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396" windowWidth="19440" windowHeight="12240" tabRatio="89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N12" i="5"/>
  <c r="N10"/>
  <c r="N9"/>
  <c r="N8"/>
  <c r="N7"/>
  <c r="N6"/>
  <c r="J12"/>
  <c r="J10"/>
  <c r="J9"/>
  <c r="J8"/>
  <c r="J7"/>
  <c r="J6"/>
  <c r="F12"/>
  <c r="F10"/>
  <c r="F9"/>
  <c r="F8"/>
  <c r="F7"/>
  <c r="F6"/>
  <c r="B12"/>
  <c r="B9"/>
  <c r="B6"/>
  <c r="B8"/>
  <c r="F15" i="10"/>
  <c r="F13"/>
  <c r="F12"/>
  <c r="F6"/>
  <c r="F2"/>
  <c r="F8"/>
  <c r="B2"/>
  <c r="B8"/>
  <c r="B8" i="4"/>
  <c r="J8"/>
  <c r="N8" i="1"/>
  <c r="J8"/>
  <c r="F8"/>
  <c r="B8"/>
  <c r="K8" i="8"/>
  <c r="H8"/>
  <c r="E8"/>
  <c r="B8"/>
  <c r="B16" i="4"/>
  <c r="B7" i="5"/>
  <c r="B10"/>
  <c r="N13"/>
  <c r="J13"/>
  <c r="F13"/>
  <c r="B13"/>
  <c r="N24" i="4"/>
  <c r="N25"/>
  <c r="N26"/>
  <c r="N27"/>
  <c r="N28"/>
  <c r="N29"/>
  <c r="N30"/>
  <c r="N31"/>
  <c r="N32"/>
  <c r="N33"/>
  <c r="N34"/>
  <c r="N35"/>
  <c r="N36"/>
  <c r="N37"/>
  <c r="N38"/>
  <c r="N39"/>
  <c r="N40"/>
  <c r="N23"/>
  <c r="N22"/>
  <c r="N21"/>
  <c r="J24"/>
  <c r="J25"/>
  <c r="J26"/>
  <c r="J27"/>
  <c r="J28"/>
  <c r="J29"/>
  <c r="J30"/>
  <c r="J31"/>
  <c r="J32"/>
  <c r="J33"/>
  <c r="J34"/>
  <c r="J35"/>
  <c r="J36"/>
  <c r="J37"/>
  <c r="J38"/>
  <c r="J39"/>
  <c r="J40"/>
  <c r="J23"/>
  <c r="J22"/>
  <c r="J21"/>
  <c r="F25"/>
  <c r="F26"/>
  <c r="F27"/>
  <c r="F28"/>
  <c r="F29"/>
  <c r="F30"/>
  <c r="F31"/>
  <c r="F32"/>
  <c r="F33"/>
  <c r="F34"/>
  <c r="F35"/>
  <c r="F36"/>
  <c r="F37"/>
  <c r="F38"/>
  <c r="F39"/>
  <c r="F40"/>
  <c r="F24"/>
  <c r="F23"/>
  <c r="F22"/>
  <c r="F21"/>
  <c r="B25"/>
  <c r="B26"/>
  <c r="B27"/>
  <c r="B28"/>
  <c r="B29"/>
  <c r="B30"/>
  <c r="B31"/>
  <c r="B32"/>
  <c r="B33"/>
  <c r="B34"/>
  <c r="B35"/>
  <c r="B36"/>
  <c r="B37"/>
  <c r="B38"/>
  <c r="B39"/>
  <c r="B40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1"/>
  <c r="N20"/>
  <c r="J24"/>
  <c r="J25"/>
  <c r="J26"/>
  <c r="J27"/>
  <c r="J28"/>
  <c r="J29"/>
  <c r="J30"/>
  <c r="J31"/>
  <c r="J32"/>
  <c r="J33"/>
  <c r="J34"/>
  <c r="J35"/>
  <c r="J36"/>
  <c r="J37"/>
  <c r="J38"/>
  <c r="J39"/>
  <c r="J23"/>
  <c r="J22"/>
  <c r="J21"/>
  <c r="J20"/>
  <c r="F24"/>
  <c r="F25"/>
  <c r="F26"/>
  <c r="F27"/>
  <c r="F28"/>
  <c r="F29"/>
  <c r="F30"/>
  <c r="F31"/>
  <c r="F32"/>
  <c r="F33"/>
  <c r="F34"/>
  <c r="F35"/>
  <c r="F36"/>
  <c r="F37"/>
  <c r="F38"/>
  <c r="F39"/>
  <c r="F23"/>
  <c r="F22"/>
  <c r="F21"/>
  <c r="F20"/>
  <c r="B24"/>
  <c r="B25"/>
  <c r="B26"/>
  <c r="B27"/>
  <c r="B28"/>
  <c r="B29"/>
  <c r="B30"/>
  <c r="B31"/>
  <c r="B32"/>
  <c r="B33"/>
  <c r="B34"/>
  <c r="B35"/>
  <c r="B36"/>
  <c r="B37"/>
  <c r="B38"/>
  <c r="B39"/>
  <c r="B23"/>
  <c r="B22"/>
  <c r="B21"/>
  <c r="B20"/>
  <c r="J13" i="10"/>
  <c r="J12"/>
  <c r="I2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/>
  <c r="O21"/>
  <c r="P21"/>
  <c r="K20"/>
  <c r="L20"/>
  <c r="K21"/>
  <c r="L21"/>
  <c r="L22"/>
  <c r="L23"/>
  <c r="L24"/>
  <c r="L25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G20"/>
  <c r="H20"/>
  <c r="H21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C20"/>
  <c r="C21"/>
  <c r="C22"/>
  <c r="C23"/>
  <c r="C24"/>
  <c r="C25"/>
  <c r="C26"/>
  <c r="C27"/>
  <c r="C28"/>
  <c r="D20"/>
  <c r="D21"/>
  <c r="D22"/>
  <c r="D23"/>
  <c r="D24"/>
  <c r="D25"/>
  <c r="D26"/>
  <c r="D27"/>
  <c r="D28"/>
  <c r="D29"/>
  <c r="D30"/>
  <c r="C29"/>
  <c r="C30"/>
  <c r="C31"/>
  <c r="C32"/>
  <c r="C33"/>
  <c r="C34"/>
  <c r="C35"/>
  <c r="C36"/>
  <c r="C37"/>
  <c r="C38"/>
  <c r="C39"/>
  <c r="O21" i="4"/>
  <c r="P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K22"/>
  <c r="K21"/>
  <c r="L21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G21"/>
  <c r="H21"/>
  <c r="G22"/>
  <c r="H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C22"/>
  <c r="C21"/>
  <c r="D21"/>
  <c r="D22"/>
  <c r="D23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N1" i="1"/>
  <c r="J1"/>
  <c r="F1"/>
  <c r="B1"/>
  <c r="J1" i="4"/>
  <c r="B1"/>
  <c r="J1" i="10"/>
  <c r="O21" i="5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K21"/>
  <c r="G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2"/>
  <c r="J15"/>
  <c r="J2"/>
  <c r="F15"/>
  <c r="F2"/>
  <c r="B15"/>
  <c r="G20" i="10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L39" i="8"/>
  <c r="L38"/>
  <c r="L37"/>
  <c r="L36"/>
  <c r="L35"/>
  <c r="L34"/>
  <c r="L33"/>
  <c r="L20"/>
  <c r="L21"/>
  <c r="L22"/>
  <c r="L23"/>
  <c r="L24"/>
  <c r="L25"/>
  <c r="L26"/>
  <c r="L27"/>
  <c r="L28"/>
  <c r="L29"/>
  <c r="L30"/>
  <c r="L31"/>
  <c r="L32"/>
  <c r="I39"/>
  <c r="I38"/>
  <c r="I37"/>
  <c r="I36"/>
  <c r="I35"/>
  <c r="I34"/>
  <c r="I33"/>
  <c r="I20"/>
  <c r="I21"/>
  <c r="I22"/>
  <c r="I23"/>
  <c r="I24"/>
  <c r="I25"/>
  <c r="I26"/>
  <c r="I27"/>
  <c r="I28"/>
  <c r="I29"/>
  <c r="I30"/>
  <c r="I31"/>
  <c r="I32"/>
  <c r="F39"/>
  <c r="F38"/>
  <c r="F37"/>
  <c r="F36"/>
  <c r="F35"/>
  <c r="F34"/>
  <c r="F33"/>
  <c r="F32"/>
  <c r="F31"/>
  <c r="F30"/>
  <c r="F20"/>
  <c r="F21"/>
  <c r="F22"/>
  <c r="F23"/>
  <c r="F24"/>
  <c r="F25"/>
  <c r="F26"/>
  <c r="F27"/>
  <c r="F28"/>
  <c r="F2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P20" i="5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L20"/>
  <c r="L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H20"/>
  <c r="H21"/>
  <c r="G22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G23"/>
  <c r="G24"/>
  <c r="G25"/>
  <c r="G26"/>
  <c r="G27"/>
  <c r="G28"/>
  <c r="G29"/>
  <c r="G30"/>
  <c r="G31"/>
  <c r="G32"/>
  <c r="G33"/>
  <c r="G34"/>
  <c r="G35"/>
  <c r="G36"/>
  <c r="G37"/>
  <c r="G38"/>
  <c r="G39"/>
  <c r="D20"/>
  <c r="D24" i="4"/>
  <c r="D25"/>
  <c r="D26"/>
  <c r="D27"/>
  <c r="D28"/>
  <c r="D29"/>
  <c r="D30"/>
  <c r="D31"/>
  <c r="D32"/>
  <c r="D33"/>
  <c r="D34"/>
  <c r="D35"/>
  <c r="D36"/>
  <c r="D37"/>
  <c r="D38"/>
  <c r="D39"/>
  <c r="D40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H22" i="1"/>
  <c r="H23"/>
  <c r="H24"/>
  <c r="H25"/>
  <c r="H26"/>
  <c r="H27"/>
  <c r="H28"/>
  <c r="H29"/>
  <c r="H30"/>
  <c r="H31"/>
  <c r="H32"/>
  <c r="H33"/>
  <c r="H34"/>
  <c r="H35"/>
  <c r="H36"/>
  <c r="H37"/>
  <c r="H38"/>
  <c r="H39"/>
  <c r="L26"/>
  <c r="L27"/>
  <c r="L28"/>
  <c r="L29"/>
  <c r="L30"/>
  <c r="L31"/>
  <c r="L32"/>
  <c r="L33"/>
  <c r="L34"/>
  <c r="L35"/>
  <c r="L36"/>
  <c r="L37"/>
  <c r="L38"/>
  <c r="L39"/>
  <c r="D31"/>
  <c r="D32"/>
  <c r="D33"/>
  <c r="D34"/>
  <c r="D35"/>
  <c r="D36"/>
  <c r="D37"/>
  <c r="D38"/>
  <c r="D39"/>
  <c r="P22"/>
  <c r="N23"/>
  <c r="O22"/>
  <c r="N24"/>
  <c r="O23"/>
  <c r="P23"/>
  <c r="O24"/>
  <c r="P24"/>
  <c r="N25"/>
  <c r="O25"/>
  <c r="P25"/>
  <c r="N26"/>
  <c r="N27"/>
  <c r="O26"/>
  <c r="P26"/>
  <c r="N28"/>
  <c r="O27"/>
  <c r="P27"/>
  <c r="O28"/>
  <c r="P28"/>
  <c r="N29"/>
  <c r="O29"/>
  <c r="P29"/>
  <c r="N30"/>
  <c r="N31"/>
  <c r="O30"/>
  <c r="P30"/>
  <c r="N32"/>
  <c r="O31"/>
  <c r="P31"/>
  <c r="O32"/>
  <c r="P32"/>
  <c r="N33"/>
  <c r="O33"/>
  <c r="P33"/>
  <c r="N34"/>
  <c r="N35"/>
  <c r="O34"/>
  <c r="P34"/>
  <c r="N36"/>
  <c r="O35"/>
  <c r="P35"/>
  <c r="O36"/>
  <c r="P36"/>
  <c r="N37"/>
  <c r="N38"/>
  <c r="O37"/>
  <c r="P37"/>
  <c r="N39"/>
  <c r="O39"/>
  <c r="O38"/>
  <c r="P38"/>
  <c r="P39"/>
  <c r="C22" i="5"/>
  <c r="C23"/>
  <c r="C24"/>
  <c r="C25"/>
  <c r="C26"/>
  <c r="C27"/>
  <c r="C28"/>
  <c r="C29"/>
  <c r="C30"/>
  <c r="C31"/>
  <c r="C32"/>
  <c r="C33"/>
  <c r="C34"/>
  <c r="C35"/>
  <c r="C36"/>
  <c r="C37"/>
  <c r="C38"/>
  <c r="C39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J21" i="10"/>
  <c r="I22"/>
  <c r="J22" s="1"/>
  <c r="J23" s="1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C21"/>
  <c r="C22"/>
  <c r="C26"/>
  <c r="C27"/>
  <c r="C28"/>
  <c r="C29"/>
  <c r="C30"/>
  <c r="C31"/>
  <c r="C32"/>
  <c r="C33"/>
  <c r="C34"/>
  <c r="C35"/>
  <c r="C36"/>
  <c r="C37"/>
  <c r="C38"/>
  <c r="C39"/>
  <c r="P20"/>
  <c r="Q20" s="1"/>
  <c r="G21"/>
  <c r="F22"/>
  <c r="F23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3"/>
  <c r="C24"/>
  <c r="C25"/>
  <c r="J24" l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1"/>
  <c r="O20"/>
  <c r="K21"/>
  <c r="W20"/>
  <c r="AF20"/>
  <c r="K22" l="1"/>
  <c r="O21"/>
  <c r="M21" s="1"/>
  <c r="N21" s="1"/>
  <c r="W21"/>
  <c r="AG21" s="1"/>
  <c r="P22"/>
  <c r="Q21"/>
  <c r="X21"/>
  <c r="AF21"/>
  <c r="R21"/>
  <c r="X20"/>
  <c r="AG20"/>
  <c r="R20"/>
  <c r="T20" s="1"/>
  <c r="M20"/>
  <c r="N20" s="1"/>
  <c r="K23" l="1"/>
  <c r="W22"/>
  <c r="AG22" s="1"/>
  <c r="P23"/>
  <c r="O22"/>
  <c r="M22" s="1"/>
  <c r="N22" s="1"/>
  <c r="Z20"/>
  <c r="AB20" s="1"/>
  <c r="AC20" s="1"/>
  <c r="AA20"/>
  <c r="Z21"/>
  <c r="AB21" s="1"/>
  <c r="AC21" s="1"/>
  <c r="AA21"/>
  <c r="T21"/>
  <c r="U21" s="1"/>
  <c r="S21"/>
  <c r="Q22"/>
  <c r="X22"/>
  <c r="AF22"/>
  <c r="P24" l="1"/>
  <c r="K24"/>
  <c r="W23"/>
  <c r="AG23" s="1"/>
  <c r="O23"/>
  <c r="M23" s="1"/>
  <c r="N23" s="1"/>
  <c r="R22"/>
  <c r="Z22"/>
  <c r="AB22" s="1"/>
  <c r="AC22" s="1"/>
  <c r="AA22"/>
  <c r="Q23"/>
  <c r="X23"/>
  <c r="AF23"/>
  <c r="S22" l="1"/>
  <c r="T22"/>
  <c r="U22" s="1"/>
  <c r="Q24"/>
  <c r="R24"/>
  <c r="O24"/>
  <c r="M24" s="1"/>
  <c r="N24" s="1"/>
  <c r="W24"/>
  <c r="AG24" s="1"/>
  <c r="K25"/>
  <c r="P25"/>
  <c r="Z23"/>
  <c r="AB23" s="1"/>
  <c r="AC23" s="1"/>
  <c r="AA23"/>
  <c r="R23"/>
  <c r="S23" l="1"/>
  <c r="T23"/>
  <c r="U23" s="1"/>
  <c r="K26"/>
  <c r="O25"/>
  <c r="M25" s="1"/>
  <c r="N25" s="1"/>
  <c r="W25"/>
  <c r="AG25" s="1"/>
  <c r="P26"/>
  <c r="X24"/>
  <c r="AF24"/>
  <c r="Q25"/>
  <c r="S24"/>
  <c r="T24"/>
  <c r="U24" s="1"/>
  <c r="Q26" l="1"/>
  <c r="Z24"/>
  <c r="AB24" s="1"/>
  <c r="AC24" s="1"/>
  <c r="AA24"/>
  <c r="W26"/>
  <c r="AG26" s="1"/>
  <c r="P27"/>
  <c r="O26"/>
  <c r="M26" s="1"/>
  <c r="N26" s="1"/>
  <c r="K27"/>
  <c r="R25"/>
  <c r="AF25"/>
  <c r="X25"/>
  <c r="K28" l="1"/>
  <c r="P28"/>
  <c r="W27"/>
  <c r="AG27" s="1"/>
  <c r="O27"/>
  <c r="M27" s="1"/>
  <c r="N27" s="1"/>
  <c r="X26"/>
  <c r="Z25"/>
  <c r="AB25" s="1"/>
  <c r="AC25" s="1"/>
  <c r="AA25"/>
  <c r="S25"/>
  <c r="T25"/>
  <c r="U25" s="1"/>
  <c r="R26"/>
  <c r="X27"/>
  <c r="Q27"/>
  <c r="AF27"/>
  <c r="AF26"/>
  <c r="Z26" l="1"/>
  <c r="AB26" s="1"/>
  <c r="AC26" s="1"/>
  <c r="AA26"/>
  <c r="W28"/>
  <c r="AG28" s="1"/>
  <c r="O28"/>
  <c r="M28" s="1"/>
  <c r="N28" s="1"/>
  <c r="K29"/>
  <c r="P29"/>
  <c r="Q28"/>
  <c r="X28"/>
  <c r="AF28"/>
  <c r="T26"/>
  <c r="U26" s="1"/>
  <c r="S26"/>
  <c r="Z27"/>
  <c r="AB27" s="1"/>
  <c r="AC27" s="1"/>
  <c r="AA27"/>
  <c r="R27"/>
  <c r="R28" l="1"/>
  <c r="S28" s="1"/>
  <c r="Q29"/>
  <c r="W29"/>
  <c r="AG29" s="1"/>
  <c r="P30"/>
  <c r="O29"/>
  <c r="M29" s="1"/>
  <c r="N29" s="1"/>
  <c r="K30"/>
  <c r="S27"/>
  <c r="T27"/>
  <c r="U27" s="1"/>
  <c r="T28"/>
  <c r="U28" s="1"/>
  <c r="AA28"/>
  <c r="Z28"/>
  <c r="AB28" s="1"/>
  <c r="AC28" s="1"/>
  <c r="R29" l="1"/>
  <c r="T29" s="1"/>
  <c r="U29" s="1"/>
  <c r="Q30"/>
  <c r="AF29"/>
  <c r="X29"/>
  <c r="O30"/>
  <c r="M30" s="1"/>
  <c r="N30" s="1"/>
  <c r="K31"/>
  <c r="W30"/>
  <c r="AG30" s="1"/>
  <c r="P31"/>
  <c r="S29" l="1"/>
  <c r="W31"/>
  <c r="AG31" s="1"/>
  <c r="P32"/>
  <c r="K32"/>
  <c r="O31"/>
  <c r="M31" s="1"/>
  <c r="N31" s="1"/>
  <c r="R30"/>
  <c r="X30"/>
  <c r="Q31"/>
  <c r="X31"/>
  <c r="AF31"/>
  <c r="AA29"/>
  <c r="Z29"/>
  <c r="AB29" s="1"/>
  <c r="AC29" s="1"/>
  <c r="AF30"/>
  <c r="T30" l="1"/>
  <c r="U30" s="1"/>
  <c r="S30"/>
  <c r="Q32"/>
  <c r="R31"/>
  <c r="Z30"/>
  <c r="AB30" s="1"/>
  <c r="AC30" s="1"/>
  <c r="AA30"/>
  <c r="O32"/>
  <c r="M32" s="1"/>
  <c r="N32" s="1"/>
  <c r="K33"/>
  <c r="W32"/>
  <c r="AG32" s="1"/>
  <c r="P33"/>
  <c r="AA31"/>
  <c r="Z31"/>
  <c r="AB31" s="1"/>
  <c r="AC31" s="1"/>
  <c r="R32" l="1"/>
  <c r="T32" s="1"/>
  <c r="U32" s="1"/>
  <c r="Q33"/>
  <c r="X32"/>
  <c r="AF32"/>
  <c r="W33"/>
  <c r="AG33" s="1"/>
  <c r="O33"/>
  <c r="M33" s="1"/>
  <c r="N33" s="1"/>
  <c r="K34"/>
  <c r="P34"/>
  <c r="T31"/>
  <c r="U31" s="1"/>
  <c r="S31"/>
  <c r="S32" l="1"/>
  <c r="O34"/>
  <c r="M34" s="1"/>
  <c r="N34" s="1"/>
  <c r="K35"/>
  <c r="W34"/>
  <c r="AG34" s="1"/>
  <c r="P35"/>
  <c r="Z32"/>
  <c r="AB32" s="1"/>
  <c r="AC32" s="1"/>
  <c r="AA32"/>
  <c r="X34"/>
  <c r="AF34"/>
  <c r="R34"/>
  <c r="Q34"/>
  <c r="AF33"/>
  <c r="X33"/>
  <c r="R33"/>
  <c r="S33" l="1"/>
  <c r="T33"/>
  <c r="U33" s="1"/>
  <c r="O35"/>
  <c r="M35" s="1"/>
  <c r="N35" s="1"/>
  <c r="K36"/>
  <c r="W35"/>
  <c r="AG35" s="1"/>
  <c r="P36"/>
  <c r="S34"/>
  <c r="T34"/>
  <c r="U34" s="1"/>
  <c r="Z34"/>
  <c r="AB34" s="1"/>
  <c r="AC34" s="1"/>
  <c r="AA34"/>
  <c r="Z33"/>
  <c r="AB33" s="1"/>
  <c r="AC33" s="1"/>
  <c r="AA33"/>
  <c r="AF35"/>
  <c r="X35"/>
  <c r="R35"/>
  <c r="Q35"/>
  <c r="P37" l="1"/>
  <c r="O36"/>
  <c r="M36" s="1"/>
  <c r="N36" s="1"/>
  <c r="W36"/>
  <c r="AG36" s="1"/>
  <c r="K37"/>
  <c r="Z35"/>
  <c r="AB35" s="1"/>
  <c r="AC35" s="1"/>
  <c r="AA35"/>
  <c r="Q36"/>
  <c r="AF36"/>
  <c r="T35"/>
  <c r="U35" s="1"/>
  <c r="S35"/>
  <c r="R36" l="1"/>
  <c r="S36" s="1"/>
  <c r="X36"/>
  <c r="AA36" s="1"/>
  <c r="Q37"/>
  <c r="Z36"/>
  <c r="AB36" s="1"/>
  <c r="AC36" s="1"/>
  <c r="O37"/>
  <c r="M37" s="1"/>
  <c r="N37" s="1"/>
  <c r="W37"/>
  <c r="AG37" s="1"/>
  <c r="P38"/>
  <c r="K38"/>
  <c r="T36" l="1"/>
  <c r="U36" s="1"/>
  <c r="R37"/>
  <c r="S37" s="1"/>
  <c r="AF38"/>
  <c r="Q38"/>
  <c r="K39"/>
  <c r="O38"/>
  <c r="M38" s="1"/>
  <c r="N38" s="1"/>
  <c r="W38"/>
  <c r="AG38" s="1"/>
  <c r="P39"/>
  <c r="X37"/>
  <c r="AF37"/>
  <c r="T37" l="1"/>
  <c r="U37" s="1"/>
  <c r="R38"/>
  <c r="S38" s="1"/>
  <c r="O39"/>
  <c r="M39" s="1"/>
  <c r="N39" s="1"/>
  <c r="W39"/>
  <c r="AG39" s="1"/>
  <c r="Q39"/>
  <c r="X38"/>
  <c r="Z37"/>
  <c r="AB37" s="1"/>
  <c r="AC37" s="1"/>
  <c r="AA37"/>
  <c r="T38" l="1"/>
  <c r="U38" s="1"/>
  <c r="R39"/>
  <c r="T39" s="1"/>
  <c r="U39" s="1"/>
  <c r="Z38"/>
  <c r="AB38" s="1"/>
  <c r="AC38" s="1"/>
  <c r="AA38"/>
  <c r="S39"/>
  <c r="AF39"/>
  <c r="X39"/>
  <c r="Z39" l="1"/>
  <c r="AB39" s="1"/>
  <c r="AC39" s="1"/>
  <c r="AA39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<sst xmlns="http://schemas.openxmlformats.org/spreadsheetml/2006/main" count="190" uniqueCount="96">
  <si>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</si>
  <si>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</si>
  <si>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</si>
  <si>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</si>
  <si>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</si>
  <si>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</si>
  <si>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</si>
  <si>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</si>
  <si>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</si>
  <si>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</si>
  <si>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</si>
  <si>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</si>
  <si>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</si>
  <si>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</si>
  <si>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</si>
  <si>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</si>
  <si>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</si>
  <si>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</si>
  <si>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</si>
  <si>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</si>
  <si>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</si>
  <si>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</si>
  <si>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</si>
  <si>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</si>
  <si>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</si>
  <si>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</si>
  <si>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</si>
  <si>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</si>
  <si>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</si>
  <si>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</si>
  <si>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</si>
  <si>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</si>
  <si>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</si>
  <si>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</si>
  <si>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</si>
  <si>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</si>
  <si>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</si>
  <si>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</si>
  <si>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</si>
  <si>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</si>
  <si>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</si>
  <si>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</si>
  <si>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</si>
  <si>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</si>
  <si>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</si>
  <si>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</si>
  <si>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</si>
  <si>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</si>
  <si>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</si>
  <si>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</si>
  <si>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</si>
  <si>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</si>
  <si>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</si>
  <si>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</si>
  <si>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</si>
  <si>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</si>
  <si>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</si>
  <si>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</si>
  <si>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</si>
  <si>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</si>
  <si>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</si>
  <si>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</si>
  <si>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</si>
  <si>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</si>
  <si>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</si>
  <si>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</si>
  <si>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</si>
  <si>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</si>
  <si>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</si>
  <si>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</si>
  <si>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</si>
  <si>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</si>
  <si>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</si>
  <si>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</si>
  <si>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</si>
  <si>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</si>
  <si>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</si>
  <si>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</si>
  <si>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</si>
  <si>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</si>
  <si>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</si>
  <si>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</si>
  <si>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</si>
  <si>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</si>
  <si>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</si>
  <si>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</si>
  <si>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</si>
  <si>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</si>
  <si>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</si>
  <si>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</si>
  <si>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</si>
  <si>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</si>
  <si>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</si>
  <si>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</si>
  <si>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</si>
  <si>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EURUSD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</si>
</sst>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8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0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1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1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3" fillId="0" borderId="30" xfId="0" applyNumberFormat="1" applyFont="1" applyFill="1" applyBorder="1" applyAlignment="1" applyProtection="1">
      <alignment horizontal="center" vertical="center"/>
    </xf>
    <xf numFmtId="0" fontId="3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1" fontId="5" fillId="3" borderId="34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12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37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50" fillId="0" borderId="0" xfId="0" applyFont="1" applyAlignment="1">
      <alignment horizontal="left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6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3.2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4.4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4.4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4.4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4.4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4.4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4.4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4.4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>
      <c r="A18" s="270" t="s">
        <v>6</v>
      </c>
      <c r="B18" s="394">
        <v>3</v>
      </c>
      <c r="C18" s="395"/>
      <c r="D18" s="396"/>
      <c r="E18" s="271"/>
      <c r="F18" s="391">
        <v>2</v>
      </c>
      <c r="G18" s="391"/>
      <c r="H18" s="391"/>
      <c r="I18" s="272"/>
      <c r="J18" s="392">
        <v>3</v>
      </c>
      <c r="K18" s="392"/>
      <c r="L18" s="392"/>
      <c r="M18" s="271"/>
      <c r="N18" s="392">
        <v>2</v>
      </c>
      <c r="O18" s="392"/>
      <c r="P18" s="393"/>
    </row>
    <row r="19" spans="1:16" ht="1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4.4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4.4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3.2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4.4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4.4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4.4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4.4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4.4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4.4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4.4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4.4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4.4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4.4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4.4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4.4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8" sqref="B8"/>
    </sheetView>
  </sheetViews>
  <sheetFormatPr defaultRowHeight="13.2"/>
  <cols>
    <col min="1" max="1" width="24.5546875" customWidth="1"/>
    <col min="2" max="2" width="12.33203125" customWidth="1"/>
    <col min="3" max="3" width="6.33203125" customWidth="1"/>
    <col min="4" max="4" width="7.33203125" customWidth="1"/>
    <col min="5" max="5" width="1.44140625" customWidth="1"/>
    <col min="6" max="6" width="12.33203125" customWidth="1"/>
    <col min="7" max="8" width="8.6640625" customWidth="1"/>
    <col min="9" max="9" width="1.5546875" customWidth="1"/>
    <col min="10" max="10" width="11.33203125" customWidth="1"/>
    <col min="11" max="12" width="8.6640625" customWidth="1"/>
    <col min="13" max="13" width="1.44140625" customWidth="1"/>
    <col min="14" max="14" width="12.33203125" customWidth="1"/>
    <col min="15" max="16" width="8.664062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4.4">
      <c r="A6" s="98" t="s">
        <v>13</v>
      </c>
      <c r="B6" s="247" t="str">
        <f>IF(OR(C$6=1,C$6=2,C$6&lt;0),"д.б.=0 или &gt;2","")</f>
        <v/>
      </c>
      <c r="C6" s="4">
        <v>6</v>
      </c>
      <c r="D6" s="35"/>
      <c r="E6" s="40"/>
      <c r="F6" s="247" t="str">
        <f>IF(OR(G$6=1,G$6=2,G$6&lt;0),"д.б.=0 или &gt;2","")</f>
        <v/>
      </c>
      <c r="G6" s="4">
        <v>4</v>
      </c>
      <c r="H6" s="39"/>
      <c r="I6" s="41"/>
      <c r="J6" s="247" t="str">
        <f>IF(OR(K$6=1,K$6=2,K$6&lt;0),"д.б.=0 или &gt;2","")</f>
        <v/>
      </c>
      <c r="K6" s="4">
        <v>10</v>
      </c>
      <c r="L6" s="39"/>
      <c r="M6" s="33"/>
      <c r="N6" s="247" t="str">
        <f>IF(OR(O$6=1,O$6=2,O$6&lt;0),"д.б.=0 или &gt;2","")</f>
        <v/>
      </c>
      <c r="O6" s="4">
        <v>5</v>
      </c>
      <c r="P6" s="39"/>
    </row>
    <row r="7" spans="1:16" ht="14.4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4.4">
      <c r="A8" s="97"/>
      <c r="B8" s="246" t="str">
        <f>IF(OR(C$6=1,C$6=2,C$6&lt;0,C$9=1,C$9=2,C$9&lt;0,C$12=1,C$12=2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=2,G$6&lt;0,G$9=1,G$9=2,G$9&lt;0,G$12=1,G$12=2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=2,K$6&lt;0,K$9=1,K$9=2,K$9&lt;0,K$12=1,K$12=2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=2,O$6&lt;0,O$9=1,O$9=2,O$9&lt;0,O$12=1,O$12=2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4.4">
      <c r="A9" s="99" t="s">
        <v>15</v>
      </c>
      <c r="B9" s="247" t="str">
        <f>IF(OR(C$9=1,C$9=2,C$9&lt;0),"д.б.=0 или &gt;2","")</f>
        <v/>
      </c>
      <c r="C9" s="24">
        <v>11</v>
      </c>
      <c r="D9" s="48" t="s">
        <v>11</v>
      </c>
      <c r="E9" s="49"/>
      <c r="F9" s="247" t="str">
        <f>IF(OR(G$9=1,G$9=2,G$9&lt;0),"д.б.=0 или &gt;2","")</f>
        <v/>
      </c>
      <c r="G9" s="24">
        <v>10</v>
      </c>
      <c r="H9" s="48" t="s">
        <v>11</v>
      </c>
      <c r="I9" s="50"/>
      <c r="J9" s="247" t="str">
        <f>IF(OR(K$9=1,K$9=2,K$9&lt;0),"д.б.=0 или &gt;2","")</f>
        <v/>
      </c>
      <c r="K9" s="24">
        <v>0</v>
      </c>
      <c r="L9" s="48" t="s">
        <v>11</v>
      </c>
      <c r="M9" s="52"/>
      <c r="N9" s="247" t="str">
        <f>IF(OR(O$9=1,O$9=2,O$9&lt;0),"д.б.=0 или &gt;2","")</f>
        <v/>
      </c>
      <c r="O9" s="24">
        <v>0</v>
      </c>
      <c r="P9" s="48" t="s">
        <v>11</v>
      </c>
    </row>
    <row r="10" spans="1:16" ht="14.4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4.4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4.4">
      <c r="A12" s="96" t="s">
        <v>90</v>
      </c>
      <c r="B12" s="247" t="str">
        <f>IF(OR(C$12=1,C$12=2,C$12&lt;0),"д.б.=0 или &gt;2","")</f>
        <v/>
      </c>
      <c r="C12" s="249">
        <v>14</v>
      </c>
      <c r="D12" s="318"/>
      <c r="E12" s="241"/>
      <c r="F12" s="247" t="str">
        <f>IF(OR(G$12=1,G$12=2,G$12&lt;0),"д.б.=0 или &gt;2","")</f>
        <v/>
      </c>
      <c r="G12" s="249">
        <v>12</v>
      </c>
      <c r="H12" s="318"/>
      <c r="I12" s="243"/>
      <c r="J12" s="247" t="str">
        <f>IF(OR(K$12=1,K$12=2,K$12&lt;0),"д.б.=0 или &gt;2","")</f>
        <v/>
      </c>
      <c r="K12" s="249">
        <v>0</v>
      </c>
      <c r="L12" s="318"/>
      <c r="M12" s="285"/>
      <c r="N12" s="247" t="str">
        <f>IF(OR(O$12=1,O$12=2,O$12&lt;0),"д.б.=0 или &gt;2","")</f>
        <v/>
      </c>
      <c r="O12" s="249">
        <v>0</v>
      </c>
      <c r="P12" s="318"/>
    </row>
    <row r="13" spans="1:16" ht="14.4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4.4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4.4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4.4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3.2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4.4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4.4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4.4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4.4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4.4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4.4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4.4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4.4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43"/>
  <sheetViews>
    <sheetView tabSelected="1" zoomScale="76" zoomScaleNormal="76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Q13" sqref="Q13"/>
    </sheetView>
  </sheetViews>
  <sheetFormatPr defaultRowHeight="13.2"/>
  <cols>
    <col min="1" max="1" width="13" customWidth="1"/>
    <col min="2" max="2" width="6.6640625" customWidth="1"/>
    <col min="3" max="3" width="5.109375" customWidth="1"/>
    <col min="4" max="4" width="2.33203125" customWidth="1"/>
    <col min="5" max="5" width="8.44140625" customWidth="1"/>
    <col min="6" max="6" width="12" customWidth="1"/>
    <col min="7" max="7" width="7.6640625" customWidth="1"/>
    <col min="8" max="8" width="2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7.44140625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7.5546875" customWidth="1"/>
    <col min="34" max="34" width="5.554687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4.4">
      <c r="A2" s="96" t="s">
        <v>21</v>
      </c>
      <c r="B2" s="247" t="str">
        <f>IF(C$2&lt;=0,"д.б. &gt;0","")</f>
        <v/>
      </c>
      <c r="C2" s="144">
        <v>6</v>
      </c>
      <c r="D2" s="83"/>
      <c r="E2" s="96" t="s">
        <v>12</v>
      </c>
      <c r="F2" s="247" t="str">
        <f>IF(G$2&lt;2,"д.б. &gt;1","")</f>
        <v/>
      </c>
      <c r="G2" s="144">
        <v>22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95</v>
      </c>
      <c r="Q2" s="215"/>
      <c r="R2" s="114"/>
      <c r="S2" s="114"/>
      <c r="T2" s="114"/>
      <c r="U2" s="114"/>
      <c r="V2" s="385"/>
      <c r="Y2" s="158"/>
      <c r="AE2" s="385"/>
    </row>
    <row r="3" spans="1:35" ht="14.4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1.5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4.4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</row>
    <row r="5" spans="1:35" ht="14.4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397">
        <v>1</v>
      </c>
    </row>
    <row r="6" spans="1:35" ht="14.4">
      <c r="A6" s="255" t="s">
        <v>22</v>
      </c>
      <c r="B6" s="247"/>
      <c r="C6" s="146">
        <v>0</v>
      </c>
      <c r="D6" s="40"/>
      <c r="E6" s="255" t="s">
        <v>13</v>
      </c>
      <c r="F6" s="247" t="str">
        <f>IF(G$6&lt;0,"д.б. &gt;=0","")</f>
        <v/>
      </c>
      <c r="G6" s="146">
        <v>5</v>
      </c>
      <c r="H6" s="41"/>
      <c r="I6" s="255" t="s">
        <v>2</v>
      </c>
      <c r="J6" s="248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0</v>
      </c>
      <c r="Q6" s="219"/>
      <c r="R6" s="114"/>
      <c r="S6" s="114"/>
      <c r="T6" s="114"/>
      <c r="U6" s="114"/>
      <c r="V6" s="385"/>
      <c r="Y6" s="158"/>
      <c r="AE6" s="385"/>
      <c r="AI6" s="397"/>
    </row>
    <row r="7" spans="1:35" ht="14.4">
      <c r="A7" s="255" t="s">
        <v>23</v>
      </c>
      <c r="B7" s="247"/>
      <c r="C7" s="145">
        <v>0</v>
      </c>
      <c r="D7" s="93"/>
      <c r="E7" s="255" t="s">
        <v>14</v>
      </c>
      <c r="F7" s="315"/>
      <c r="G7" s="145">
        <v>6</v>
      </c>
      <c r="H7" s="94"/>
      <c r="I7" s="255" t="s">
        <v>3</v>
      </c>
      <c r="J7" s="248" t="str">
        <f>IF(AND(K$6=0,K$7&lt;&gt;0),"д.б. =0","")</f>
        <v/>
      </c>
      <c r="K7" s="143">
        <v>0.6</v>
      </c>
      <c r="L7" s="135"/>
      <c r="M7" s="136" t="s">
        <v>35</v>
      </c>
      <c r="N7" s="136"/>
      <c r="O7" s="153">
        <v>320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4.4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0.5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4.4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7</v>
      </c>
      <c r="H9" s="292"/>
      <c r="I9" s="287" t="s">
        <v>4</v>
      </c>
      <c r="J9" s="248" t="str">
        <f>IF(K$9&lt;0,"д.б. &gt;=0","")</f>
        <v/>
      </c>
      <c r="K9" s="293"/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4.4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25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3900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4.4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4.4">
      <c r="A12" s="280" t="s">
        <v>24</v>
      </c>
      <c r="B12" s="247"/>
      <c r="C12" s="281">
        <v>7</v>
      </c>
      <c r="D12" s="296"/>
      <c r="E12" s="280" t="s">
        <v>90</v>
      </c>
      <c r="F12" s="248" t="str">
        <f>IF(G$12&lt;0,"д.б. &gt;=0","")</f>
        <v/>
      </c>
      <c r="G12" s="316"/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4.4">
      <c r="A13" s="280" t="s">
        <v>25</v>
      </c>
      <c r="B13" s="247"/>
      <c r="C13" s="240">
        <v>8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4.4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4.4">
      <c r="D15" s="241"/>
      <c r="E15" s="96" t="s">
        <v>82</v>
      </c>
      <c r="F15" s="247" t="str">
        <f>IF(G$15&lt;0,"д.б. &gt;=0","")</f>
        <v/>
      </c>
      <c r="G15" s="240">
        <v>8</v>
      </c>
      <c r="H15" s="243"/>
      <c r="I15" s="96" t="s">
        <v>83</v>
      </c>
      <c r="J15" s="248" t="str">
        <f>IF(K$15&lt;0,"д.б. &gt;=0","")</f>
        <v/>
      </c>
      <c r="K15" s="262">
        <v>7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4.4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80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5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5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04" t="s">
        <v>89</v>
      </c>
      <c r="N18" s="405"/>
      <c r="O18" s="133" t="s">
        <v>26</v>
      </c>
      <c r="P18" s="407" t="s">
        <v>81</v>
      </c>
      <c r="Q18" s="408"/>
      <c r="R18" s="402" t="s">
        <v>31</v>
      </c>
      <c r="S18" s="403"/>
      <c r="T18" s="398" t="s">
        <v>34</v>
      </c>
      <c r="U18" s="399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00" t="s">
        <v>48</v>
      </c>
      <c r="AC18" s="401"/>
      <c r="AD18" s="346" t="s">
        <v>49</v>
      </c>
      <c r="AE18" s="388"/>
      <c r="AF18" s="341" t="s">
        <v>42</v>
      </c>
      <c r="AG18" s="342" t="s">
        <v>41</v>
      </c>
      <c r="AH18" s="134"/>
      <c r="AI18" s="230"/>
    </row>
    <row r="19" spans="1:35" ht="14.4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5" ht="14.4">
      <c r="A20" s="165">
        <v>1</v>
      </c>
      <c r="B20" s="107">
        <v>0</v>
      </c>
      <c r="C20" s="112">
        <f>C$2</f>
        <v>6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0.6</v>
      </c>
      <c r="N20" s="312">
        <f t="shared" ref="N20:N39" si="2">IF($O$10&gt;0,M20/$O$10,0)</f>
        <v>1.5384615384615385E-4</v>
      </c>
      <c r="O20" s="159">
        <f t="shared" ref="O20:O39" si="3">ROUND(ROUND(K20,2)*$O$4,2)</f>
        <v>0.1</v>
      </c>
      <c r="P20" s="212">
        <f>ROUND(J20*$O$6,2)</f>
        <v>0</v>
      </c>
      <c r="Q20" s="225">
        <f t="shared" ref="Q20:Q39" si="4">P20/$O$10</f>
        <v>0</v>
      </c>
      <c r="R20" s="119">
        <f>ROUND(P20/O20,0)</f>
        <v>0</v>
      </c>
      <c r="S20" s="120">
        <v>0</v>
      </c>
      <c r="T20" s="126">
        <f>R20+C20</f>
        <v>6</v>
      </c>
      <c r="U20" s="127">
        <v>0</v>
      </c>
      <c r="V20" s="386"/>
      <c r="W20" s="351">
        <f t="shared" ref="W20:W39" si="5">ROUND(K20*$O$7,2)</f>
        <v>3.2</v>
      </c>
      <c r="X20" s="352">
        <f>ROUND(P20+W20,2)</f>
        <v>3.2</v>
      </c>
      <c r="Y20" s="355"/>
      <c r="Z20" s="356">
        <f t="shared" ref="Z20:Z39" si="6">IF($O$10&gt;0,ROUND($O$10-X20,2),0)</f>
        <v>3896.8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38984</v>
      </c>
      <c r="AC20" s="359">
        <f t="shared" ref="AC20:AC39" si="9">IF(AB20&gt;0,AB20+G20,0)</f>
        <v>38984</v>
      </c>
      <c r="AD20" s="174">
        <v>1</v>
      </c>
      <c r="AE20" s="389"/>
      <c r="AF20" s="353">
        <f t="shared" ref="AF20:AF39" si="10">IF(P20&gt;0,ROUND(W20/P20,2),0)</f>
        <v>0</v>
      </c>
      <c r="AG20" s="354">
        <f t="shared" ref="AG20:AG39" si="11">IF($O$10&gt;0,ROUND(W20/$O$10,2),0)</f>
        <v>0</v>
      </c>
      <c r="AI20" s="229"/>
    </row>
    <row r="21" spans="1:35" ht="14.4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6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22</v>
      </c>
      <c r="G21" s="100">
        <f t="shared" ref="G21:G39" si="15">G20+F21</f>
        <v>22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1.2</v>
      </c>
      <c r="N21" s="312">
        <f t="shared" si="2"/>
        <v>3.076923076923077E-4</v>
      </c>
      <c r="O21" s="159">
        <f t="shared" si="3"/>
        <v>0.2</v>
      </c>
      <c r="P21" s="212">
        <f t="shared" ref="P21:P39" si="17">ROUND((ROUND(K20,2)*(G21-G20)*$O$4+P20+J21*$O$6),2)</f>
        <v>2.2000000000000002</v>
      </c>
      <c r="Q21" s="225">
        <f t="shared" si="4"/>
        <v>5.6410256410256417E-4</v>
      </c>
      <c r="R21" s="119">
        <f>ROUND(P21/O21,0)</f>
        <v>11</v>
      </c>
      <c r="S21" s="120">
        <f>ROUND(R21/G21,2)</f>
        <v>0.5</v>
      </c>
      <c r="T21" s="126">
        <f t="shared" ref="T21:T39" si="18">R21+C21</f>
        <v>17</v>
      </c>
      <c r="U21" s="127">
        <f>ROUND(T21/G21,2)</f>
        <v>0.77</v>
      </c>
      <c r="V21" s="386"/>
      <c r="W21" s="351">
        <f t="shared" si="5"/>
        <v>6.4</v>
      </c>
      <c r="X21" s="352">
        <f t="shared" ref="X21:X39" si="19">ROUND(P21+W21,2)</f>
        <v>8.6</v>
      </c>
      <c r="Y21" s="355"/>
      <c r="Z21" s="356">
        <f t="shared" si="6"/>
        <v>3891.4</v>
      </c>
      <c r="AA21" s="357">
        <f t="shared" si="7"/>
        <v>0</v>
      </c>
      <c r="AB21" s="358">
        <f t="shared" si="8"/>
        <v>19473</v>
      </c>
      <c r="AC21" s="359">
        <f t="shared" si="9"/>
        <v>19495</v>
      </c>
      <c r="AD21" s="174">
        <v>2</v>
      </c>
      <c r="AE21" s="389"/>
      <c r="AF21" s="353">
        <f t="shared" si="10"/>
        <v>2.91</v>
      </c>
      <c r="AG21" s="354">
        <f t="shared" si="11"/>
        <v>0</v>
      </c>
      <c r="AI21" s="229"/>
    </row>
    <row r="22" spans="1:35" ht="14.4">
      <c r="A22" s="165">
        <v>3</v>
      </c>
      <c r="B22" s="107">
        <f t="shared" si="12"/>
        <v>0</v>
      </c>
      <c r="C22" s="112">
        <f t="shared" si="13"/>
        <v>6</v>
      </c>
      <c r="D22" s="76"/>
      <c r="E22" s="107">
        <f t="shared" si="14"/>
        <v>0</v>
      </c>
      <c r="F22" s="105">
        <f>F21+E22</f>
        <v>22</v>
      </c>
      <c r="G22" s="100">
        <f>G21+F22</f>
        <v>44</v>
      </c>
      <c r="H22" s="11"/>
      <c r="I22" s="7">
        <f t="shared" si="16"/>
        <v>1.5</v>
      </c>
      <c r="J22" s="110">
        <f t="shared" si="0"/>
        <v>1.4999999999999999E-2</v>
      </c>
      <c r="K22" s="8">
        <f t="shared" ref="K22:K39" si="20">K21+ROUND(J22,3)</f>
        <v>3.5000000000000003E-2</v>
      </c>
      <c r="L22" s="157"/>
      <c r="M22" s="162">
        <f t="shared" si="1"/>
        <v>2.4</v>
      </c>
      <c r="N22" s="312">
        <f t="shared" si="2"/>
        <v>6.1538461538461541E-4</v>
      </c>
      <c r="O22" s="159">
        <f t="shared" si="3"/>
        <v>0.4</v>
      </c>
      <c r="P22" s="212">
        <f t="shared" si="17"/>
        <v>6.6</v>
      </c>
      <c r="Q22" s="225">
        <f t="shared" si="4"/>
        <v>1.6923076923076922E-3</v>
      </c>
      <c r="R22" s="119">
        <f t="shared" ref="R22:R39" si="21">ROUND(P22/O22,0)</f>
        <v>17</v>
      </c>
      <c r="S22" s="120">
        <f t="shared" ref="S22:S39" si="22">ROUND(R22/G22,2)</f>
        <v>0.39</v>
      </c>
      <c r="T22" s="126">
        <f t="shared" si="18"/>
        <v>23</v>
      </c>
      <c r="U22" s="127">
        <f t="shared" ref="U22:U39" si="23">ROUND(T22/G22,2)</f>
        <v>0.52</v>
      </c>
      <c r="V22" s="386"/>
      <c r="W22" s="351">
        <f t="shared" si="5"/>
        <v>11.2</v>
      </c>
      <c r="X22" s="352">
        <f t="shared" si="19"/>
        <v>17.8</v>
      </c>
      <c r="Y22" s="355"/>
      <c r="Z22" s="356">
        <f t="shared" si="6"/>
        <v>3882.2</v>
      </c>
      <c r="AA22" s="357">
        <f t="shared" si="7"/>
        <v>0</v>
      </c>
      <c r="AB22" s="358">
        <f t="shared" si="8"/>
        <v>9719.5</v>
      </c>
      <c r="AC22" s="359">
        <f t="shared" si="9"/>
        <v>9763.5</v>
      </c>
      <c r="AD22" s="174">
        <v>3</v>
      </c>
      <c r="AE22" s="389"/>
      <c r="AF22" s="353">
        <f t="shared" si="10"/>
        <v>1.7</v>
      </c>
      <c r="AG22" s="354">
        <f t="shared" si="11"/>
        <v>0</v>
      </c>
      <c r="AI22" s="229"/>
    </row>
    <row r="23" spans="1:35" ht="14.4">
      <c r="A23" s="165">
        <v>4</v>
      </c>
      <c r="B23" s="107">
        <f t="shared" si="12"/>
        <v>0</v>
      </c>
      <c r="C23" s="112">
        <f t="shared" si="13"/>
        <v>6</v>
      </c>
      <c r="D23" s="76"/>
      <c r="E23" s="107">
        <f t="shared" si="14"/>
        <v>0</v>
      </c>
      <c r="F23" s="105">
        <f t="shared" ref="F23:F39" si="24">F22+E23</f>
        <v>22</v>
      </c>
      <c r="G23" s="100">
        <f t="shared" si="15"/>
        <v>66</v>
      </c>
      <c r="H23" s="11"/>
      <c r="I23" s="7">
        <f t="shared" si="16"/>
        <v>1.5</v>
      </c>
      <c r="J23" s="110">
        <f t="shared" si="0"/>
        <v>2.3E-2</v>
      </c>
      <c r="K23" s="8">
        <f t="shared" si="20"/>
        <v>5.8000000000000003E-2</v>
      </c>
      <c r="L23" s="157"/>
      <c r="M23" s="162">
        <f t="shared" si="1"/>
        <v>3.6</v>
      </c>
      <c r="N23" s="312">
        <f t="shared" si="2"/>
        <v>9.2307692307692305E-4</v>
      </c>
      <c r="O23" s="159">
        <f t="shared" si="3"/>
        <v>0.6</v>
      </c>
      <c r="P23" s="212">
        <f t="shared" si="17"/>
        <v>15.4</v>
      </c>
      <c r="Q23" s="225">
        <f t="shared" si="4"/>
        <v>3.9487179487179488E-3</v>
      </c>
      <c r="R23" s="119">
        <f t="shared" si="21"/>
        <v>26</v>
      </c>
      <c r="S23" s="120">
        <f t="shared" si="22"/>
        <v>0.39</v>
      </c>
      <c r="T23" s="126">
        <f t="shared" si="18"/>
        <v>32</v>
      </c>
      <c r="U23" s="127">
        <f t="shared" si="23"/>
        <v>0.48</v>
      </c>
      <c r="V23" s="386"/>
      <c r="W23" s="351">
        <f t="shared" si="5"/>
        <v>18.559999999999999</v>
      </c>
      <c r="X23" s="352">
        <f t="shared" si="19"/>
        <v>33.96</v>
      </c>
      <c r="Y23" s="355"/>
      <c r="Z23" s="356">
        <f t="shared" si="6"/>
        <v>3866.04</v>
      </c>
      <c r="AA23" s="357">
        <f t="shared" si="7"/>
        <v>0.01</v>
      </c>
      <c r="AB23" s="358">
        <f t="shared" si="8"/>
        <v>6458.8666666666668</v>
      </c>
      <c r="AC23" s="359">
        <f t="shared" si="9"/>
        <v>6524.8666666666668</v>
      </c>
      <c r="AD23" s="174">
        <v>4</v>
      </c>
      <c r="AE23" s="389"/>
      <c r="AF23" s="353">
        <f t="shared" si="10"/>
        <v>1.21</v>
      </c>
      <c r="AG23" s="354">
        <f t="shared" si="11"/>
        <v>0</v>
      </c>
      <c r="AI23" s="229"/>
    </row>
    <row r="24" spans="1:35" ht="14.4">
      <c r="A24" s="165">
        <v>5</v>
      </c>
      <c r="B24" s="108">
        <f t="shared" si="12"/>
        <v>0</v>
      </c>
      <c r="C24" s="102">
        <f t="shared" si="13"/>
        <v>6</v>
      </c>
      <c r="D24" s="9"/>
      <c r="E24" s="108">
        <f t="shared" si="14"/>
        <v>6</v>
      </c>
      <c r="F24" s="101">
        <f t="shared" si="24"/>
        <v>28</v>
      </c>
      <c r="G24" s="102">
        <f t="shared" si="15"/>
        <v>94</v>
      </c>
      <c r="H24" s="9"/>
      <c r="I24" s="13">
        <f t="shared" si="16"/>
        <v>2.1</v>
      </c>
      <c r="J24" s="14">
        <f t="shared" si="0"/>
        <v>4.8000000000000001E-2</v>
      </c>
      <c r="K24" s="15">
        <f t="shared" si="20"/>
        <v>0.10600000000000001</v>
      </c>
      <c r="L24" s="157"/>
      <c r="M24" s="163">
        <f t="shared" si="1"/>
        <v>6.6</v>
      </c>
      <c r="N24" s="313">
        <f t="shared" si="2"/>
        <v>1.6923076923076922E-3</v>
      </c>
      <c r="O24" s="160">
        <f t="shared" si="3"/>
        <v>1.1000000000000001</v>
      </c>
      <c r="P24" s="213">
        <f t="shared" si="17"/>
        <v>32.200000000000003</v>
      </c>
      <c r="Q24" s="224">
        <f t="shared" si="4"/>
        <v>8.2564102564102564E-3</v>
      </c>
      <c r="R24" s="121">
        <f t="shared" si="21"/>
        <v>29</v>
      </c>
      <c r="S24" s="122">
        <f t="shared" si="22"/>
        <v>0.31</v>
      </c>
      <c r="T24" s="132">
        <f t="shared" si="18"/>
        <v>35</v>
      </c>
      <c r="U24" s="122">
        <f t="shared" si="23"/>
        <v>0.37</v>
      </c>
      <c r="V24" s="386"/>
      <c r="W24" s="360">
        <f t="shared" si="5"/>
        <v>33.92</v>
      </c>
      <c r="X24" s="361">
        <f t="shared" si="19"/>
        <v>66.12</v>
      </c>
      <c r="Y24" s="355"/>
      <c r="Z24" s="364">
        <f t="shared" si="6"/>
        <v>3833.88</v>
      </c>
      <c r="AA24" s="365">
        <f t="shared" si="7"/>
        <v>0.02</v>
      </c>
      <c r="AB24" s="366">
        <f t="shared" si="8"/>
        <v>3500.7636363636361</v>
      </c>
      <c r="AC24" s="367">
        <f t="shared" si="9"/>
        <v>3594.7636363636361</v>
      </c>
      <c r="AD24" s="174">
        <v>5</v>
      </c>
      <c r="AE24" s="389"/>
      <c r="AF24" s="362">
        <f t="shared" si="10"/>
        <v>1.05</v>
      </c>
      <c r="AG24" s="363">
        <f t="shared" si="11"/>
        <v>0.01</v>
      </c>
      <c r="AI24" s="229"/>
    </row>
    <row r="25" spans="1:35" ht="14.4">
      <c r="A25" s="165">
        <v>6</v>
      </c>
      <c r="B25" s="107">
        <f t="shared" si="12"/>
        <v>0</v>
      </c>
      <c r="C25" s="112">
        <f t="shared" si="13"/>
        <v>6</v>
      </c>
      <c r="D25" s="76"/>
      <c r="E25" s="107">
        <f t="shared" si="14"/>
        <v>6</v>
      </c>
      <c r="F25" s="105">
        <f t="shared" si="24"/>
        <v>34</v>
      </c>
      <c r="G25" s="100">
        <f t="shared" si="15"/>
        <v>128</v>
      </c>
      <c r="H25" s="11"/>
      <c r="I25" s="7">
        <f t="shared" si="16"/>
        <v>2.7</v>
      </c>
      <c r="J25" s="110">
        <f t="shared" si="0"/>
        <v>0.13</v>
      </c>
      <c r="K25" s="8">
        <f t="shared" si="20"/>
        <v>0.23600000000000002</v>
      </c>
      <c r="L25" s="157"/>
      <c r="M25" s="162">
        <f t="shared" si="1"/>
        <v>14.4</v>
      </c>
      <c r="N25" s="312">
        <f t="shared" si="2"/>
        <v>3.6923076923076922E-3</v>
      </c>
      <c r="O25" s="159">
        <f t="shared" si="3"/>
        <v>2.4</v>
      </c>
      <c r="P25" s="212">
        <f t="shared" si="17"/>
        <v>69.599999999999994</v>
      </c>
      <c r="Q25" s="225">
        <f t="shared" si="4"/>
        <v>1.7846153846153845E-2</v>
      </c>
      <c r="R25" s="119">
        <f t="shared" si="21"/>
        <v>29</v>
      </c>
      <c r="S25" s="120">
        <f t="shared" si="22"/>
        <v>0.23</v>
      </c>
      <c r="T25" s="126">
        <f t="shared" si="18"/>
        <v>35</v>
      </c>
      <c r="U25" s="127">
        <f t="shared" si="23"/>
        <v>0.27</v>
      </c>
      <c r="V25" s="386"/>
      <c r="W25" s="351">
        <f t="shared" si="5"/>
        <v>75.52</v>
      </c>
      <c r="X25" s="352">
        <f t="shared" si="19"/>
        <v>145.12</v>
      </c>
      <c r="Y25" s="355"/>
      <c r="Z25" s="356">
        <f t="shared" si="6"/>
        <v>3754.88</v>
      </c>
      <c r="AA25" s="357">
        <f t="shared" si="7"/>
        <v>0.04</v>
      </c>
      <c r="AB25" s="358">
        <f t="shared" si="8"/>
        <v>1580.2666666666667</v>
      </c>
      <c r="AC25" s="359">
        <f t="shared" si="9"/>
        <v>1708.2666666666667</v>
      </c>
      <c r="AD25" s="174">
        <v>6</v>
      </c>
      <c r="AE25" s="389"/>
      <c r="AF25" s="353">
        <f t="shared" si="10"/>
        <v>1.0900000000000001</v>
      </c>
      <c r="AG25" s="354">
        <f t="shared" si="11"/>
        <v>0.02</v>
      </c>
      <c r="AI25" s="229"/>
    </row>
    <row r="26" spans="1:35" ht="14.4">
      <c r="A26" s="165">
        <v>7</v>
      </c>
      <c r="B26" s="107">
        <f t="shared" si="12"/>
        <v>0</v>
      </c>
      <c r="C26" s="112">
        <f t="shared" si="13"/>
        <v>8</v>
      </c>
      <c r="D26" s="76"/>
      <c r="E26" s="107">
        <f t="shared" si="14"/>
        <v>25</v>
      </c>
      <c r="F26" s="105">
        <f t="shared" si="24"/>
        <v>59</v>
      </c>
      <c r="G26" s="100">
        <f t="shared" si="15"/>
        <v>187</v>
      </c>
      <c r="H26" s="11"/>
      <c r="I26" s="7">
        <f t="shared" si="16"/>
        <v>3.3</v>
      </c>
      <c r="J26" s="110">
        <f t="shared" si="0"/>
        <v>0.42899999999999999</v>
      </c>
      <c r="K26" s="8">
        <f t="shared" si="20"/>
        <v>0.66500000000000004</v>
      </c>
      <c r="L26" s="157"/>
      <c r="M26" s="162">
        <f t="shared" si="1"/>
        <v>53.6</v>
      </c>
      <c r="N26" s="312">
        <f t="shared" si="2"/>
        <v>1.3743589743589744E-2</v>
      </c>
      <c r="O26" s="159">
        <f t="shared" si="3"/>
        <v>6.7</v>
      </c>
      <c r="P26" s="212">
        <f t="shared" si="17"/>
        <v>211.2</v>
      </c>
      <c r="Q26" s="225">
        <f t="shared" si="4"/>
        <v>5.415384615384615E-2</v>
      </c>
      <c r="R26" s="119">
        <f t="shared" si="21"/>
        <v>32</v>
      </c>
      <c r="S26" s="120">
        <f t="shared" si="22"/>
        <v>0.17</v>
      </c>
      <c r="T26" s="126">
        <f t="shared" si="18"/>
        <v>40</v>
      </c>
      <c r="U26" s="127">
        <f t="shared" si="23"/>
        <v>0.21</v>
      </c>
      <c r="V26" s="386"/>
      <c r="W26" s="351">
        <f t="shared" si="5"/>
        <v>212.8</v>
      </c>
      <c r="X26" s="352">
        <f t="shared" si="19"/>
        <v>424</v>
      </c>
      <c r="Y26" s="355"/>
      <c r="Z26" s="356">
        <f t="shared" si="6"/>
        <v>3476</v>
      </c>
      <c r="AA26" s="357">
        <f t="shared" si="7"/>
        <v>0.11</v>
      </c>
      <c r="AB26" s="358">
        <f t="shared" si="8"/>
        <v>534.68656716417911</v>
      </c>
      <c r="AC26" s="359">
        <f t="shared" si="9"/>
        <v>721.68656716417911</v>
      </c>
      <c r="AD26" s="174">
        <v>7</v>
      </c>
      <c r="AE26" s="389"/>
      <c r="AF26" s="353">
        <f t="shared" si="10"/>
        <v>1.01</v>
      </c>
      <c r="AG26" s="354">
        <f t="shared" si="11"/>
        <v>0.05</v>
      </c>
      <c r="AI26" s="397">
        <v>2</v>
      </c>
    </row>
    <row r="27" spans="1:35" ht="14.4">
      <c r="A27" s="165">
        <v>8</v>
      </c>
      <c r="B27" s="107">
        <f t="shared" si="12"/>
        <v>0</v>
      </c>
      <c r="C27" s="112">
        <f t="shared" si="13"/>
        <v>8</v>
      </c>
      <c r="D27" s="76"/>
      <c r="E27" s="107">
        <f t="shared" si="14"/>
        <v>25</v>
      </c>
      <c r="F27" s="105">
        <f t="shared" si="24"/>
        <v>84</v>
      </c>
      <c r="G27" s="100">
        <f t="shared" si="15"/>
        <v>271</v>
      </c>
      <c r="H27" s="11"/>
      <c r="I27" s="7">
        <f t="shared" si="16"/>
        <v>3.3</v>
      </c>
      <c r="J27" s="110">
        <f t="shared" si="0"/>
        <v>0.8</v>
      </c>
      <c r="K27" s="8">
        <f t="shared" si="20"/>
        <v>1.4650000000000001</v>
      </c>
      <c r="L27" s="157"/>
      <c r="M27" s="162">
        <f t="shared" si="1"/>
        <v>117.6</v>
      </c>
      <c r="N27" s="312">
        <f t="shared" si="2"/>
        <v>3.0153846153846153E-2</v>
      </c>
      <c r="O27" s="159">
        <f t="shared" si="3"/>
        <v>14.7</v>
      </c>
      <c r="P27" s="212">
        <f t="shared" si="17"/>
        <v>774</v>
      </c>
      <c r="Q27" s="225">
        <f t="shared" si="4"/>
        <v>0.19846153846153847</v>
      </c>
      <c r="R27" s="119">
        <f t="shared" si="21"/>
        <v>53</v>
      </c>
      <c r="S27" s="120">
        <f t="shared" si="22"/>
        <v>0.2</v>
      </c>
      <c r="T27" s="126">
        <f t="shared" si="18"/>
        <v>61</v>
      </c>
      <c r="U27" s="127">
        <f t="shared" si="23"/>
        <v>0.23</v>
      </c>
      <c r="V27" s="386"/>
      <c r="W27" s="351">
        <f t="shared" si="5"/>
        <v>468.8</v>
      </c>
      <c r="X27" s="352">
        <f t="shared" si="19"/>
        <v>1242.8</v>
      </c>
      <c r="Y27" s="355"/>
      <c r="Z27" s="356">
        <f t="shared" si="6"/>
        <v>2657.2</v>
      </c>
      <c r="AA27" s="357">
        <f t="shared" si="7"/>
        <v>0.32</v>
      </c>
      <c r="AB27" s="358">
        <f t="shared" si="8"/>
        <v>196.70748299319729</v>
      </c>
      <c r="AC27" s="359">
        <f t="shared" si="9"/>
        <v>467.70748299319729</v>
      </c>
      <c r="AD27" s="174">
        <v>8</v>
      </c>
      <c r="AE27" s="389"/>
      <c r="AF27" s="353">
        <f t="shared" si="10"/>
        <v>0.61</v>
      </c>
      <c r="AG27" s="354">
        <f t="shared" si="11"/>
        <v>0.12</v>
      </c>
      <c r="AI27" s="397"/>
    </row>
    <row r="28" spans="1:35" ht="17.25" customHeight="1">
      <c r="A28" s="165">
        <v>9</v>
      </c>
      <c r="B28" s="107">
        <f t="shared" si="12"/>
        <v>0</v>
      </c>
      <c r="C28" s="112">
        <f t="shared" si="13"/>
        <v>8</v>
      </c>
      <c r="D28" s="76"/>
      <c r="E28" s="107">
        <f t="shared" si="14"/>
        <v>0</v>
      </c>
      <c r="F28" s="105">
        <f t="shared" si="24"/>
        <v>84</v>
      </c>
      <c r="G28" s="100">
        <f t="shared" si="15"/>
        <v>355</v>
      </c>
      <c r="H28" s="11"/>
      <c r="I28" s="7">
        <f t="shared" si="16"/>
        <v>3.3</v>
      </c>
      <c r="J28" s="110">
        <f t="shared" si="0"/>
        <v>0.8</v>
      </c>
      <c r="K28" s="8">
        <f t="shared" si="20"/>
        <v>2.2650000000000001</v>
      </c>
      <c r="L28" s="157"/>
      <c r="M28" s="162">
        <f t="shared" si="1"/>
        <v>181.6</v>
      </c>
      <c r="N28" s="312">
        <f t="shared" si="2"/>
        <v>4.6564102564102559E-2</v>
      </c>
      <c r="O28" s="159">
        <f t="shared" si="3"/>
        <v>22.7</v>
      </c>
      <c r="P28" s="212">
        <f t="shared" si="17"/>
        <v>2008.8</v>
      </c>
      <c r="Q28" s="225">
        <f t="shared" si="4"/>
        <v>0.5150769230769231</v>
      </c>
      <c r="R28" s="119">
        <f t="shared" si="21"/>
        <v>88</v>
      </c>
      <c r="S28" s="120">
        <f t="shared" si="22"/>
        <v>0.25</v>
      </c>
      <c r="T28" s="126">
        <f t="shared" si="18"/>
        <v>96</v>
      </c>
      <c r="U28" s="127">
        <f t="shared" si="23"/>
        <v>0.27</v>
      </c>
      <c r="V28" s="386"/>
      <c r="W28" s="351">
        <f t="shared" si="5"/>
        <v>724.8</v>
      </c>
      <c r="X28" s="352">
        <f t="shared" si="19"/>
        <v>2733.6</v>
      </c>
      <c r="Y28" s="355"/>
      <c r="Z28" s="356">
        <f t="shared" si="6"/>
        <v>1166.4000000000001</v>
      </c>
      <c r="AA28" s="357">
        <f t="shared" si="7"/>
        <v>0.7</v>
      </c>
      <c r="AB28" s="358">
        <f t="shared" si="8"/>
        <v>67.348017621145388</v>
      </c>
      <c r="AC28" s="359">
        <f t="shared" si="9"/>
        <v>422.3480176211454</v>
      </c>
      <c r="AD28" s="174">
        <v>9</v>
      </c>
      <c r="AE28" s="389"/>
      <c r="AF28" s="353">
        <f t="shared" si="10"/>
        <v>0.36</v>
      </c>
      <c r="AG28" s="354">
        <f t="shared" si="11"/>
        <v>0.19</v>
      </c>
      <c r="AI28" s="181"/>
    </row>
    <row r="29" spans="1:35" ht="14.4">
      <c r="A29" s="165">
        <v>10</v>
      </c>
      <c r="B29" s="108">
        <f t="shared" si="12"/>
        <v>0</v>
      </c>
      <c r="C29" s="102">
        <f t="shared" si="13"/>
        <v>8</v>
      </c>
      <c r="D29" s="9"/>
      <c r="E29" s="108">
        <f t="shared" si="14"/>
        <v>0</v>
      </c>
      <c r="F29" s="101">
        <f t="shared" si="24"/>
        <v>84</v>
      </c>
      <c r="G29" s="102">
        <f t="shared" si="15"/>
        <v>439</v>
      </c>
      <c r="H29" s="9"/>
      <c r="I29" s="13">
        <f t="shared" si="16"/>
        <v>3.3</v>
      </c>
      <c r="J29" s="14">
        <f t="shared" si="0"/>
        <v>0.8</v>
      </c>
      <c r="K29" s="15">
        <f t="shared" si="20"/>
        <v>3.0650000000000004</v>
      </c>
      <c r="L29" s="157"/>
      <c r="M29" s="163">
        <f t="shared" si="1"/>
        <v>245.6</v>
      </c>
      <c r="N29" s="313">
        <f t="shared" si="2"/>
        <v>6.2974358974358977E-2</v>
      </c>
      <c r="O29" s="160">
        <f t="shared" si="3"/>
        <v>30.7</v>
      </c>
      <c r="P29" s="213">
        <f t="shared" si="17"/>
        <v>3915.6</v>
      </c>
      <c r="Q29" s="224">
        <f t="shared" si="4"/>
        <v>1.004</v>
      </c>
      <c r="R29" s="121">
        <f t="shared" si="21"/>
        <v>128</v>
      </c>
      <c r="S29" s="122">
        <f t="shared" si="22"/>
        <v>0.28999999999999998</v>
      </c>
      <c r="T29" s="132">
        <f t="shared" si="18"/>
        <v>136</v>
      </c>
      <c r="U29" s="122">
        <f t="shared" si="23"/>
        <v>0.31</v>
      </c>
      <c r="V29" s="386"/>
      <c r="W29" s="360">
        <f t="shared" si="5"/>
        <v>980.8</v>
      </c>
      <c r="X29" s="361">
        <f t="shared" si="19"/>
        <v>4896.3999999999996</v>
      </c>
      <c r="Y29" s="355"/>
      <c r="Z29" s="364">
        <f t="shared" si="6"/>
        <v>-996.4</v>
      </c>
      <c r="AA29" s="365">
        <f t="shared" si="7"/>
        <v>1.26</v>
      </c>
      <c r="AB29" s="366">
        <f t="shared" si="8"/>
        <v>0</v>
      </c>
      <c r="AC29" s="367">
        <f t="shared" si="9"/>
        <v>0</v>
      </c>
      <c r="AD29" s="174">
        <v>10</v>
      </c>
      <c r="AE29" s="389"/>
      <c r="AF29" s="362">
        <f t="shared" si="10"/>
        <v>0.25</v>
      </c>
      <c r="AG29" s="363">
        <f t="shared" si="11"/>
        <v>0.25</v>
      </c>
    </row>
    <row r="30" spans="1:35" ht="14.4">
      <c r="A30" s="165">
        <v>11</v>
      </c>
      <c r="B30" s="107">
        <f t="shared" si="12"/>
        <v>0</v>
      </c>
      <c r="C30" s="112">
        <f t="shared" si="13"/>
        <v>8</v>
      </c>
      <c r="D30" s="76"/>
      <c r="E30" s="107">
        <f t="shared" si="14"/>
        <v>0</v>
      </c>
      <c r="F30" s="105">
        <f t="shared" si="24"/>
        <v>84</v>
      </c>
      <c r="G30" s="100">
        <f t="shared" si="15"/>
        <v>523</v>
      </c>
      <c r="H30" s="11"/>
      <c r="I30" s="7">
        <f t="shared" si="16"/>
        <v>3.3</v>
      </c>
      <c r="J30" s="110">
        <f t="shared" si="0"/>
        <v>0.8</v>
      </c>
      <c r="K30" s="8">
        <f t="shared" si="20"/>
        <v>3.8650000000000002</v>
      </c>
      <c r="L30" s="157"/>
      <c r="M30" s="162">
        <f t="shared" si="1"/>
        <v>309.60000000000002</v>
      </c>
      <c r="N30" s="312">
        <f t="shared" si="2"/>
        <v>7.9384615384615387E-2</v>
      </c>
      <c r="O30" s="159">
        <f t="shared" si="3"/>
        <v>38.700000000000003</v>
      </c>
      <c r="P30" s="212">
        <f t="shared" si="17"/>
        <v>6494.4</v>
      </c>
      <c r="Q30" s="225">
        <f t="shared" si="4"/>
        <v>1.6652307692307691</v>
      </c>
      <c r="R30" s="119">
        <f t="shared" si="21"/>
        <v>168</v>
      </c>
      <c r="S30" s="120">
        <f t="shared" si="22"/>
        <v>0.32</v>
      </c>
      <c r="T30" s="126">
        <f t="shared" si="18"/>
        <v>176</v>
      </c>
      <c r="U30" s="127">
        <f t="shared" si="23"/>
        <v>0.34</v>
      </c>
      <c r="V30" s="386"/>
      <c r="W30" s="351">
        <f t="shared" si="5"/>
        <v>1236.8</v>
      </c>
      <c r="X30" s="352">
        <f t="shared" si="19"/>
        <v>7731.2</v>
      </c>
      <c r="Y30" s="355"/>
      <c r="Z30" s="356">
        <f t="shared" si="6"/>
        <v>-3831.2</v>
      </c>
      <c r="AA30" s="357">
        <f t="shared" si="7"/>
        <v>1.98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0.19</v>
      </c>
      <c r="AG30" s="354">
        <f t="shared" si="11"/>
        <v>0.32</v>
      </c>
    </row>
    <row r="31" spans="1:35" ht="14.4">
      <c r="A31" s="165">
        <v>12</v>
      </c>
      <c r="B31" s="107">
        <f t="shared" si="12"/>
        <v>0</v>
      </c>
      <c r="C31" s="112">
        <f t="shared" si="13"/>
        <v>8</v>
      </c>
      <c r="D31" s="76"/>
      <c r="E31" s="107">
        <f t="shared" si="14"/>
        <v>0</v>
      </c>
      <c r="F31" s="105">
        <f t="shared" si="24"/>
        <v>84</v>
      </c>
      <c r="G31" s="100">
        <f t="shared" si="15"/>
        <v>607</v>
      </c>
      <c r="H31" s="11"/>
      <c r="I31" s="7">
        <f t="shared" si="16"/>
        <v>3.3</v>
      </c>
      <c r="J31" s="110">
        <f t="shared" si="0"/>
        <v>0.8</v>
      </c>
      <c r="K31" s="8">
        <f t="shared" si="20"/>
        <v>4.665</v>
      </c>
      <c r="L31" s="157"/>
      <c r="M31" s="162">
        <f t="shared" si="1"/>
        <v>373.6</v>
      </c>
      <c r="N31" s="312">
        <f t="shared" si="2"/>
        <v>9.5794871794871797E-2</v>
      </c>
      <c r="O31" s="159">
        <f t="shared" si="3"/>
        <v>46.7</v>
      </c>
      <c r="P31" s="212">
        <f t="shared" si="17"/>
        <v>9745.2000000000007</v>
      </c>
      <c r="Q31" s="225">
        <f t="shared" si="4"/>
        <v>2.4987692307692311</v>
      </c>
      <c r="R31" s="119">
        <f t="shared" si="21"/>
        <v>209</v>
      </c>
      <c r="S31" s="120">
        <f t="shared" si="22"/>
        <v>0.34</v>
      </c>
      <c r="T31" s="126">
        <f t="shared" si="18"/>
        <v>217</v>
      </c>
      <c r="U31" s="127">
        <f t="shared" si="23"/>
        <v>0.36</v>
      </c>
      <c r="V31" s="386"/>
      <c r="W31" s="351">
        <f t="shared" si="5"/>
        <v>1492.8</v>
      </c>
      <c r="X31" s="352">
        <f t="shared" si="19"/>
        <v>11238</v>
      </c>
      <c r="Y31" s="355"/>
      <c r="Z31" s="356">
        <f t="shared" si="6"/>
        <v>-7338</v>
      </c>
      <c r="AA31" s="357">
        <f t="shared" si="7"/>
        <v>2.88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0.15</v>
      </c>
      <c r="AG31" s="354">
        <f t="shared" si="11"/>
        <v>0.38</v>
      </c>
    </row>
    <row r="32" spans="1:35" ht="14.4">
      <c r="A32" s="165">
        <v>13</v>
      </c>
      <c r="B32" s="107">
        <f t="shared" si="12"/>
        <v>0</v>
      </c>
      <c r="C32" s="112">
        <f t="shared" si="13"/>
        <v>8</v>
      </c>
      <c r="D32" s="76"/>
      <c r="E32" s="107">
        <f t="shared" si="14"/>
        <v>0</v>
      </c>
      <c r="F32" s="105">
        <f t="shared" si="24"/>
        <v>84</v>
      </c>
      <c r="G32" s="100">
        <f t="shared" si="15"/>
        <v>691</v>
      </c>
      <c r="H32" s="11"/>
      <c r="I32" s="7">
        <f t="shared" si="16"/>
        <v>3.3</v>
      </c>
      <c r="J32" s="110">
        <f t="shared" si="0"/>
        <v>0.8</v>
      </c>
      <c r="K32" s="8">
        <f t="shared" si="20"/>
        <v>5.4649999999999999</v>
      </c>
      <c r="L32" s="157"/>
      <c r="M32" s="162">
        <f t="shared" si="1"/>
        <v>437.6</v>
      </c>
      <c r="N32" s="312">
        <f t="shared" si="2"/>
        <v>0.11220512820512821</v>
      </c>
      <c r="O32" s="159">
        <f t="shared" si="3"/>
        <v>54.7</v>
      </c>
      <c r="P32" s="212">
        <f t="shared" si="17"/>
        <v>13668</v>
      </c>
      <c r="Q32" s="225">
        <f t="shared" si="4"/>
        <v>3.5046153846153847</v>
      </c>
      <c r="R32" s="119">
        <f t="shared" si="21"/>
        <v>250</v>
      </c>
      <c r="S32" s="120">
        <f t="shared" si="22"/>
        <v>0.36</v>
      </c>
      <c r="T32" s="126">
        <f t="shared" si="18"/>
        <v>258</v>
      </c>
      <c r="U32" s="127">
        <f t="shared" si="23"/>
        <v>0.37</v>
      </c>
      <c r="V32" s="386"/>
      <c r="W32" s="351">
        <f t="shared" si="5"/>
        <v>1748.8</v>
      </c>
      <c r="X32" s="352">
        <f t="shared" si="19"/>
        <v>15416.8</v>
      </c>
      <c r="Y32" s="355"/>
      <c r="Z32" s="356">
        <f t="shared" si="6"/>
        <v>-11516.8</v>
      </c>
      <c r="AA32" s="357">
        <f t="shared" si="7"/>
        <v>3.95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0.13</v>
      </c>
      <c r="AG32" s="354">
        <f t="shared" si="11"/>
        <v>0.45</v>
      </c>
    </row>
    <row r="33" spans="1:33" ht="14.4">
      <c r="A33" s="165">
        <v>14</v>
      </c>
      <c r="B33" s="107">
        <f t="shared" si="12"/>
        <v>0</v>
      </c>
      <c r="C33" s="112">
        <f t="shared" si="13"/>
        <v>8</v>
      </c>
      <c r="D33" s="76"/>
      <c r="E33" s="107">
        <f t="shared" si="14"/>
        <v>0</v>
      </c>
      <c r="F33" s="105">
        <f t="shared" si="24"/>
        <v>84</v>
      </c>
      <c r="G33" s="100">
        <f t="shared" si="15"/>
        <v>775</v>
      </c>
      <c r="H33" s="11"/>
      <c r="I33" s="7">
        <f t="shared" si="16"/>
        <v>3.3</v>
      </c>
      <c r="J33" s="110">
        <f t="shared" si="0"/>
        <v>0.8</v>
      </c>
      <c r="K33" s="8">
        <f t="shared" si="20"/>
        <v>6.2649999999999997</v>
      </c>
      <c r="L33" s="157"/>
      <c r="M33" s="162">
        <f t="shared" si="1"/>
        <v>501.6</v>
      </c>
      <c r="N33" s="312">
        <f t="shared" si="2"/>
        <v>0.12861538461538463</v>
      </c>
      <c r="O33" s="159">
        <f t="shared" si="3"/>
        <v>62.7</v>
      </c>
      <c r="P33" s="212">
        <f t="shared" si="17"/>
        <v>18262.8</v>
      </c>
      <c r="Q33" s="225">
        <f t="shared" si="4"/>
        <v>4.6827692307692308</v>
      </c>
      <c r="R33" s="119">
        <f t="shared" si="21"/>
        <v>291</v>
      </c>
      <c r="S33" s="120">
        <f t="shared" si="22"/>
        <v>0.38</v>
      </c>
      <c r="T33" s="126">
        <f t="shared" si="18"/>
        <v>299</v>
      </c>
      <c r="U33" s="127">
        <f t="shared" si="23"/>
        <v>0.39</v>
      </c>
      <c r="V33" s="386"/>
      <c r="W33" s="351">
        <f t="shared" si="5"/>
        <v>2004.8</v>
      </c>
      <c r="X33" s="352">
        <f t="shared" si="19"/>
        <v>20267.599999999999</v>
      </c>
      <c r="Y33" s="355"/>
      <c r="Z33" s="356">
        <f t="shared" si="6"/>
        <v>-16367.6</v>
      </c>
      <c r="AA33" s="357">
        <f t="shared" si="7"/>
        <v>5.2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0.11</v>
      </c>
      <c r="AG33" s="354">
        <f t="shared" si="11"/>
        <v>0.51</v>
      </c>
    </row>
    <row r="34" spans="1:33" ht="14.4">
      <c r="A34" s="165">
        <v>15</v>
      </c>
      <c r="B34" s="108">
        <f t="shared" si="12"/>
        <v>0</v>
      </c>
      <c r="C34" s="102">
        <f t="shared" si="13"/>
        <v>8</v>
      </c>
      <c r="D34" s="9"/>
      <c r="E34" s="108">
        <f t="shared" si="14"/>
        <v>0</v>
      </c>
      <c r="F34" s="101">
        <f t="shared" si="24"/>
        <v>84</v>
      </c>
      <c r="G34" s="102">
        <f t="shared" si="15"/>
        <v>859</v>
      </c>
      <c r="H34" s="9"/>
      <c r="I34" s="13">
        <f t="shared" si="16"/>
        <v>3.3</v>
      </c>
      <c r="J34" s="14">
        <f t="shared" si="0"/>
        <v>0.8</v>
      </c>
      <c r="K34" s="15">
        <f t="shared" si="20"/>
        <v>7.0649999999999995</v>
      </c>
      <c r="L34" s="157"/>
      <c r="M34" s="163">
        <f t="shared" si="1"/>
        <v>565.6</v>
      </c>
      <c r="N34" s="313">
        <f t="shared" si="2"/>
        <v>0.14502564102564103</v>
      </c>
      <c r="O34" s="160">
        <f t="shared" si="3"/>
        <v>70.7</v>
      </c>
      <c r="P34" s="213">
        <f t="shared" si="17"/>
        <v>23529.599999999999</v>
      </c>
      <c r="Q34" s="224">
        <f t="shared" si="4"/>
        <v>6.0332307692307685</v>
      </c>
      <c r="R34" s="121">
        <f t="shared" si="21"/>
        <v>333</v>
      </c>
      <c r="S34" s="122">
        <f t="shared" si="22"/>
        <v>0.39</v>
      </c>
      <c r="T34" s="130">
        <f t="shared" si="18"/>
        <v>341</v>
      </c>
      <c r="U34" s="131">
        <f t="shared" si="23"/>
        <v>0.4</v>
      </c>
      <c r="V34" s="386"/>
      <c r="W34" s="360">
        <f t="shared" si="5"/>
        <v>2260.8000000000002</v>
      </c>
      <c r="X34" s="361">
        <f t="shared" si="19"/>
        <v>25790.400000000001</v>
      </c>
      <c r="Y34" s="355"/>
      <c r="Z34" s="364">
        <f t="shared" si="6"/>
        <v>-21890.400000000001</v>
      </c>
      <c r="AA34" s="365">
        <f t="shared" si="7"/>
        <v>6.61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</v>
      </c>
      <c r="AG34" s="363">
        <f t="shared" si="11"/>
        <v>0.57999999999999996</v>
      </c>
    </row>
    <row r="35" spans="1:33" ht="14.4">
      <c r="A35" s="165">
        <v>16</v>
      </c>
      <c r="B35" s="107">
        <f t="shared" si="12"/>
        <v>0</v>
      </c>
      <c r="C35" s="112">
        <f t="shared" si="13"/>
        <v>8</v>
      </c>
      <c r="D35" s="76"/>
      <c r="E35" s="107">
        <f t="shared" si="14"/>
        <v>0</v>
      </c>
      <c r="F35" s="105">
        <f t="shared" si="24"/>
        <v>84</v>
      </c>
      <c r="G35" s="100">
        <f t="shared" si="15"/>
        <v>943</v>
      </c>
      <c r="H35" s="11"/>
      <c r="I35" s="7">
        <f t="shared" si="16"/>
        <v>3.3</v>
      </c>
      <c r="J35" s="110">
        <f t="shared" si="0"/>
        <v>0.8</v>
      </c>
      <c r="K35" s="8">
        <f t="shared" si="20"/>
        <v>7.8649999999999993</v>
      </c>
      <c r="L35" s="157"/>
      <c r="M35" s="162">
        <f t="shared" si="1"/>
        <v>629.6</v>
      </c>
      <c r="N35" s="312">
        <f t="shared" si="2"/>
        <v>0.16143589743589745</v>
      </c>
      <c r="O35" s="159">
        <f t="shared" si="3"/>
        <v>78.7</v>
      </c>
      <c r="P35" s="212">
        <f t="shared" si="17"/>
        <v>29468.400000000001</v>
      </c>
      <c r="Q35" s="225">
        <f t="shared" si="4"/>
        <v>7.556</v>
      </c>
      <c r="R35" s="119">
        <f t="shared" si="21"/>
        <v>374</v>
      </c>
      <c r="S35" s="120">
        <f t="shared" si="22"/>
        <v>0.4</v>
      </c>
      <c r="T35" s="126">
        <f t="shared" si="18"/>
        <v>382</v>
      </c>
      <c r="U35" s="127">
        <f t="shared" si="23"/>
        <v>0.41</v>
      </c>
      <c r="V35" s="386"/>
      <c r="W35" s="351">
        <f t="shared" si="5"/>
        <v>2516.8000000000002</v>
      </c>
      <c r="X35" s="352">
        <f t="shared" si="19"/>
        <v>31985.200000000001</v>
      </c>
      <c r="Y35" s="355"/>
      <c r="Z35" s="356">
        <f t="shared" si="6"/>
        <v>-28085.200000000001</v>
      </c>
      <c r="AA35" s="357">
        <f t="shared" si="7"/>
        <v>8.1999999999999993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0.09</v>
      </c>
      <c r="AG35" s="354">
        <f t="shared" si="11"/>
        <v>0.65</v>
      </c>
    </row>
    <row r="36" spans="1:33" ht="14.4">
      <c r="A36" s="165">
        <v>17</v>
      </c>
      <c r="B36" s="107">
        <f t="shared" si="12"/>
        <v>0</v>
      </c>
      <c r="C36" s="112">
        <f t="shared" si="13"/>
        <v>8</v>
      </c>
      <c r="D36" s="76"/>
      <c r="E36" s="107">
        <f t="shared" si="14"/>
        <v>0</v>
      </c>
      <c r="F36" s="105">
        <f t="shared" si="24"/>
        <v>84</v>
      </c>
      <c r="G36" s="100">
        <f t="shared" si="15"/>
        <v>1027</v>
      </c>
      <c r="H36" s="11"/>
      <c r="I36" s="7">
        <f t="shared" si="16"/>
        <v>3.3</v>
      </c>
      <c r="J36" s="110">
        <f t="shared" si="0"/>
        <v>0.8</v>
      </c>
      <c r="K36" s="8">
        <f t="shared" si="20"/>
        <v>8.6649999999999991</v>
      </c>
      <c r="L36" s="157"/>
      <c r="M36" s="162">
        <f t="shared" si="1"/>
        <v>693.6</v>
      </c>
      <c r="N36" s="312">
        <f t="shared" si="2"/>
        <v>0.17784615384615385</v>
      </c>
      <c r="O36" s="159">
        <f t="shared" si="3"/>
        <v>86.7</v>
      </c>
      <c r="P36" s="212">
        <f t="shared" si="17"/>
        <v>36079.199999999997</v>
      </c>
      <c r="Q36" s="225">
        <f t="shared" si="4"/>
        <v>9.2510769230769228</v>
      </c>
      <c r="R36" s="119">
        <f t="shared" si="21"/>
        <v>416</v>
      </c>
      <c r="S36" s="120">
        <f t="shared" si="22"/>
        <v>0.41</v>
      </c>
      <c r="T36" s="126">
        <f t="shared" si="18"/>
        <v>424</v>
      </c>
      <c r="U36" s="127">
        <f t="shared" si="23"/>
        <v>0.41</v>
      </c>
      <c r="V36" s="386"/>
      <c r="W36" s="351">
        <f t="shared" si="5"/>
        <v>2772.8</v>
      </c>
      <c r="X36" s="352">
        <f t="shared" si="19"/>
        <v>38852</v>
      </c>
      <c r="Y36" s="355"/>
      <c r="Z36" s="356">
        <f t="shared" si="6"/>
        <v>-34952</v>
      </c>
      <c r="AA36" s="357">
        <f t="shared" si="7"/>
        <v>9.9600000000000009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0.08</v>
      </c>
      <c r="AG36" s="354">
        <f t="shared" si="11"/>
        <v>0.71</v>
      </c>
    </row>
    <row r="37" spans="1:33" ht="14.4">
      <c r="A37" s="165">
        <v>18</v>
      </c>
      <c r="B37" s="107">
        <f t="shared" si="12"/>
        <v>0</v>
      </c>
      <c r="C37" s="112">
        <f t="shared" si="13"/>
        <v>8</v>
      </c>
      <c r="D37" s="76"/>
      <c r="E37" s="107">
        <f t="shared" si="14"/>
        <v>0</v>
      </c>
      <c r="F37" s="105">
        <f t="shared" si="24"/>
        <v>84</v>
      </c>
      <c r="G37" s="100">
        <f t="shared" si="15"/>
        <v>1111</v>
      </c>
      <c r="H37" s="11"/>
      <c r="I37" s="7">
        <f t="shared" si="16"/>
        <v>3.3</v>
      </c>
      <c r="J37" s="110">
        <f t="shared" si="0"/>
        <v>0.8</v>
      </c>
      <c r="K37" s="8">
        <f t="shared" si="20"/>
        <v>9.4649999999999999</v>
      </c>
      <c r="L37" s="157"/>
      <c r="M37" s="162">
        <f t="shared" si="1"/>
        <v>757.6</v>
      </c>
      <c r="N37" s="312">
        <f t="shared" si="2"/>
        <v>0.19425641025641027</v>
      </c>
      <c r="O37" s="159">
        <f t="shared" si="3"/>
        <v>94.7</v>
      </c>
      <c r="P37" s="212">
        <f t="shared" si="17"/>
        <v>43362</v>
      </c>
      <c r="Q37" s="225">
        <f t="shared" si="4"/>
        <v>11.118461538461538</v>
      </c>
      <c r="R37" s="119">
        <f t="shared" si="21"/>
        <v>458</v>
      </c>
      <c r="S37" s="120">
        <f t="shared" si="22"/>
        <v>0.41</v>
      </c>
      <c r="T37" s="126">
        <f t="shared" si="18"/>
        <v>466</v>
      </c>
      <c r="U37" s="127">
        <f t="shared" si="23"/>
        <v>0.42</v>
      </c>
      <c r="V37" s="386"/>
      <c r="W37" s="351">
        <f t="shared" si="5"/>
        <v>3028.8</v>
      </c>
      <c r="X37" s="352">
        <f t="shared" si="19"/>
        <v>46390.8</v>
      </c>
      <c r="Y37" s="355"/>
      <c r="Z37" s="356">
        <f t="shared" si="6"/>
        <v>-42490.8</v>
      </c>
      <c r="AA37" s="357">
        <f t="shared" si="7"/>
        <v>11.9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7.0000000000000007E-2</v>
      </c>
      <c r="AG37" s="354">
        <f t="shared" si="11"/>
        <v>0.78</v>
      </c>
    </row>
    <row r="38" spans="1:33" ht="14.4">
      <c r="A38" s="165">
        <v>19</v>
      </c>
      <c r="B38" s="107">
        <f t="shared" si="12"/>
        <v>0</v>
      </c>
      <c r="C38" s="112">
        <f t="shared" si="13"/>
        <v>8</v>
      </c>
      <c r="D38" s="76"/>
      <c r="E38" s="107">
        <f t="shared" si="14"/>
        <v>0</v>
      </c>
      <c r="F38" s="105">
        <f t="shared" si="24"/>
        <v>84</v>
      </c>
      <c r="G38" s="100">
        <f t="shared" si="15"/>
        <v>1195</v>
      </c>
      <c r="H38" s="11"/>
      <c r="I38" s="7">
        <f t="shared" si="16"/>
        <v>3.3</v>
      </c>
      <c r="J38" s="110">
        <f t="shared" si="0"/>
        <v>0.8</v>
      </c>
      <c r="K38" s="8">
        <f t="shared" si="20"/>
        <v>10.265000000000001</v>
      </c>
      <c r="L38" s="157"/>
      <c r="M38" s="162">
        <f t="shared" si="1"/>
        <v>821.6</v>
      </c>
      <c r="N38" s="312">
        <f t="shared" si="2"/>
        <v>0.21066666666666667</v>
      </c>
      <c r="O38" s="159">
        <f t="shared" si="3"/>
        <v>102.7</v>
      </c>
      <c r="P38" s="212">
        <f t="shared" si="17"/>
        <v>51316.800000000003</v>
      </c>
      <c r="Q38" s="225">
        <f t="shared" si="4"/>
        <v>13.158153846153846</v>
      </c>
      <c r="R38" s="119">
        <f t="shared" si="21"/>
        <v>500</v>
      </c>
      <c r="S38" s="120">
        <f t="shared" si="22"/>
        <v>0.42</v>
      </c>
      <c r="T38" s="126">
        <f t="shared" si="18"/>
        <v>508</v>
      </c>
      <c r="U38" s="127">
        <f t="shared" si="23"/>
        <v>0.43</v>
      </c>
      <c r="V38" s="386"/>
      <c r="W38" s="351">
        <f t="shared" si="5"/>
        <v>3284.8</v>
      </c>
      <c r="X38" s="352">
        <f t="shared" si="19"/>
        <v>54601.599999999999</v>
      </c>
      <c r="Y38" s="355"/>
      <c r="Z38" s="356">
        <f t="shared" si="6"/>
        <v>-50701.599999999999</v>
      </c>
      <c r="AA38" s="357">
        <f t="shared" si="7"/>
        <v>14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0.06</v>
      </c>
      <c r="AG38" s="354">
        <f t="shared" si="11"/>
        <v>0.84</v>
      </c>
    </row>
    <row r="39" spans="1:33" ht="15" thickBot="1">
      <c r="A39" s="166">
        <v>20</v>
      </c>
      <c r="B39" s="109">
        <f t="shared" si="12"/>
        <v>0</v>
      </c>
      <c r="C39" s="113">
        <f t="shared" si="13"/>
        <v>8</v>
      </c>
      <c r="D39" s="79"/>
      <c r="E39" s="109">
        <f t="shared" si="14"/>
        <v>0</v>
      </c>
      <c r="F39" s="106">
        <f t="shared" si="24"/>
        <v>84</v>
      </c>
      <c r="G39" s="103">
        <f t="shared" si="15"/>
        <v>1279</v>
      </c>
      <c r="H39" s="21"/>
      <c r="I39" s="17">
        <f t="shared" si="16"/>
        <v>3.3</v>
      </c>
      <c r="J39" s="111">
        <f t="shared" si="0"/>
        <v>0.8</v>
      </c>
      <c r="K39" s="18">
        <f t="shared" si="20"/>
        <v>11.065000000000001</v>
      </c>
      <c r="L39" s="157"/>
      <c r="M39" s="164">
        <f t="shared" si="1"/>
        <v>885.6</v>
      </c>
      <c r="N39" s="314">
        <f t="shared" si="2"/>
        <v>0.22707692307692309</v>
      </c>
      <c r="O39" s="161">
        <f t="shared" si="3"/>
        <v>110.7</v>
      </c>
      <c r="P39" s="211">
        <f t="shared" si="17"/>
        <v>59943.6</v>
      </c>
      <c r="Q39" s="226">
        <f t="shared" si="4"/>
        <v>15.370153846153846</v>
      </c>
      <c r="R39" s="123">
        <f t="shared" si="21"/>
        <v>541</v>
      </c>
      <c r="S39" s="124">
        <f t="shared" si="22"/>
        <v>0.42</v>
      </c>
      <c r="T39" s="128">
        <f t="shared" si="18"/>
        <v>549</v>
      </c>
      <c r="U39" s="129">
        <f t="shared" si="23"/>
        <v>0.43</v>
      </c>
      <c r="V39" s="386"/>
      <c r="W39" s="368">
        <f t="shared" si="5"/>
        <v>3540.8</v>
      </c>
      <c r="X39" s="369">
        <f t="shared" si="19"/>
        <v>63484.4</v>
      </c>
      <c r="Y39" s="355"/>
      <c r="Z39" s="372">
        <f t="shared" si="6"/>
        <v>-59584.4</v>
      </c>
      <c r="AA39" s="373">
        <f t="shared" si="7"/>
        <v>16.28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0.06</v>
      </c>
      <c r="AG39" s="371">
        <f t="shared" si="11"/>
        <v>0.91</v>
      </c>
    </row>
    <row r="40" spans="1:33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3" ht="24.6">
      <c r="A43" s="227"/>
      <c r="B43" s="228">
        <v>1</v>
      </c>
      <c r="C43" s="228"/>
      <c r="D43" s="228"/>
      <c r="E43" s="228"/>
      <c r="F43" s="228">
        <v>2</v>
      </c>
      <c r="G43" s="228"/>
      <c r="H43" s="228"/>
      <c r="I43" s="228"/>
      <c r="J43" s="228">
        <v>3</v>
      </c>
      <c r="K43" s="228"/>
      <c r="L43" s="228"/>
      <c r="M43" s="406">
        <v>4</v>
      </c>
      <c r="N43" s="406"/>
      <c r="O43" s="406"/>
      <c r="P43" s="406"/>
      <c r="Q43" s="409"/>
      <c r="R43" s="406"/>
      <c r="S43" s="406"/>
      <c r="T43" s="406"/>
      <c r="U43" s="406"/>
      <c r="V43" s="228"/>
      <c r="W43" s="406">
        <v>5</v>
      </c>
      <c r="X43" s="409"/>
      <c r="Y43" s="228"/>
      <c r="Z43" s="228"/>
      <c r="AA43" s="406">
        <v>6</v>
      </c>
      <c r="AB43" s="406"/>
      <c r="AF43" s="406">
        <v>7</v>
      </c>
      <c r="AG43" s="406"/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11">
    <mergeCell ref="AA43:AB43"/>
    <mergeCell ref="AI26:AI27"/>
    <mergeCell ref="P18:Q18"/>
    <mergeCell ref="AF43:AG43"/>
    <mergeCell ref="W43:X43"/>
    <mergeCell ref="M43:U43"/>
    <mergeCell ref="AI5:AI6"/>
    <mergeCell ref="T18:U18"/>
    <mergeCell ref="AB18:AC18"/>
    <mergeCell ref="R18:S18"/>
    <mergeCell ref="M18:N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3.2"/>
  <cols>
    <col min="1" max="1" width="4" customWidth="1"/>
    <col min="2" max="2" width="16.88671875" customWidth="1"/>
    <col min="4" max="4" width="16.109375" customWidth="1"/>
  </cols>
  <sheetData>
    <row r="1" spans="1:6" ht="15.6">
      <c r="B1" s="177" t="s">
        <v>50</v>
      </c>
    </row>
    <row r="2" spans="1:6" ht="15.6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6">
      <c r="B7" s="179">
        <v>42492</v>
      </c>
      <c r="D7" s="180" t="s">
        <v>53</v>
      </c>
      <c r="F7" s="182" t="s">
        <v>54</v>
      </c>
    </row>
    <row r="8" spans="1:6" ht="13.8" thickBot="1"/>
    <row r="9" spans="1:6" ht="40.200000000000003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>
      <c r="A30" s="185">
        <f t="shared" si="0"/>
        <v>21</v>
      </c>
      <c r="B30" s="191"/>
      <c r="C30" s="186"/>
      <c r="D30" s="187"/>
    </row>
    <row r="31" spans="1:4" ht="13.8">
      <c r="A31" s="185">
        <f t="shared" si="0"/>
        <v>22</v>
      </c>
      <c r="B31" s="191"/>
      <c r="C31" s="186"/>
      <c r="D31" s="187"/>
    </row>
    <row r="32" spans="1:4" ht="13.8">
      <c r="A32" s="185">
        <f t="shared" si="0"/>
        <v>23</v>
      </c>
      <c r="B32" s="191"/>
      <c r="C32" s="186"/>
      <c r="D32" s="187"/>
    </row>
    <row r="33" spans="1:4" ht="13.8">
      <c r="A33" s="185">
        <f t="shared" si="0"/>
        <v>24</v>
      </c>
      <c r="B33" s="191"/>
      <c r="C33" s="186"/>
      <c r="D33" s="187"/>
    </row>
    <row r="34" spans="1:4" ht="13.8">
      <c r="A34" s="185">
        <f t="shared" si="0"/>
        <v>25</v>
      </c>
      <c r="B34" s="191"/>
      <c r="C34" s="186"/>
      <c r="D34" s="187"/>
    </row>
    <row r="35" spans="1:4" ht="13.8">
      <c r="A35" s="185">
        <f t="shared" si="0"/>
        <v>26</v>
      </c>
      <c r="B35" s="191"/>
      <c r="C35" s="186"/>
      <c r="D35" s="187"/>
    </row>
    <row r="36" spans="1:4" ht="13.8">
      <c r="A36" s="185">
        <f t="shared" si="0"/>
        <v>27</v>
      </c>
      <c r="B36" s="191"/>
      <c r="C36" s="186"/>
      <c r="D36" s="187"/>
    </row>
    <row r="37" spans="1:4" ht="13.8">
      <c r="A37" s="185">
        <f t="shared" si="0"/>
        <v>28</v>
      </c>
      <c r="B37" s="191"/>
      <c r="C37" s="186"/>
      <c r="D37" s="187"/>
    </row>
    <row r="38" spans="1:4" ht="13.8">
      <c r="A38" s="185">
        <f t="shared" si="0"/>
        <v>29</v>
      </c>
      <c r="B38" s="191"/>
      <c r="C38" s="186"/>
      <c r="D38" s="187"/>
    </row>
    <row r="39" spans="1:4" ht="13.8">
      <c r="A39" s="185">
        <f t="shared" si="0"/>
        <v>30</v>
      </c>
      <c r="B39" s="191"/>
      <c r="C39" s="186"/>
      <c r="D39" s="187"/>
    </row>
    <row r="40" spans="1:4" ht="13.8">
      <c r="A40" s="185">
        <f t="shared" si="0"/>
        <v>31</v>
      </c>
      <c r="B40" s="191"/>
      <c r="C40" s="186"/>
      <c r="D40" s="187"/>
    </row>
    <row r="41" spans="1:4" ht="13.8">
      <c r="A41" s="185">
        <f t="shared" si="0"/>
        <v>32</v>
      </c>
      <c r="B41" s="191"/>
      <c r="C41" s="186"/>
      <c r="D41" s="187"/>
    </row>
    <row r="42" spans="1:4" ht="13.8">
      <c r="A42" s="185">
        <f t="shared" si="0"/>
        <v>33</v>
      </c>
      <c r="B42" s="191"/>
      <c r="C42" s="186"/>
      <c r="D42" s="187"/>
    </row>
    <row r="43" spans="1:4" ht="13.8">
      <c r="A43" s="185">
        <f t="shared" si="0"/>
        <v>34</v>
      </c>
      <c r="B43" s="191"/>
      <c r="C43" s="186"/>
      <c r="D43" s="187"/>
    </row>
    <row r="44" spans="1:4" ht="13.8">
      <c r="A44" s="185">
        <f t="shared" si="0"/>
        <v>35</v>
      </c>
      <c r="B44" s="191"/>
      <c r="C44" s="186"/>
      <c r="D44" s="187"/>
    </row>
    <row r="45" spans="1:4" ht="13.8">
      <c r="A45" s="185">
        <f t="shared" si="0"/>
        <v>36</v>
      </c>
      <c r="B45" s="191"/>
      <c r="C45" s="186"/>
      <c r="D45" s="187"/>
    </row>
    <row r="46" spans="1:4" ht="13.8">
      <c r="A46" s="185">
        <f t="shared" si="0"/>
        <v>37</v>
      </c>
      <c r="B46" s="191"/>
      <c r="C46" s="186"/>
      <c r="D46" s="187"/>
    </row>
    <row r="47" spans="1:4" ht="13.8">
      <c r="A47" s="185">
        <f t="shared" si="0"/>
        <v>38</v>
      </c>
      <c r="B47" s="191"/>
      <c r="C47" s="186"/>
      <c r="D47" s="187"/>
    </row>
    <row r="48" spans="1:4" ht="13.8">
      <c r="A48" s="185">
        <f t="shared" si="0"/>
        <v>39</v>
      </c>
      <c r="B48" s="191"/>
      <c r="C48" s="186"/>
      <c r="D48" s="187"/>
    </row>
    <row r="49" spans="1:4" ht="13.8">
      <c r="A49" s="185">
        <f t="shared" si="0"/>
        <v>40</v>
      </c>
      <c r="B49" s="191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Гл.инженер</cp:lastModifiedBy>
  <cp:lastPrinted>2016-09-13T02:40:01Z</cp:lastPrinted>
  <dcterms:created xsi:type="dcterms:W3CDTF">2016-02-20T10:06:05Z</dcterms:created>
  <dcterms:modified xsi:type="dcterms:W3CDTF">2021-09-27T08:22:18Z</dcterms:modified>
</cp:coreProperties>
</file>