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900" windowHeight="11460" firstSheet="2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14210"/>
</workbook>
</file>

<file path=xl/calcChain.xml><?xml version="1.0" encoding="utf-8"?>
<calcChain xmlns="http://schemas.openxmlformats.org/spreadsheetml/2006/main">
  <c r="B62" i="10"/>
  <c r="C62"/>
  <c r="E62"/>
  <c r="E18"/>
  <c r="F18"/>
  <c r="E19"/>
  <c r="F19"/>
  <c r="E20"/>
  <c r="F20"/>
  <c r="E21"/>
  <c r="F21"/>
  <c r="E22"/>
  <c r="F22"/>
  <c r="E23"/>
  <c r="F23"/>
  <c r="E24"/>
  <c r="F24"/>
  <c r="E25"/>
  <c r="F25"/>
  <c r="E26"/>
  <c r="F26"/>
  <c r="E27"/>
  <c r="F27"/>
  <c r="E28"/>
  <c r="F28"/>
  <c r="E29"/>
  <c r="F29"/>
  <c r="E30"/>
  <c r="F30"/>
  <c r="E31"/>
  <c r="F31"/>
  <c r="E32"/>
  <c r="F32"/>
  <c r="E33"/>
  <c r="F33"/>
  <c r="E34"/>
  <c r="F34"/>
  <c r="E35"/>
  <c r="F35"/>
  <c r="E36"/>
  <c r="F36"/>
  <c r="E37"/>
  <c r="F37"/>
  <c r="E38"/>
  <c r="F38"/>
  <c r="E39"/>
  <c r="F39"/>
  <c r="E40"/>
  <c r="F40"/>
  <c r="E41"/>
  <c r="F41"/>
  <c r="E42"/>
  <c r="F42"/>
  <c r="E43"/>
  <c r="F43"/>
  <c r="E44"/>
  <c r="F44"/>
  <c r="E45"/>
  <c r="F45"/>
  <c r="E46"/>
  <c r="F46"/>
  <c r="E47"/>
  <c r="F47"/>
  <c r="E48"/>
  <c r="F48"/>
  <c r="E49"/>
  <c r="F49"/>
  <c r="E50"/>
  <c r="F50"/>
  <c r="E51"/>
  <c r="F51"/>
  <c r="E52"/>
  <c r="F52"/>
  <c r="E53"/>
  <c r="F53"/>
  <c r="E54"/>
  <c r="F54"/>
  <c r="E55"/>
  <c r="F55"/>
  <c r="E56"/>
  <c r="F56"/>
  <c r="E57"/>
  <c r="F57"/>
  <c r="E58"/>
  <c r="F58"/>
  <c r="E59"/>
  <c r="F59"/>
  <c r="E60"/>
  <c r="F60"/>
  <c r="E61"/>
  <c r="F61"/>
  <c r="F62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J62"/>
  <c r="J17"/>
  <c r="K17"/>
  <c r="J18"/>
  <c r="K18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J36"/>
  <c r="K36"/>
  <c r="J37"/>
  <c r="K37"/>
  <c r="J38"/>
  <c r="K38"/>
  <c r="J39"/>
  <c r="K39"/>
  <c r="J40"/>
  <c r="K40"/>
  <c r="J41"/>
  <c r="K41"/>
  <c r="J42"/>
  <c r="K42"/>
  <c r="J43"/>
  <c r="K43"/>
  <c r="J44"/>
  <c r="K44"/>
  <c r="J45"/>
  <c r="K45"/>
  <c r="J46"/>
  <c r="K46"/>
  <c r="J47"/>
  <c r="K47"/>
  <c r="J48"/>
  <c r="K48"/>
  <c r="J49"/>
  <c r="K49"/>
  <c r="J50"/>
  <c r="K50"/>
  <c r="J51"/>
  <c r="K51"/>
  <c r="J52"/>
  <c r="K52"/>
  <c r="J53"/>
  <c r="K53"/>
  <c r="J54"/>
  <c r="K54"/>
  <c r="J55"/>
  <c r="K55"/>
  <c r="J56"/>
  <c r="K56"/>
  <c r="J57"/>
  <c r="K57"/>
  <c r="J58"/>
  <c r="K58"/>
  <c r="J59"/>
  <c r="K59"/>
  <c r="J60"/>
  <c r="K60"/>
  <c r="J61"/>
  <c r="K61"/>
  <c r="K62"/>
  <c r="N62"/>
  <c r="M62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P62"/>
  <c r="Q62"/>
  <c r="R62"/>
  <c r="S62"/>
  <c r="T62"/>
  <c r="V62"/>
  <c r="W62"/>
  <c r="X62"/>
  <c r="Y62"/>
  <c r="AA62"/>
  <c r="AB62"/>
  <c r="AC62"/>
  <c r="AD62"/>
  <c r="B63"/>
  <c r="C63"/>
  <c r="E63"/>
  <c r="F63"/>
  <c r="G63"/>
  <c r="I63"/>
  <c r="J63"/>
  <c r="K63"/>
  <c r="N63"/>
  <c r="M63"/>
  <c r="O63"/>
  <c r="P63"/>
  <c r="Q63"/>
  <c r="R63"/>
  <c r="S63"/>
  <c r="T63"/>
  <c r="V63"/>
  <c r="W63"/>
  <c r="X63"/>
  <c r="Y63"/>
  <c r="AA63"/>
  <c r="AB63"/>
  <c r="AC63"/>
  <c r="AD63"/>
  <c r="B64"/>
  <c r="C64"/>
  <c r="E64"/>
  <c r="F64"/>
  <c r="G64"/>
  <c r="I64"/>
  <c r="J64"/>
  <c r="K64"/>
  <c r="N64"/>
  <c r="M64"/>
  <c r="O64"/>
  <c r="P64"/>
  <c r="Q64"/>
  <c r="R64"/>
  <c r="S64"/>
  <c r="T64"/>
  <c r="V64"/>
  <c r="W64"/>
  <c r="X64"/>
  <c r="Y64"/>
  <c r="AA64"/>
  <c r="AB64"/>
  <c r="AC64"/>
  <c r="AD64"/>
  <c r="B65"/>
  <c r="C65"/>
  <c r="E65"/>
  <c r="F65"/>
  <c r="G65"/>
  <c r="I65"/>
  <c r="J65"/>
  <c r="K65"/>
  <c r="N65"/>
  <c r="M65"/>
  <c r="O65"/>
  <c r="P65"/>
  <c r="Q65"/>
  <c r="R65"/>
  <c r="S65"/>
  <c r="T65"/>
  <c r="V65"/>
  <c r="W65"/>
  <c r="X65"/>
  <c r="Y65"/>
  <c r="AA65"/>
  <c r="AB65"/>
  <c r="AC65"/>
  <c r="AD65"/>
  <c r="B66"/>
  <c r="C66"/>
  <c r="E66"/>
  <c r="F66"/>
  <c r="G66"/>
  <c r="I66"/>
  <c r="J66"/>
  <c r="K66"/>
  <c r="N66"/>
  <c r="M66"/>
  <c r="O66"/>
  <c r="P66"/>
  <c r="Q66"/>
  <c r="R66"/>
  <c r="S66"/>
  <c r="T66"/>
  <c r="V66"/>
  <c r="W66"/>
  <c r="X66"/>
  <c r="Y66"/>
  <c r="AA66"/>
  <c r="AB66"/>
  <c r="AC66"/>
  <c r="AD66"/>
  <c r="B67"/>
  <c r="C67"/>
  <c r="E67"/>
  <c r="F67"/>
  <c r="G67"/>
  <c r="I67"/>
  <c r="J67"/>
  <c r="K67"/>
  <c r="N67"/>
  <c r="M67"/>
  <c r="O67"/>
  <c r="P67"/>
  <c r="Q67"/>
  <c r="R67"/>
  <c r="S67"/>
  <c r="T67"/>
  <c r="V67"/>
  <c r="W67"/>
  <c r="X67"/>
  <c r="Y67"/>
  <c r="AA67"/>
  <c r="AB67"/>
  <c r="AC67"/>
  <c r="AD67"/>
  <c r="B68"/>
  <c r="C68"/>
  <c r="E68"/>
  <c r="F68"/>
  <c r="G68"/>
  <c r="I68"/>
  <c r="J68"/>
  <c r="K68"/>
  <c r="N68"/>
  <c r="M68"/>
  <c r="O68"/>
  <c r="P68"/>
  <c r="Q68"/>
  <c r="R68"/>
  <c r="S68"/>
  <c r="T68"/>
  <c r="V68"/>
  <c r="W68"/>
  <c r="X68"/>
  <c r="Y68"/>
  <c r="AA68"/>
  <c r="AB68"/>
  <c r="AC68"/>
  <c r="AD68"/>
  <c r="B69"/>
  <c r="C69"/>
  <c r="E69"/>
  <c r="F69"/>
  <c r="G69"/>
  <c r="I69"/>
  <c r="J69"/>
  <c r="K69"/>
  <c r="N69"/>
  <c r="M69"/>
  <c r="O69"/>
  <c r="P69"/>
  <c r="Q69"/>
  <c r="R69"/>
  <c r="S69"/>
  <c r="T69"/>
  <c r="V69"/>
  <c r="W69"/>
  <c r="X69"/>
  <c r="Y69"/>
  <c r="AA69"/>
  <c r="AB69"/>
  <c r="AC69"/>
  <c r="AD69"/>
  <c r="J13"/>
  <c r="J12"/>
  <c r="J10"/>
  <c r="J9"/>
  <c r="J8"/>
  <c r="J7"/>
  <c r="J6"/>
  <c r="J4"/>
  <c r="J3"/>
  <c r="J2"/>
  <c r="J1"/>
  <c r="B24"/>
  <c r="B25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38"/>
  <c r="B39"/>
  <c r="B37"/>
  <c r="O18" i="4"/>
  <c r="O19"/>
  <c r="K19"/>
  <c r="K18"/>
  <c r="G18"/>
  <c r="G19"/>
  <c r="C19"/>
  <c r="C18"/>
  <c r="O18" i="1"/>
  <c r="O17"/>
  <c r="K19"/>
  <c r="K18"/>
  <c r="K17"/>
  <c r="G18"/>
  <c r="G17"/>
  <c r="C17"/>
  <c r="C18"/>
  <c r="C19"/>
  <c r="N1"/>
  <c r="J1"/>
  <c r="F1"/>
  <c r="B1"/>
  <c r="J1" i="4"/>
  <c r="B1"/>
  <c r="I17" i="10"/>
  <c r="I18"/>
  <c r="B17" i="1"/>
  <c r="J8" i="4"/>
  <c r="B8"/>
  <c r="N21"/>
  <c r="N22"/>
  <c r="N23"/>
  <c r="N24"/>
  <c r="N25"/>
  <c r="N26"/>
  <c r="N27"/>
  <c r="N28"/>
  <c r="N29"/>
  <c r="N30"/>
  <c r="N31"/>
  <c r="N32"/>
  <c r="N33"/>
  <c r="N34"/>
  <c r="N35"/>
  <c r="N36"/>
  <c r="N37"/>
  <c r="N20"/>
  <c r="N19"/>
  <c r="N18"/>
  <c r="J21"/>
  <c r="J22"/>
  <c r="J23"/>
  <c r="J24"/>
  <c r="J25"/>
  <c r="J26"/>
  <c r="J27"/>
  <c r="J28"/>
  <c r="J29"/>
  <c r="J30"/>
  <c r="J31"/>
  <c r="J32"/>
  <c r="J33"/>
  <c r="J34"/>
  <c r="J35"/>
  <c r="J36"/>
  <c r="J37"/>
  <c r="J20"/>
  <c r="J19"/>
  <c r="J18"/>
  <c r="F22"/>
  <c r="F23"/>
  <c r="F24"/>
  <c r="F25"/>
  <c r="F26"/>
  <c r="F27"/>
  <c r="F28"/>
  <c r="F29"/>
  <c r="F30"/>
  <c r="F31"/>
  <c r="F32"/>
  <c r="F33"/>
  <c r="F34"/>
  <c r="F35"/>
  <c r="F36"/>
  <c r="F37"/>
  <c r="F21"/>
  <c r="F20"/>
  <c r="F19"/>
  <c r="F18"/>
  <c r="B22"/>
  <c r="B23"/>
  <c r="B24"/>
  <c r="B25"/>
  <c r="B26"/>
  <c r="B27"/>
  <c r="B28"/>
  <c r="B29"/>
  <c r="B30"/>
  <c r="B31"/>
  <c r="B32"/>
  <c r="B33"/>
  <c r="B34"/>
  <c r="B35"/>
  <c r="B36"/>
  <c r="B37"/>
  <c r="B21"/>
  <c r="B20"/>
  <c r="B19"/>
  <c r="B18"/>
  <c r="N19" i="1"/>
  <c r="N18"/>
  <c r="N17"/>
  <c r="J21"/>
  <c r="J22"/>
  <c r="J23"/>
  <c r="J24"/>
  <c r="J25"/>
  <c r="J26"/>
  <c r="J27"/>
  <c r="J28"/>
  <c r="J29"/>
  <c r="J30"/>
  <c r="J31"/>
  <c r="J32"/>
  <c r="J33"/>
  <c r="J34"/>
  <c r="J35"/>
  <c r="J36"/>
  <c r="J20"/>
  <c r="J19"/>
  <c r="J18"/>
  <c r="J17"/>
  <c r="F21"/>
  <c r="F22"/>
  <c r="F23"/>
  <c r="F24"/>
  <c r="F25"/>
  <c r="F26"/>
  <c r="F27"/>
  <c r="F28"/>
  <c r="F29"/>
  <c r="F30"/>
  <c r="F31"/>
  <c r="F32"/>
  <c r="F33"/>
  <c r="F34"/>
  <c r="F35"/>
  <c r="F36"/>
  <c r="F20"/>
  <c r="F19"/>
  <c r="F18"/>
  <c r="F17"/>
  <c r="B21"/>
  <c r="B22"/>
  <c r="B23"/>
  <c r="B24"/>
  <c r="B25"/>
  <c r="B26"/>
  <c r="B27"/>
  <c r="B28"/>
  <c r="B29"/>
  <c r="B30"/>
  <c r="B31"/>
  <c r="B32"/>
  <c r="B33"/>
  <c r="B34"/>
  <c r="B35"/>
  <c r="B36"/>
  <c r="B20"/>
  <c r="B19"/>
  <c r="B18"/>
  <c r="B13" i="4"/>
  <c r="J13"/>
  <c r="J10"/>
  <c r="B10"/>
  <c r="N10" i="1"/>
  <c r="J10"/>
  <c r="F10"/>
  <c r="B10"/>
  <c r="N13"/>
  <c r="J13"/>
  <c r="F13"/>
  <c r="B13"/>
  <c r="N8"/>
  <c r="J8"/>
  <c r="F8"/>
  <c r="B8"/>
  <c r="N12"/>
  <c r="N9"/>
  <c r="N7"/>
  <c r="N6"/>
  <c r="N4"/>
  <c r="N3"/>
  <c r="N2"/>
  <c r="J12"/>
  <c r="J9"/>
  <c r="J7"/>
  <c r="J6"/>
  <c r="J4"/>
  <c r="J3"/>
  <c r="J2"/>
  <c r="F12"/>
  <c r="F9"/>
  <c r="F7"/>
  <c r="F6"/>
  <c r="F4"/>
  <c r="F3"/>
  <c r="F2"/>
  <c r="B4"/>
  <c r="B12"/>
  <c r="B9"/>
  <c r="B7"/>
  <c r="B6"/>
  <c r="B3"/>
  <c r="B2"/>
  <c r="K10" i="8"/>
  <c r="K9"/>
  <c r="K8"/>
  <c r="K7"/>
  <c r="K6"/>
  <c r="H10"/>
  <c r="H9"/>
  <c r="H8"/>
  <c r="H7"/>
  <c r="H6"/>
  <c r="E10"/>
  <c r="E9"/>
  <c r="E8"/>
  <c r="E7"/>
  <c r="E6"/>
  <c r="B10"/>
  <c r="B7"/>
  <c r="B9"/>
  <c r="B8"/>
  <c r="B6"/>
  <c r="J12" i="4"/>
  <c r="J9"/>
  <c r="J7"/>
  <c r="J6"/>
  <c r="J3"/>
  <c r="J2"/>
  <c r="B7"/>
  <c r="B12"/>
  <c r="B9"/>
  <c r="B6"/>
  <c r="B3"/>
  <c r="B2"/>
  <c r="B1" i="5"/>
  <c r="N11"/>
  <c r="N9"/>
  <c r="N8"/>
  <c r="N7"/>
  <c r="N6"/>
  <c r="N5"/>
  <c r="N1"/>
  <c r="J11"/>
  <c r="J9"/>
  <c r="J8"/>
  <c r="J7"/>
  <c r="J6"/>
  <c r="J5"/>
  <c r="J1"/>
  <c r="F11"/>
  <c r="F9"/>
  <c r="F8"/>
  <c r="F7"/>
  <c r="F6"/>
  <c r="F5"/>
  <c r="F1"/>
  <c r="B5"/>
  <c r="B11"/>
  <c r="B8"/>
  <c r="B6"/>
  <c r="B9"/>
  <c r="B7"/>
  <c r="E17" i="10"/>
  <c r="N35" i="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O17"/>
  <c r="N1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K17"/>
  <c r="J1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G17"/>
  <c r="F1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C17"/>
  <c r="B16"/>
  <c r="A11" i="13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B18" i="10"/>
  <c r="C17"/>
  <c r="C18"/>
  <c r="B19"/>
  <c r="C19"/>
  <c r="B20"/>
  <c r="B21"/>
  <c r="B22"/>
  <c r="B23"/>
  <c r="B26"/>
  <c r="B27"/>
  <c r="B28"/>
  <c r="B29"/>
  <c r="B30"/>
  <c r="B31"/>
  <c r="B32"/>
  <c r="B33"/>
  <c r="B34"/>
  <c r="B35"/>
  <c r="B36"/>
  <c r="L36" i="8"/>
  <c r="K36"/>
  <c r="L35"/>
  <c r="K35"/>
  <c r="L34"/>
  <c r="K34"/>
  <c r="L33"/>
  <c r="K33"/>
  <c r="L32"/>
  <c r="K32"/>
  <c r="L31"/>
  <c r="K31"/>
  <c r="L30"/>
  <c r="K30"/>
  <c r="L17"/>
  <c r="K18"/>
  <c r="L18"/>
  <c r="L19"/>
  <c r="L20"/>
  <c r="L21"/>
  <c r="L22"/>
  <c r="L23"/>
  <c r="L24"/>
  <c r="L25"/>
  <c r="L26"/>
  <c r="K19"/>
  <c r="K20"/>
  <c r="K21"/>
  <c r="K22"/>
  <c r="K23"/>
  <c r="K24"/>
  <c r="K25"/>
  <c r="K26"/>
  <c r="K27"/>
  <c r="L27"/>
  <c r="K28"/>
  <c r="L28"/>
  <c r="K29"/>
  <c r="L29"/>
  <c r="I36"/>
  <c r="H36"/>
  <c r="I35"/>
  <c r="H35"/>
  <c r="I34"/>
  <c r="H34"/>
  <c r="I33"/>
  <c r="H33"/>
  <c r="I32"/>
  <c r="H32"/>
  <c r="I31"/>
  <c r="H31"/>
  <c r="I30"/>
  <c r="H30"/>
  <c r="H18"/>
  <c r="I17"/>
  <c r="I18"/>
  <c r="H19"/>
  <c r="H20"/>
  <c r="H21"/>
  <c r="H22"/>
  <c r="H23"/>
  <c r="H24"/>
  <c r="H25"/>
  <c r="H26"/>
  <c r="H27"/>
  <c r="H28"/>
  <c r="H29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17"/>
  <c r="E18"/>
  <c r="F18"/>
  <c r="F19"/>
  <c r="F20"/>
  <c r="F21"/>
  <c r="F22"/>
  <c r="F23"/>
  <c r="F24"/>
  <c r="F25"/>
  <c r="E19"/>
  <c r="E20"/>
  <c r="E21"/>
  <c r="E22"/>
  <c r="E23"/>
  <c r="E24"/>
  <c r="E25"/>
  <c r="E26"/>
  <c r="F26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17"/>
  <c r="P16" i="5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L16"/>
  <c r="L17"/>
  <c r="L18"/>
  <c r="L19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H16"/>
  <c r="H17"/>
  <c r="G18"/>
  <c r="H18"/>
  <c r="H19"/>
  <c r="H20"/>
  <c r="H21"/>
  <c r="H22"/>
  <c r="G19"/>
  <c r="G20"/>
  <c r="G21"/>
  <c r="G22"/>
  <c r="G23"/>
  <c r="G24"/>
  <c r="G25"/>
  <c r="G26"/>
  <c r="G27"/>
  <c r="G28"/>
  <c r="G29"/>
  <c r="G30"/>
  <c r="G31"/>
  <c r="G32"/>
  <c r="G33"/>
  <c r="G34"/>
  <c r="G35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18" i="4"/>
  <c r="D19"/>
  <c r="H18"/>
  <c r="L18"/>
  <c r="P18"/>
  <c r="H19"/>
  <c r="L19"/>
  <c r="P19"/>
  <c r="P17" i="1"/>
  <c r="P18"/>
  <c r="L17"/>
  <c r="L18"/>
  <c r="L19"/>
  <c r="H17"/>
  <c r="H18"/>
  <c r="D17"/>
  <c r="D18"/>
  <c r="D19"/>
  <c r="H23" i="5"/>
  <c r="H24"/>
  <c r="H25"/>
  <c r="H26"/>
  <c r="H27"/>
  <c r="H28"/>
  <c r="H29"/>
  <c r="H30"/>
  <c r="H31"/>
  <c r="H32"/>
  <c r="H33"/>
  <c r="H34"/>
  <c r="H35"/>
  <c r="L20"/>
  <c r="L21"/>
  <c r="L22"/>
  <c r="L23"/>
  <c r="L24"/>
  <c r="L25"/>
  <c r="L26"/>
  <c r="L27"/>
  <c r="L28"/>
  <c r="L29"/>
  <c r="L30"/>
  <c r="L31"/>
  <c r="L32"/>
  <c r="L33"/>
  <c r="L34"/>
  <c r="L35"/>
  <c r="I19" i="8"/>
  <c r="I20"/>
  <c r="I21"/>
  <c r="I22"/>
  <c r="I23"/>
  <c r="I24"/>
  <c r="I25"/>
  <c r="I26"/>
  <c r="I27"/>
  <c r="I28"/>
  <c r="I29"/>
  <c r="O19" i="1"/>
  <c r="P19"/>
  <c r="N20"/>
  <c r="C20"/>
  <c r="C21"/>
  <c r="C22"/>
  <c r="C23"/>
  <c r="C24"/>
  <c r="C25"/>
  <c r="C26"/>
  <c r="C27"/>
  <c r="C28"/>
  <c r="C29"/>
  <c r="C30"/>
  <c r="C31"/>
  <c r="C32"/>
  <c r="C33"/>
  <c r="C34"/>
  <c r="C35"/>
  <c r="C36"/>
  <c r="K20"/>
  <c r="K21"/>
  <c r="K22"/>
  <c r="K23"/>
  <c r="K24"/>
  <c r="K25"/>
  <c r="K26"/>
  <c r="K27"/>
  <c r="K28"/>
  <c r="K29"/>
  <c r="K30"/>
  <c r="K31"/>
  <c r="K32"/>
  <c r="K33"/>
  <c r="K34"/>
  <c r="K35"/>
  <c r="K36"/>
  <c r="C20" i="4"/>
  <c r="C21"/>
  <c r="C22"/>
  <c r="C23"/>
  <c r="C24"/>
  <c r="C25"/>
  <c r="C26"/>
  <c r="C27"/>
  <c r="C28"/>
  <c r="C29"/>
  <c r="C30"/>
  <c r="C31"/>
  <c r="C32"/>
  <c r="C33"/>
  <c r="C34"/>
  <c r="C35"/>
  <c r="C36"/>
  <c r="C37"/>
  <c r="K20"/>
  <c r="G19" i="1"/>
  <c r="G20"/>
  <c r="G21"/>
  <c r="G22"/>
  <c r="G23"/>
  <c r="G24"/>
  <c r="G25"/>
  <c r="G26"/>
  <c r="G27"/>
  <c r="G28"/>
  <c r="G29"/>
  <c r="G30"/>
  <c r="G31"/>
  <c r="G32"/>
  <c r="G33"/>
  <c r="G34"/>
  <c r="G35"/>
  <c r="G36"/>
  <c r="G20" i="4"/>
  <c r="O20"/>
  <c r="G21"/>
  <c r="G22"/>
  <c r="G23"/>
  <c r="G24"/>
  <c r="G25"/>
  <c r="G26"/>
  <c r="G27"/>
  <c r="G28"/>
  <c r="G29"/>
  <c r="G30"/>
  <c r="G31"/>
  <c r="G32"/>
  <c r="G33"/>
  <c r="G34"/>
  <c r="G35"/>
  <c r="G36"/>
  <c r="G37"/>
  <c r="H20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L20" i="1"/>
  <c r="L21"/>
  <c r="L22"/>
  <c r="L23"/>
  <c r="L24"/>
  <c r="L25"/>
  <c r="L26"/>
  <c r="L27"/>
  <c r="L28"/>
  <c r="L29"/>
  <c r="L30"/>
  <c r="L31"/>
  <c r="L32"/>
  <c r="L33"/>
  <c r="L34"/>
  <c r="L35"/>
  <c r="L36"/>
  <c r="O21" i="4"/>
  <c r="O22"/>
  <c r="O23"/>
  <c r="O24"/>
  <c r="O25"/>
  <c r="O26"/>
  <c r="O27"/>
  <c r="O28"/>
  <c r="O29"/>
  <c r="O30"/>
  <c r="O31"/>
  <c r="O32"/>
  <c r="O33"/>
  <c r="O34"/>
  <c r="O35"/>
  <c r="O36"/>
  <c r="O37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K21"/>
  <c r="K22"/>
  <c r="K23"/>
  <c r="K24"/>
  <c r="K25"/>
  <c r="K26"/>
  <c r="K27"/>
  <c r="K28"/>
  <c r="K29"/>
  <c r="K30"/>
  <c r="K31"/>
  <c r="K32"/>
  <c r="K33"/>
  <c r="K34"/>
  <c r="K35"/>
  <c r="K36"/>
  <c r="K37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O20" i="1"/>
  <c r="P20"/>
  <c r="N21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D20"/>
  <c r="D21"/>
  <c r="D22"/>
  <c r="D23"/>
  <c r="D24"/>
  <c r="D25"/>
  <c r="D26"/>
  <c r="D27"/>
  <c r="D28"/>
  <c r="D29"/>
  <c r="D30"/>
  <c r="D31"/>
  <c r="D32"/>
  <c r="D33"/>
  <c r="D34"/>
  <c r="D35"/>
  <c r="D36"/>
  <c r="N22"/>
  <c r="O21"/>
  <c r="P21"/>
  <c r="H21" i="4"/>
  <c r="H22"/>
  <c r="H23"/>
  <c r="H24"/>
  <c r="H25"/>
  <c r="H26"/>
  <c r="H27"/>
  <c r="H28"/>
  <c r="H29"/>
  <c r="H30"/>
  <c r="H31"/>
  <c r="H32"/>
  <c r="H33"/>
  <c r="H34"/>
  <c r="H35"/>
  <c r="H36"/>
  <c r="H37"/>
  <c r="O22" i="1"/>
  <c r="P22"/>
  <c r="N23"/>
  <c r="O23"/>
  <c r="P23"/>
  <c r="N24"/>
  <c r="O24"/>
  <c r="P24"/>
  <c r="N25"/>
  <c r="N26"/>
  <c r="O25"/>
  <c r="P25"/>
  <c r="O26"/>
  <c r="P26"/>
  <c r="N27"/>
  <c r="O27"/>
  <c r="P27"/>
  <c r="N28"/>
  <c r="O28"/>
  <c r="P28"/>
  <c r="N29"/>
  <c r="N30"/>
  <c r="O29"/>
  <c r="P29"/>
  <c r="O30"/>
  <c r="P30"/>
  <c r="N31"/>
  <c r="O31"/>
  <c r="P31"/>
  <c r="N32"/>
  <c r="O32"/>
  <c r="P32"/>
  <c r="N33"/>
  <c r="N34"/>
  <c r="O33"/>
  <c r="P33"/>
  <c r="O34"/>
  <c r="P34"/>
  <c r="N35"/>
  <c r="O35"/>
  <c r="P35"/>
  <c r="P36"/>
  <c r="N36"/>
  <c r="O36"/>
  <c r="I20" i="10"/>
  <c r="I21"/>
  <c r="I19"/>
  <c r="I22"/>
  <c r="I23"/>
  <c r="I24"/>
  <c r="I25"/>
  <c r="I26"/>
  <c r="I27"/>
  <c r="X17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N17"/>
  <c r="M17"/>
  <c r="V17"/>
  <c r="Y17"/>
  <c r="P17"/>
  <c r="P18"/>
  <c r="W17"/>
  <c r="AB17"/>
  <c r="N18"/>
  <c r="M18"/>
  <c r="V18"/>
  <c r="Y18"/>
  <c r="Q17"/>
  <c r="S17"/>
  <c r="AA17"/>
  <c r="AC17"/>
  <c r="AD17"/>
  <c r="X18"/>
  <c r="Q18"/>
  <c r="N19"/>
  <c r="M19"/>
  <c r="V19"/>
  <c r="Y19"/>
  <c r="W18"/>
  <c r="P19"/>
  <c r="X19"/>
  <c r="W19"/>
  <c r="AA19"/>
  <c r="AC19"/>
  <c r="AD19"/>
  <c r="S18"/>
  <c r="T18"/>
  <c r="R18"/>
  <c r="AB18"/>
  <c r="AA18"/>
  <c r="AC18"/>
  <c r="AD18"/>
  <c r="V20"/>
  <c r="Y20"/>
  <c r="N20"/>
  <c r="M20"/>
  <c r="P20"/>
  <c r="Q19"/>
  <c r="W20"/>
  <c r="AA20"/>
  <c r="AC20"/>
  <c r="AD20"/>
  <c r="AB19"/>
  <c r="X20"/>
  <c r="P21"/>
  <c r="R19"/>
  <c r="S19"/>
  <c r="T19"/>
  <c r="V21"/>
  <c r="Y21"/>
  <c r="N21"/>
  <c r="M21"/>
  <c r="Q20"/>
  <c r="AB20"/>
  <c r="W21"/>
  <c r="AB21"/>
  <c r="V22"/>
  <c r="Y22"/>
  <c r="N22"/>
  <c r="M22"/>
  <c r="P22"/>
  <c r="R20"/>
  <c r="S20"/>
  <c r="T20"/>
  <c r="X21"/>
  <c r="Q21"/>
  <c r="AA21"/>
  <c r="AC21"/>
  <c r="AD21"/>
  <c r="X22"/>
  <c r="S21"/>
  <c r="T21"/>
  <c r="R21"/>
  <c r="P23"/>
  <c r="Q22"/>
  <c r="V23"/>
  <c r="Y23"/>
  <c r="N23"/>
  <c r="M23"/>
  <c r="W22"/>
  <c r="Q23"/>
  <c r="S23"/>
  <c r="T23"/>
  <c r="AB22"/>
  <c r="AA22"/>
  <c r="AC22"/>
  <c r="AD22"/>
  <c r="N24"/>
  <c r="M24"/>
  <c r="V24"/>
  <c r="Y24"/>
  <c r="W23"/>
  <c r="X23"/>
  <c r="P24"/>
  <c r="R22"/>
  <c r="S22"/>
  <c r="T22"/>
  <c r="Q24"/>
  <c r="R23"/>
  <c r="AB23"/>
  <c r="AA23"/>
  <c r="AC23"/>
  <c r="AD23"/>
  <c r="N25"/>
  <c r="M25"/>
  <c r="V25"/>
  <c r="Y25"/>
  <c r="R24"/>
  <c r="S24"/>
  <c r="T24"/>
  <c r="P25"/>
  <c r="W24"/>
  <c r="X24"/>
  <c r="P26"/>
  <c r="AA24"/>
  <c r="AC24"/>
  <c r="AD24"/>
  <c r="AB24"/>
  <c r="V26"/>
  <c r="Y26"/>
  <c r="N26"/>
  <c r="M26"/>
  <c r="X25"/>
  <c r="W25"/>
  <c r="Q25"/>
  <c r="S25"/>
  <c r="T25"/>
  <c r="R25"/>
  <c r="P27"/>
  <c r="Q26"/>
  <c r="W26"/>
  <c r="AB25"/>
  <c r="AA25"/>
  <c r="AC25"/>
  <c r="AD25"/>
  <c r="N27"/>
  <c r="M27"/>
  <c r="V27"/>
  <c r="Y27"/>
  <c r="X26"/>
  <c r="P28"/>
  <c r="AB26"/>
  <c r="AA26"/>
  <c r="AC26"/>
  <c r="AD26"/>
  <c r="V28"/>
  <c r="Y28"/>
  <c r="N28"/>
  <c r="M28"/>
  <c r="W27"/>
  <c r="Q27"/>
  <c r="R26"/>
  <c r="S26"/>
  <c r="T26"/>
  <c r="X27"/>
  <c r="W28"/>
  <c r="AA28"/>
  <c r="AC28"/>
  <c r="AD28"/>
  <c r="AA27"/>
  <c r="AC27"/>
  <c r="AD27"/>
  <c r="AB27"/>
  <c r="V29"/>
  <c r="Y29"/>
  <c r="N29"/>
  <c r="M29"/>
  <c r="R27"/>
  <c r="S27"/>
  <c r="T27"/>
  <c r="P29"/>
  <c r="Q28"/>
  <c r="X28"/>
  <c r="AB28"/>
  <c r="X29"/>
  <c r="W29"/>
  <c r="AB29"/>
  <c r="N30"/>
  <c r="M30"/>
  <c r="V30"/>
  <c r="Y30"/>
  <c r="R28"/>
  <c r="S28"/>
  <c r="T28"/>
  <c r="P30"/>
  <c r="Q29"/>
  <c r="X30"/>
  <c r="AA29"/>
  <c r="AC29"/>
  <c r="AD29"/>
  <c r="W30"/>
  <c r="AA30"/>
  <c r="AC30"/>
  <c r="AD30"/>
  <c r="P31"/>
  <c r="R29"/>
  <c r="S29"/>
  <c r="T29"/>
  <c r="N31"/>
  <c r="M31"/>
  <c r="V31"/>
  <c r="Y31"/>
  <c r="Q30"/>
  <c r="AB30"/>
  <c r="X31"/>
  <c r="S30"/>
  <c r="T30"/>
  <c r="R30"/>
  <c r="W31"/>
  <c r="V32"/>
  <c r="Y32"/>
  <c r="N32"/>
  <c r="M32"/>
  <c r="Q31"/>
  <c r="Q32"/>
  <c r="P32"/>
  <c r="W32"/>
  <c r="S32"/>
  <c r="T32"/>
  <c r="R32"/>
  <c r="P33"/>
  <c r="R31"/>
  <c r="S31"/>
  <c r="T31"/>
  <c r="X32"/>
  <c r="V33"/>
  <c r="Y33"/>
  <c r="N33"/>
  <c r="M33"/>
  <c r="AA32"/>
  <c r="AC32"/>
  <c r="AD32"/>
  <c r="AB32"/>
  <c r="AA31"/>
  <c r="AC31"/>
  <c r="AD31"/>
  <c r="AB31"/>
  <c r="P34"/>
  <c r="W33"/>
  <c r="X33"/>
  <c r="Q33"/>
  <c r="N34"/>
  <c r="M34"/>
  <c r="V34"/>
  <c r="Y34"/>
  <c r="N35"/>
  <c r="M35"/>
  <c r="V35"/>
  <c r="Y35"/>
  <c r="AA33"/>
  <c r="AC33"/>
  <c r="AD33"/>
  <c r="AB33"/>
  <c r="W34"/>
  <c r="Q34"/>
  <c r="R33"/>
  <c r="S33"/>
  <c r="T33"/>
  <c r="P35"/>
  <c r="X34"/>
  <c r="Q35"/>
  <c r="R35"/>
  <c r="X35"/>
  <c r="AB34"/>
  <c r="AA34"/>
  <c r="AC34"/>
  <c r="AD34"/>
  <c r="V36"/>
  <c r="Y36"/>
  <c r="N36"/>
  <c r="M36"/>
  <c r="S34"/>
  <c r="T34"/>
  <c r="R34"/>
  <c r="P36"/>
  <c r="Q36"/>
  <c r="W35"/>
  <c r="X36"/>
  <c r="S35"/>
  <c r="T35"/>
  <c r="P37"/>
  <c r="R36"/>
  <c r="S36"/>
  <c r="T36"/>
  <c r="W36"/>
  <c r="N37"/>
  <c r="M37"/>
  <c r="V37"/>
  <c r="Y37"/>
  <c r="AA35"/>
  <c r="AC35"/>
  <c r="AD35"/>
  <c r="AB35"/>
  <c r="AB36"/>
  <c r="AA36"/>
  <c r="AC36"/>
  <c r="AD36"/>
  <c r="W37"/>
  <c r="Q37"/>
  <c r="P38"/>
  <c r="V38"/>
  <c r="Y38"/>
  <c r="N38"/>
  <c r="M38"/>
  <c r="X37"/>
  <c r="W38"/>
  <c r="AB38"/>
  <c r="V39"/>
  <c r="Y39"/>
  <c r="N39"/>
  <c r="M39"/>
  <c r="Q38"/>
  <c r="AB37"/>
  <c r="AA37"/>
  <c r="AC37"/>
  <c r="AD37"/>
  <c r="Q39"/>
  <c r="P39"/>
  <c r="S37"/>
  <c r="T37"/>
  <c r="R37"/>
  <c r="X38"/>
  <c r="W39"/>
  <c r="X39"/>
  <c r="AA38"/>
  <c r="AC38"/>
  <c r="AD38"/>
  <c r="AB39"/>
  <c r="AA39"/>
  <c r="AC39"/>
  <c r="AD39"/>
  <c r="S38"/>
  <c r="T38"/>
  <c r="R38"/>
  <c r="S39"/>
  <c r="T39"/>
  <c r="R39"/>
  <c r="P40"/>
  <c r="N40"/>
  <c r="M40"/>
  <c r="V40"/>
  <c r="Y40"/>
  <c r="Q40"/>
  <c r="X40"/>
  <c r="S40"/>
  <c r="T40"/>
  <c r="R40"/>
  <c r="N41"/>
  <c r="M41"/>
  <c r="V41"/>
  <c r="Y41"/>
  <c r="P41"/>
  <c r="W40"/>
  <c r="Q41"/>
  <c r="S41"/>
  <c r="T41"/>
  <c r="V42"/>
  <c r="Y42"/>
  <c r="N42"/>
  <c r="M42"/>
  <c r="AA40"/>
  <c r="AC40"/>
  <c r="AD40"/>
  <c r="AB40"/>
  <c r="P42"/>
  <c r="W41"/>
  <c r="X41"/>
  <c r="W42"/>
  <c r="Q42"/>
  <c r="S42"/>
  <c r="T42"/>
  <c r="R41"/>
  <c r="AB41"/>
  <c r="AA41"/>
  <c r="AC41"/>
  <c r="AD41"/>
  <c r="N43"/>
  <c r="M43"/>
  <c r="V43"/>
  <c r="Y43"/>
  <c r="P43"/>
  <c r="AB42"/>
  <c r="AA42"/>
  <c r="AC42"/>
  <c r="AD42"/>
  <c r="X42"/>
  <c r="Q43"/>
  <c r="R42"/>
  <c r="W43"/>
  <c r="AB43"/>
  <c r="P44"/>
  <c r="N44"/>
  <c r="M44"/>
  <c r="V44"/>
  <c r="Y44"/>
  <c r="X43"/>
  <c r="R43"/>
  <c r="S43"/>
  <c r="T43"/>
  <c r="AA43"/>
  <c r="AC43"/>
  <c r="AD43"/>
  <c r="W44"/>
  <c r="AB44"/>
  <c r="X44"/>
  <c r="P45"/>
  <c r="V45"/>
  <c r="Y45"/>
  <c r="N45"/>
  <c r="M45"/>
  <c r="Q44"/>
  <c r="X45"/>
  <c r="W45"/>
  <c r="AB45"/>
  <c r="AA44"/>
  <c r="AC44"/>
  <c r="AD44"/>
  <c r="S44"/>
  <c r="T44"/>
  <c r="R44"/>
  <c r="V46"/>
  <c r="Y46"/>
  <c r="N46"/>
  <c r="M46"/>
  <c r="P46"/>
  <c r="Q45"/>
  <c r="Q46"/>
  <c r="R46"/>
  <c r="AA45"/>
  <c r="AC45"/>
  <c r="AD45"/>
  <c r="S46"/>
  <c r="T46"/>
  <c r="R45"/>
  <c r="S45"/>
  <c r="T45"/>
  <c r="P47"/>
  <c r="X46"/>
  <c r="W46"/>
  <c r="V47"/>
  <c r="Y47"/>
  <c r="N47"/>
  <c r="M47"/>
  <c r="X47"/>
  <c r="P48"/>
  <c r="N48"/>
  <c r="M48"/>
  <c r="V48"/>
  <c r="Y48"/>
  <c r="Q47"/>
  <c r="W47"/>
  <c r="AA46"/>
  <c r="AC46"/>
  <c r="AD46"/>
  <c r="AB46"/>
  <c r="S47"/>
  <c r="T47"/>
  <c r="R47"/>
  <c r="W48"/>
  <c r="N49"/>
  <c r="M49"/>
  <c r="V49"/>
  <c r="Y49"/>
  <c r="X48"/>
  <c r="AA47"/>
  <c r="AC47"/>
  <c r="AD47"/>
  <c r="AB47"/>
  <c r="P49"/>
  <c r="Q48"/>
  <c r="Q49"/>
  <c r="R49"/>
  <c r="S48"/>
  <c r="T48"/>
  <c r="R48"/>
  <c r="N50"/>
  <c r="M50"/>
  <c r="V50"/>
  <c r="Y50"/>
  <c r="X49"/>
  <c r="W49"/>
  <c r="P50"/>
  <c r="AB48"/>
  <c r="AA48"/>
  <c r="AC48"/>
  <c r="AD48"/>
  <c r="S49"/>
  <c r="T49"/>
  <c r="Q50"/>
  <c r="S50"/>
  <c r="T50"/>
  <c r="W50"/>
  <c r="AA50"/>
  <c r="AC50"/>
  <c r="AD50"/>
  <c r="X50"/>
  <c r="N51"/>
  <c r="M51"/>
  <c r="V51"/>
  <c r="Y51"/>
  <c r="P51"/>
  <c r="R50"/>
  <c r="AA49"/>
  <c r="AC49"/>
  <c r="AD49"/>
  <c r="AB49"/>
  <c r="AB50"/>
  <c r="Q51"/>
  <c r="S51"/>
  <c r="T51"/>
  <c r="X51"/>
  <c r="W51"/>
  <c r="AA51"/>
  <c r="AC51"/>
  <c r="AD51"/>
  <c r="P52"/>
  <c r="N52"/>
  <c r="M52"/>
  <c r="V52"/>
  <c r="Y52"/>
  <c r="R51"/>
  <c r="AB51"/>
  <c r="V53"/>
  <c r="Y53"/>
  <c r="N53"/>
  <c r="M53"/>
  <c r="P53"/>
  <c r="X52"/>
  <c r="Q52"/>
  <c r="W52"/>
  <c r="Q53"/>
  <c r="R53"/>
  <c r="X53"/>
  <c r="R52"/>
  <c r="S52"/>
  <c r="T52"/>
  <c r="P54"/>
  <c r="W53"/>
  <c r="AB52"/>
  <c r="AA52"/>
  <c r="AC52"/>
  <c r="AD52"/>
  <c r="V54"/>
  <c r="Y54"/>
  <c r="N54"/>
  <c r="M54"/>
  <c r="S53"/>
  <c r="T53"/>
  <c r="AA53"/>
  <c r="AC53"/>
  <c r="AD53"/>
  <c r="AB53"/>
  <c r="P55"/>
  <c r="X54"/>
  <c r="W54"/>
  <c r="N55"/>
  <c r="M55"/>
  <c r="V55"/>
  <c r="Y55"/>
  <c r="Q54"/>
  <c r="X55"/>
  <c r="W55"/>
  <c r="AB55"/>
  <c r="P56"/>
  <c r="V56"/>
  <c r="Y56"/>
  <c r="N56"/>
  <c r="M56"/>
  <c r="AA54"/>
  <c r="AC54"/>
  <c r="AD54"/>
  <c r="AB54"/>
  <c r="S54"/>
  <c r="T54"/>
  <c r="R54"/>
  <c r="Q55"/>
  <c r="W56"/>
  <c r="AB56"/>
  <c r="AA55"/>
  <c r="AC55"/>
  <c r="AD55"/>
  <c r="R55"/>
  <c r="S55"/>
  <c r="T55"/>
  <c r="P57"/>
  <c r="X56"/>
  <c r="V57"/>
  <c r="Y57"/>
  <c r="N57"/>
  <c r="M57"/>
  <c r="AA56"/>
  <c r="AC56"/>
  <c r="AD56"/>
  <c r="Q56"/>
  <c r="N58"/>
  <c r="M58"/>
  <c r="V58"/>
  <c r="Y58"/>
  <c r="W57"/>
  <c r="X57"/>
  <c r="R56"/>
  <c r="S56"/>
  <c r="T56"/>
  <c r="W58"/>
  <c r="P58"/>
  <c r="Q57"/>
  <c r="Q58"/>
  <c r="S58"/>
  <c r="T58"/>
  <c r="S57"/>
  <c r="T57"/>
  <c r="R57"/>
  <c r="AA57"/>
  <c r="AC57"/>
  <c r="AD57"/>
  <c r="AB57"/>
  <c r="P59"/>
  <c r="X58"/>
  <c r="AB58"/>
  <c r="AA58"/>
  <c r="AC58"/>
  <c r="AD58"/>
  <c r="N59"/>
  <c r="M59"/>
  <c r="V59"/>
  <c r="Y59"/>
  <c r="R58"/>
  <c r="Q59"/>
  <c r="R59"/>
  <c r="V60"/>
  <c r="Y60"/>
  <c r="N60"/>
  <c r="M60"/>
  <c r="W59"/>
  <c r="P60"/>
  <c r="X59"/>
  <c r="W60"/>
  <c r="AB60"/>
  <c r="Q60"/>
  <c r="S60"/>
  <c r="T60"/>
  <c r="S59"/>
  <c r="T59"/>
  <c r="X60"/>
  <c r="AB59"/>
  <c r="AA59"/>
  <c r="AC59"/>
  <c r="AD59"/>
  <c r="V61"/>
  <c r="Y61"/>
  <c r="N61"/>
  <c r="M61"/>
  <c r="AA60"/>
  <c r="AC60"/>
  <c r="AD60"/>
  <c r="P61"/>
  <c r="Q61"/>
  <c r="S61"/>
  <c r="T61"/>
  <c r="R60"/>
  <c r="R61"/>
  <c r="W61"/>
  <c r="X61"/>
  <c r="AA61"/>
  <c r="AC61"/>
  <c r="AD61"/>
  <c r="AB6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5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O15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5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5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5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5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O16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R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T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7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<sst xmlns="http://schemas.openxmlformats.org/spreadsheetml/2006/main" count="173" uniqueCount="89">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</sst>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sz val="10"/>
      <name val="Arial Cyr"/>
      <charset val="204"/>
    </font>
    <font>
      <b/>
      <sz val="10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4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4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5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7" fillId="0" borderId="0" xfId="0" applyFont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3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9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22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172" fontId="1" fillId="2" borderId="4" xfId="0" applyNumberFormat="1" applyFont="1" applyFill="1" applyBorder="1" applyProtection="1"/>
    <xf numFmtId="172" fontId="0" fillId="2" borderId="4" xfId="0" applyNumberFormat="1" applyFill="1" applyBorder="1" applyProtection="1"/>
    <xf numFmtId="0" fontId="0" fillId="0" borderId="0" xfId="0" applyAlignment="1">
      <alignment vertical="center"/>
    </xf>
    <xf numFmtId="0" fontId="26" fillId="0" borderId="0" xfId="0" applyFont="1" applyProtection="1"/>
    <xf numFmtId="0" fontId="27" fillId="0" borderId="0" xfId="0" applyFont="1" applyProtection="1"/>
    <xf numFmtId="2" fontId="12" fillId="0" borderId="0" xfId="0" applyNumberFormat="1" applyFont="1" applyProtection="1">
      <protection locked="0"/>
    </xf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29" fillId="0" borderId="0" xfId="0" applyFont="1" applyProtection="1">
      <protection locked="0"/>
    </xf>
    <xf numFmtId="165" fontId="12" fillId="7" borderId="0" xfId="0" applyNumberFormat="1" applyFont="1" applyFill="1" applyAlignment="1" applyProtection="1">
      <alignment horizontal="center"/>
      <protection locked="0"/>
    </xf>
    <xf numFmtId="165" fontId="30" fillId="7" borderId="0" xfId="0" applyNumberFormat="1" applyFont="1" applyFill="1" applyAlignment="1" applyProtection="1">
      <alignment horizontal="center"/>
      <protection locked="0"/>
    </xf>
    <xf numFmtId="1" fontId="6" fillId="7" borderId="0" xfId="0" applyNumberFormat="1" applyFont="1" applyFill="1" applyBorder="1" applyAlignment="1" applyProtection="1">
      <alignment horizontal="center"/>
      <protection locked="0"/>
    </xf>
    <xf numFmtId="171" fontId="34" fillId="7" borderId="0" xfId="0" applyNumberFormat="1" applyFont="1" applyFill="1" applyAlignment="1" applyProtection="1">
      <alignment horizontal="center"/>
      <protection locked="0"/>
    </xf>
    <xf numFmtId="171" fontId="8" fillId="7" borderId="0" xfId="0" applyNumberFormat="1" applyFont="1" applyFill="1" applyAlignment="1" applyProtection="1">
      <alignment horizontal="center"/>
      <protection locked="0"/>
    </xf>
    <xf numFmtId="2" fontId="35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34" fillId="7" borderId="25" xfId="0" applyNumberFormat="1" applyFont="1" applyFill="1" applyBorder="1" applyAlignment="1" applyProtection="1">
      <alignment horizontal="center"/>
      <protection locked="0"/>
    </xf>
    <xf numFmtId="1" fontId="8" fillId="7" borderId="25" xfId="0" applyNumberFormat="1" applyFont="1" applyFill="1" applyBorder="1" applyAlignment="1" applyProtection="1">
      <alignment horizontal="center"/>
      <protection locked="0"/>
    </xf>
    <xf numFmtId="1" fontId="30" fillId="7" borderId="25" xfId="0" applyNumberFormat="1" applyFont="1" applyFill="1" applyBorder="1" applyAlignment="1" applyProtection="1">
      <alignment horizontal="center"/>
      <protection locked="0"/>
    </xf>
    <xf numFmtId="1" fontId="12" fillId="7" borderId="25" xfId="0" applyNumberFormat="1" applyFont="1" applyFill="1" applyBorder="1" applyAlignment="1" applyProtection="1">
      <alignment horizontal="center"/>
      <protection locked="0"/>
    </xf>
    <xf numFmtId="164" fontId="10" fillId="7" borderId="25" xfId="0" applyNumberFormat="1" applyFont="1" applyFill="1" applyBorder="1" applyAlignment="1" applyProtection="1">
      <alignment horizontal="center"/>
      <protection locked="0"/>
    </xf>
    <xf numFmtId="2" fontId="10" fillId="7" borderId="25" xfId="0" applyNumberFormat="1" applyFont="1" applyFill="1" applyBorder="1" applyAlignment="1" applyProtection="1">
      <alignment horizontal="center"/>
      <protection locked="0"/>
    </xf>
    <xf numFmtId="0" fontId="0" fillId="7" borderId="25" xfId="0" applyFill="1" applyBorder="1" applyAlignment="1" applyProtection="1">
      <alignment horizontal="right"/>
      <protection locked="0"/>
    </xf>
    <xf numFmtId="0" fontId="0" fillId="7" borderId="26" xfId="0" applyFill="1" applyBorder="1" applyProtection="1">
      <protection locked="0"/>
    </xf>
    <xf numFmtId="0" fontId="36" fillId="7" borderId="0" xfId="0" applyFont="1" applyFill="1" applyProtection="1">
      <protection locked="0"/>
    </xf>
    <xf numFmtId="2" fontId="37" fillId="7" borderId="25" xfId="0" applyNumberFormat="1" applyFont="1" applyFill="1" applyBorder="1" applyProtection="1">
      <protection locked="0"/>
    </xf>
    <xf numFmtId="2" fontId="37" fillId="7" borderId="26" xfId="0" applyNumberFormat="1" applyFont="1" applyFill="1" applyBorder="1" applyProtection="1">
      <protection locked="0"/>
    </xf>
    <xf numFmtId="9" fontId="37" fillId="7" borderId="0" xfId="0" applyNumberFormat="1" applyFont="1" applyFill="1" applyProtection="1">
      <protection locked="0"/>
    </xf>
    <xf numFmtId="2" fontId="38" fillId="7" borderId="0" xfId="0" applyNumberFormat="1" applyFont="1" applyFill="1" applyProtection="1">
      <protection locked="0"/>
    </xf>
    <xf numFmtId="0" fontId="0" fillId="0" borderId="20" xfId="0" applyBorder="1"/>
    <xf numFmtId="0" fontId="0" fillId="0" borderId="21" xfId="0" applyBorder="1"/>
    <xf numFmtId="0" fontId="0" fillId="0" borderId="19" xfId="0" applyBorder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70" fontId="39" fillId="7" borderId="3" xfId="0" applyNumberFormat="1" applyFont="1" applyFill="1" applyBorder="1"/>
    <xf numFmtId="170" fontId="39" fillId="2" borderId="3" xfId="0" applyNumberFormat="1" applyFont="1" applyFill="1" applyBorder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3" xfId="0" applyNumberFormat="1" applyFont="1" applyFill="1" applyBorder="1" applyAlignment="1" applyProtection="1">
      <alignment horizontal="center"/>
    </xf>
    <xf numFmtId="0" fontId="0" fillId="2" borderId="20" xfId="0" applyFill="1" applyBorder="1"/>
    <xf numFmtId="0" fontId="25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7" fillId="0" borderId="0" xfId="0" applyNumberFormat="1" applyFont="1" applyAlignment="1">
      <alignment horizontal="center"/>
    </xf>
    <xf numFmtId="0" fontId="1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/>
    </xf>
    <xf numFmtId="169" fontId="40" fillId="0" borderId="5" xfId="0" applyNumberFormat="1" applyFont="1" applyBorder="1" applyAlignment="1">
      <alignment horizontal="right" vertical="center"/>
    </xf>
    <xf numFmtId="174" fontId="40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0" fillId="8" borderId="18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0" fontId="40" fillId="0" borderId="4" xfId="0" applyFont="1" applyBorder="1" applyAlignment="1">
      <alignment horizontal="left" vertical="center" indent="1"/>
    </xf>
    <xf numFmtId="0" fontId="40" fillId="8" borderId="28" xfId="0" applyFont="1" applyFill="1" applyBorder="1" applyAlignment="1">
      <alignment horizontal="center" vertical="center"/>
    </xf>
    <xf numFmtId="0" fontId="40" fillId="8" borderId="21" xfId="0" applyFont="1" applyFill="1" applyBorder="1" applyAlignment="1">
      <alignment horizontal="left" vertical="center" indent="1"/>
    </xf>
    <xf numFmtId="174" fontId="40" fillId="8" borderId="19" xfId="0" applyNumberFormat="1" applyFont="1" applyFill="1" applyBorder="1" applyAlignment="1">
      <alignment horizontal="right" vertical="center" indent="1"/>
    </xf>
    <xf numFmtId="0" fontId="40" fillId="8" borderId="27" xfId="0" applyFont="1" applyFill="1" applyBorder="1" applyAlignment="1">
      <alignment horizontal="center" vertical="center"/>
    </xf>
    <xf numFmtId="0" fontId="40" fillId="8" borderId="4" xfId="0" applyFont="1" applyFill="1" applyBorder="1" applyAlignment="1">
      <alignment horizontal="left" vertical="center" indent="1"/>
    </xf>
    <xf numFmtId="169" fontId="40" fillId="8" borderId="5" xfId="0" applyNumberFormat="1" applyFont="1" applyFill="1" applyBorder="1" applyAlignment="1">
      <alignment horizontal="right" vertical="center"/>
    </xf>
    <xf numFmtId="174" fontId="40" fillId="8" borderId="2" xfId="0" applyNumberFormat="1" applyFont="1" applyFill="1" applyBorder="1" applyAlignment="1">
      <alignment horizontal="right" vertical="center" indent="1"/>
    </xf>
    <xf numFmtId="0" fontId="40" fillId="4" borderId="27" xfId="0" applyFont="1" applyFill="1" applyBorder="1" applyAlignment="1">
      <alignment horizontal="center" vertical="center"/>
    </xf>
    <xf numFmtId="0" fontId="40" fillId="4" borderId="4" xfId="0" applyFont="1" applyFill="1" applyBorder="1" applyAlignment="1">
      <alignment horizontal="left" vertical="center" indent="1"/>
    </xf>
    <xf numFmtId="169" fontId="40" fillId="4" borderId="5" xfId="0" applyNumberFormat="1" applyFont="1" applyFill="1" applyBorder="1" applyAlignment="1">
      <alignment horizontal="right" vertical="center"/>
    </xf>
    <xf numFmtId="174" fontId="40" fillId="4" borderId="2" xfId="0" applyNumberFormat="1" applyFont="1" applyFill="1" applyBorder="1" applyAlignment="1">
      <alignment horizontal="right" vertical="center" indent="1"/>
    </xf>
    <xf numFmtId="0" fontId="40" fillId="6" borderId="27" xfId="0" applyFont="1" applyFill="1" applyBorder="1" applyAlignment="1">
      <alignment horizontal="center" vertical="center"/>
    </xf>
    <xf numFmtId="0" fontId="40" fillId="6" borderId="4" xfId="0" applyFont="1" applyFill="1" applyBorder="1" applyAlignment="1">
      <alignment horizontal="left" vertical="center" indent="1"/>
    </xf>
    <xf numFmtId="169" fontId="40" fillId="6" borderId="5" xfId="0" applyNumberFormat="1" applyFont="1" applyFill="1" applyBorder="1" applyAlignment="1">
      <alignment horizontal="right" vertical="center"/>
    </xf>
    <xf numFmtId="174" fontId="40" fillId="6" borderId="2" xfId="0" applyNumberFormat="1" applyFont="1" applyFill="1" applyBorder="1" applyAlignment="1">
      <alignment horizontal="right" vertical="center" indent="1"/>
    </xf>
    <xf numFmtId="0" fontId="40" fillId="3" borderId="27" xfId="0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horizontal="left" vertical="center" indent="1"/>
    </xf>
    <xf numFmtId="169" fontId="40" fillId="3" borderId="5" xfId="0" applyNumberFormat="1" applyFont="1" applyFill="1" applyBorder="1" applyAlignment="1">
      <alignment horizontal="right" vertical="center"/>
    </xf>
    <xf numFmtId="174" fontId="40" fillId="3" borderId="2" xfId="0" applyNumberFormat="1" applyFont="1" applyFill="1" applyBorder="1" applyAlignment="1">
      <alignment horizontal="right" vertical="center" indent="1"/>
    </xf>
    <xf numFmtId="168" fontId="40" fillId="7" borderId="1" xfId="0" applyNumberFormat="1" applyFont="1" applyFill="1" applyBorder="1" applyProtection="1"/>
    <xf numFmtId="168" fontId="40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8" fillId="0" borderId="0" xfId="0" applyNumberFormat="1" applyFont="1" applyFill="1" applyProtection="1"/>
    <xf numFmtId="0" fontId="0" fillId="0" borderId="0" xfId="0" applyFill="1" applyProtection="1"/>
    <xf numFmtId="2" fontId="37" fillId="0" borderId="0" xfId="0" applyNumberFormat="1" applyFont="1" applyFill="1" applyBorder="1" applyProtection="1"/>
    <xf numFmtId="9" fontId="37" fillId="0" borderId="0" xfId="0" applyNumberFormat="1" applyFont="1" applyFill="1" applyProtection="1"/>
    <xf numFmtId="0" fontId="29" fillId="0" borderId="0" xfId="0" applyFont="1" applyFill="1" applyProtection="1"/>
    <xf numFmtId="0" fontId="36" fillId="0" borderId="0" xfId="0" applyFont="1" applyFill="1" applyProtection="1"/>
    <xf numFmtId="0" fontId="33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5" fillId="0" borderId="0" xfId="0" applyFont="1" applyProtection="1"/>
    <xf numFmtId="0" fontId="57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71" fontId="53" fillId="0" borderId="0" xfId="0" applyNumberFormat="1" applyFont="1" applyProtection="1">
      <protection locked="0"/>
    </xf>
    <xf numFmtId="171" fontId="53" fillId="4" borderId="0" xfId="0" applyNumberFormat="1" applyFont="1" applyFill="1" applyProtection="1">
      <protection locked="0"/>
    </xf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171" fontId="34" fillId="0" borderId="0" xfId="0" applyNumberFormat="1" applyFont="1" applyFill="1" applyAlignment="1" applyProtection="1">
      <alignment horizontal="center"/>
      <protection locked="0"/>
    </xf>
    <xf numFmtId="165" fontId="30" fillId="0" borderId="0" xfId="0" applyNumberFormat="1" applyFont="1" applyFill="1" applyAlignment="1" applyProtection="1">
      <alignment horizontal="center"/>
      <protection locked="0"/>
    </xf>
    <xf numFmtId="0" fontId="36" fillId="0" borderId="0" xfId="0" applyFont="1" applyFill="1" applyProtection="1">
      <protection locked="0"/>
    </xf>
    <xf numFmtId="171" fontId="6" fillId="7" borderId="0" xfId="0" applyNumberFormat="1" applyFont="1" applyFill="1" applyAlignment="1" applyProtection="1">
      <alignment horizontal="center"/>
      <protection locked="0"/>
    </xf>
    <xf numFmtId="0" fontId="58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38" fillId="0" borderId="0" xfId="0" applyFont="1" applyFill="1" applyProtection="1">
      <protection locked="0"/>
    </xf>
    <xf numFmtId="0" fontId="59" fillId="0" borderId="0" xfId="0" applyFont="1" applyProtection="1"/>
    <xf numFmtId="171" fontId="53" fillId="3" borderId="0" xfId="0" applyNumberFormat="1" applyFont="1" applyFill="1" applyProtection="1">
      <protection locked="0"/>
    </xf>
    <xf numFmtId="171" fontId="54" fillId="5" borderId="0" xfId="0" applyNumberFormat="1" applyFont="1" applyFill="1" applyProtection="1">
      <protection locked="0"/>
    </xf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6" fillId="0" borderId="0" xfId="0" applyNumberFormat="1" applyFont="1" applyProtection="1"/>
    <xf numFmtId="1" fontId="66" fillId="5" borderId="0" xfId="0" applyNumberFormat="1" applyFont="1" applyFill="1" applyProtection="1"/>
    <xf numFmtId="171" fontId="12" fillId="7" borderId="0" xfId="0" applyNumberFormat="1" applyFont="1" applyFill="1" applyAlignment="1" applyProtection="1">
      <alignment horizontal="center"/>
      <protection locked="0"/>
    </xf>
    <xf numFmtId="171" fontId="10" fillId="7" borderId="25" xfId="0" applyNumberFormat="1" applyFont="1" applyFill="1" applyBorder="1" applyAlignment="1" applyProtection="1">
      <alignment horizontal="center"/>
      <protection locked="0"/>
    </xf>
    <xf numFmtId="0" fontId="67" fillId="0" borderId="0" xfId="0" applyFont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0" xfId="0" applyNumberFormat="1" applyFont="1" applyFill="1" applyBorder="1" applyAlignment="1" applyProtection="1">
      <alignment horizontal="center"/>
    </xf>
    <xf numFmtId="1" fontId="6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9" borderId="0" xfId="0" applyFill="1" applyProtection="1"/>
    <xf numFmtId="0" fontId="15" fillId="0" borderId="0" xfId="0" applyFont="1"/>
    <xf numFmtId="0" fontId="68" fillId="7" borderId="25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3" fillId="0" borderId="31" xfId="0" applyFont="1" applyBorder="1" applyProtection="1"/>
    <xf numFmtId="172" fontId="3" fillId="0" borderId="32" xfId="0" applyNumberFormat="1" applyFont="1" applyFill="1" applyBorder="1" applyAlignment="1" applyProtection="1">
      <alignment horizontal="center"/>
    </xf>
    <xf numFmtId="172" fontId="3" fillId="2" borderId="32" xfId="0" applyNumberFormat="1" applyFont="1" applyFill="1" applyBorder="1" applyAlignment="1" applyProtection="1">
      <alignment horizontal="center"/>
    </xf>
    <xf numFmtId="166" fontId="3" fillId="0" borderId="21" xfId="0" applyNumberFormat="1" applyFont="1" applyFill="1" applyBorder="1" applyAlignment="1" applyProtection="1">
      <alignment horizontal="center" vertical="center"/>
    </xf>
    <xf numFmtId="171" fontId="22" fillId="0" borderId="4" xfId="0" applyNumberFormat="1" applyFont="1" applyFill="1" applyBorder="1" applyAlignment="1" applyProtection="1">
      <alignment horizontal="center" vertical="center"/>
    </xf>
    <xf numFmtId="171" fontId="22" fillId="2" borderId="4" xfId="0" applyNumberFormat="1" applyFont="1" applyFill="1" applyBorder="1" applyAlignment="1" applyProtection="1">
      <alignment horizontal="center" vertical="center"/>
    </xf>
    <xf numFmtId="172" fontId="3" fillId="0" borderId="32" xfId="0" applyNumberFormat="1" applyFont="1" applyBorder="1" applyAlignment="1" applyProtection="1">
      <alignment horizont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2" fontId="3" fillId="0" borderId="32" xfId="0" applyNumberFormat="1" applyFont="1" applyBorder="1" applyAlignment="1" applyProtection="1">
      <alignment horizontal="center"/>
    </xf>
    <xf numFmtId="2" fontId="3" fillId="2" borderId="32" xfId="0" applyNumberFormat="1" applyFont="1" applyFill="1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9" fontId="0" fillId="6" borderId="32" xfId="0" applyNumberFormat="1" applyFill="1" applyBorder="1" applyProtection="1"/>
    <xf numFmtId="9" fontId="0" fillId="2" borderId="32" xfId="0" applyNumberFormat="1" applyFill="1" applyBorder="1" applyProtection="1"/>
    <xf numFmtId="9" fontId="1" fillId="2" borderId="32" xfId="0" applyNumberFormat="1" applyFont="1" applyFill="1" applyBorder="1" applyProtection="1"/>
    <xf numFmtId="169" fontId="0" fillId="0" borderId="3" xfId="0" applyNumberFormat="1" applyBorder="1"/>
    <xf numFmtId="169" fontId="0" fillId="2" borderId="3" xfId="0" applyNumberFormat="1" applyFill="1" applyBorder="1"/>
    <xf numFmtId="0" fontId="0" fillId="0" borderId="31" xfId="0" applyBorder="1"/>
    <xf numFmtId="9" fontId="0" fillId="0" borderId="32" xfId="0" applyNumberFormat="1" applyBorder="1" applyAlignment="1">
      <alignment horizontal="right" indent="1"/>
    </xf>
    <xf numFmtId="9" fontId="0" fillId="2" borderId="32" xfId="0" applyNumberFormat="1" applyFill="1" applyBorder="1" applyAlignment="1">
      <alignment horizontal="right" indent="1"/>
    </xf>
    <xf numFmtId="171" fontId="40" fillId="7" borderId="3" xfId="0" applyNumberFormat="1" applyFont="1" applyFill="1" applyBorder="1"/>
    <xf numFmtId="171" fontId="40" fillId="2" borderId="3" xfId="0" applyNumberFormat="1" applyFont="1" applyFill="1" applyBorder="1"/>
    <xf numFmtId="0" fontId="0" fillId="9" borderId="0" xfId="0" applyFill="1"/>
    <xf numFmtId="1" fontId="11" fillId="9" borderId="0" xfId="0" applyNumberFormat="1" applyFont="1" applyFill="1" applyBorder="1" applyProtection="1"/>
    <xf numFmtId="0" fontId="11" fillId="9" borderId="0" xfId="0" applyFont="1" applyFill="1" applyBorder="1" applyProtection="1"/>
    <xf numFmtId="0" fontId="11" fillId="9" borderId="0" xfId="0" applyFont="1" applyFill="1" applyProtection="1"/>
    <xf numFmtId="0" fontId="13" fillId="9" borderId="0" xfId="0" applyFont="1" applyFill="1" applyProtection="1"/>
    <xf numFmtId="171" fontId="13" fillId="9" borderId="0" xfId="0" applyNumberFormat="1" applyFont="1" applyFill="1" applyProtection="1"/>
    <xf numFmtId="0" fontId="32" fillId="9" borderId="0" xfId="0" applyFont="1" applyFill="1" applyProtection="1"/>
    <xf numFmtId="171" fontId="32" fillId="9" borderId="0" xfId="0" applyNumberFormat="1" applyFont="1" applyFill="1" applyProtection="1"/>
    <xf numFmtId="171" fontId="56" fillId="9" borderId="0" xfId="0" applyNumberFormat="1" applyFont="1" applyFill="1" applyProtection="1"/>
    <xf numFmtId="0" fontId="3" fillId="9" borderId="0" xfId="0" applyFont="1" applyFill="1" applyProtection="1"/>
    <xf numFmtId="0" fontId="7" fillId="9" borderId="33" xfId="0" applyFont="1" applyFill="1" applyBorder="1" applyAlignment="1" applyProtection="1">
      <alignment horizontal="center" vertical="center" wrapText="1"/>
    </xf>
    <xf numFmtId="0" fontId="3" fillId="9" borderId="33" xfId="0" applyFont="1" applyFill="1" applyBorder="1" applyProtection="1"/>
    <xf numFmtId="2" fontId="3" fillId="9" borderId="33" xfId="0" applyNumberFormat="1" applyFont="1" applyFill="1" applyBorder="1" applyAlignment="1" applyProtection="1">
      <alignment horizontal="center"/>
    </xf>
    <xf numFmtId="0" fontId="0" fillId="9" borderId="0" xfId="0" applyFill="1" applyProtection="1"/>
    <xf numFmtId="0" fontId="26" fillId="9" borderId="0" xfId="0" applyFont="1" applyFill="1" applyProtection="1"/>
    <xf numFmtId="0" fontId="29" fillId="9" borderId="0" xfId="0" applyFont="1" applyFill="1" applyProtection="1"/>
    <xf numFmtId="0" fontId="58" fillId="9" borderId="0" xfId="0" applyFont="1" applyFill="1" applyProtection="1"/>
    <xf numFmtId="0" fontId="0" fillId="9" borderId="33" xfId="0" applyFill="1" applyBorder="1" applyAlignment="1" applyProtection="1">
      <alignment vertical="center"/>
    </xf>
    <xf numFmtId="0" fontId="0" fillId="9" borderId="33" xfId="0" applyFill="1" applyBorder="1" applyProtection="1"/>
    <xf numFmtId="0" fontId="0" fillId="9" borderId="33" xfId="0" applyFill="1" applyBorder="1" applyAlignment="1">
      <alignment vertical="center"/>
    </xf>
    <xf numFmtId="0" fontId="0" fillId="9" borderId="33" xfId="0" applyFill="1" applyBorder="1"/>
    <xf numFmtId="0" fontId="24" fillId="9" borderId="33" xfId="0" applyFont="1" applyFill="1" applyBorder="1" applyAlignment="1">
      <alignment horizontal="center" vertical="center" wrapText="1"/>
    </xf>
    <xf numFmtId="9" fontId="0" fillId="9" borderId="33" xfId="0" applyNumberFormat="1" applyFill="1" applyBorder="1"/>
    <xf numFmtId="0" fontId="7" fillId="7" borderId="10" xfId="0" applyFont="1" applyFill="1" applyBorder="1" applyAlignment="1" applyProtection="1">
      <alignment horizontal="center" vertical="center" wrapText="1"/>
    </xf>
    <xf numFmtId="0" fontId="11" fillId="7" borderId="11" xfId="0" applyFont="1" applyFill="1" applyBorder="1" applyAlignment="1" applyProtection="1">
      <alignment horizontal="center" vertical="center" wrapText="1"/>
    </xf>
    <xf numFmtId="0" fontId="7" fillId="7" borderId="34" xfId="0" applyFont="1" applyFill="1" applyBorder="1" applyAlignment="1" applyProtection="1">
      <alignment horizontal="center" vertical="center" wrapText="1"/>
    </xf>
    <xf numFmtId="0" fontId="11" fillId="7" borderId="15" xfId="0" applyFont="1" applyFill="1" applyBorder="1" applyAlignment="1" applyProtection="1">
      <alignment horizontal="center" vertical="center" wrapText="1"/>
    </xf>
    <xf numFmtId="0" fontId="7" fillId="7" borderId="12" xfId="0" applyFont="1" applyFill="1" applyBorder="1" applyAlignment="1" applyProtection="1">
      <alignment horizontal="center" vertical="center" wrapText="1"/>
    </xf>
    <xf numFmtId="0" fontId="7" fillId="7" borderId="15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/>
    </xf>
    <xf numFmtId="0" fontId="24" fillId="7" borderId="14" xfId="0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center" vertical="center" wrapText="1"/>
    </xf>
    <xf numFmtId="0" fontId="24" fillId="7" borderId="15" xfId="0" applyFont="1" applyFill="1" applyBorder="1" applyAlignment="1">
      <alignment horizontal="center" vertical="center" wrapText="1"/>
    </xf>
    <xf numFmtId="0" fontId="24" fillId="7" borderId="34" xfId="0" applyFont="1" applyFill="1" applyBorder="1" applyAlignment="1">
      <alignment horizontal="center" vertical="center" wrapText="1"/>
    </xf>
    <xf numFmtId="49" fontId="25" fillId="7" borderId="14" xfId="0" applyNumberFormat="1" applyFont="1" applyFill="1" applyBorder="1" applyAlignment="1">
      <alignment horizontal="center" vertical="center" wrapText="1"/>
    </xf>
    <xf numFmtId="0" fontId="50" fillId="0" borderId="0" xfId="0" applyFont="1" applyAlignment="1"/>
    <xf numFmtId="171" fontId="40" fillId="2" borderId="3" xfId="0" applyNumberFormat="1" applyFont="1" applyFill="1" applyBorder="1"/>
    <xf numFmtId="9" fontId="0" fillId="2" borderId="3" xfId="0" applyNumberFormat="1" applyFill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169" fontId="0" fillId="2" borderId="3" xfId="0" applyNumberFormat="1" applyFill="1" applyBorder="1"/>
    <xf numFmtId="170" fontId="39" fillId="2" borderId="3" xfId="0" applyNumberFormat="1" applyFont="1" applyFill="1" applyBorder="1"/>
    <xf numFmtId="9" fontId="0" fillId="2" borderId="4" xfId="0" applyNumberFormat="1" applyFill="1" applyBorder="1" applyAlignment="1">
      <alignment horizontal="right" indent="1"/>
    </xf>
    <xf numFmtId="9" fontId="0" fillId="2" borderId="32" xfId="0" applyNumberFormat="1" applyFill="1" applyBorder="1" applyAlignment="1">
      <alignment horizontal="right" indent="1"/>
    </xf>
    <xf numFmtId="168" fontId="0" fillId="2" borderId="3" xfId="0" applyNumberFormat="1" applyFill="1" applyBorder="1" applyProtection="1"/>
    <xf numFmtId="168" fontId="40" fillId="2" borderId="1" xfId="0" applyNumberFormat="1" applyFont="1" applyFill="1" applyBorder="1" applyProtection="1"/>
    <xf numFmtId="9" fontId="1" fillId="2" borderId="3" xfId="0" applyNumberFormat="1" applyFont="1" applyFill="1" applyBorder="1" applyAlignment="1" applyProtection="1">
      <alignment horizontal="right"/>
    </xf>
    <xf numFmtId="0" fontId="0" fillId="2" borderId="4" xfId="0" applyFill="1" applyBorder="1" applyProtection="1"/>
    <xf numFmtId="9" fontId="0" fillId="2" borderId="2" xfId="0" applyNumberFormat="1" applyFill="1" applyBorder="1" applyProtection="1"/>
    <xf numFmtId="172" fontId="0" fillId="2" borderId="4" xfId="0" applyNumberFormat="1" applyFill="1" applyBorder="1" applyProtection="1"/>
    <xf numFmtId="9" fontId="0" fillId="2" borderId="32" xfId="0" applyNumberFormat="1" applyFill="1" applyBorder="1" applyProtection="1"/>
    <xf numFmtId="167" fontId="3" fillId="2" borderId="4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32" xfId="0" applyNumberFormat="1" applyFont="1" applyFill="1" applyBorder="1" applyAlignment="1" applyProtection="1">
      <alignment horizontal="center"/>
    </xf>
    <xf numFmtId="171" fontId="22" fillId="2" borderId="4" xfId="0" applyNumberFormat="1" applyFont="1" applyFill="1" applyBorder="1" applyAlignment="1" applyProtection="1">
      <alignment horizontal="center" vertic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32" xfId="0" applyNumberFormat="1" applyFont="1" applyFill="1" applyBorder="1" applyAlignment="1" applyProtection="1">
      <alignment horizont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0" fontId="0" fillId="10" borderId="0" xfId="0" applyFill="1"/>
    <xf numFmtId="1" fontId="14" fillId="12" borderId="22" xfId="0" applyNumberFormat="1" applyFont="1" applyFill="1" applyBorder="1" applyAlignment="1" applyProtection="1">
      <alignment horizontal="center"/>
    </xf>
    <xf numFmtId="1" fontId="14" fillId="12" borderId="3" xfId="0" applyNumberFormat="1" applyFont="1" applyFill="1" applyBorder="1" applyAlignment="1" applyProtection="1">
      <alignment horizontal="center"/>
    </xf>
    <xf numFmtId="1" fontId="11" fillId="13" borderId="16" xfId="0" applyNumberFormat="1" applyFont="1" applyFill="1" applyBorder="1" applyAlignment="1" applyProtection="1">
      <alignment horizontal="center"/>
    </xf>
    <xf numFmtId="171" fontId="22" fillId="13" borderId="17" xfId="0" applyNumberFormat="1" applyFont="1" applyFill="1" applyBorder="1" applyAlignment="1" applyProtection="1">
      <alignment horizontal="center" vertical="center"/>
    </xf>
    <xf numFmtId="172" fontId="3" fillId="13" borderId="31" xfId="0" applyNumberFormat="1" applyFont="1" applyFill="1" applyBorder="1" applyAlignment="1" applyProtection="1">
      <alignment horizontal="center"/>
    </xf>
    <xf numFmtId="2" fontId="3" fillId="13" borderId="33" xfId="0" applyNumberFormat="1" applyFont="1" applyFill="1" applyBorder="1" applyAlignment="1" applyProtection="1">
      <alignment horizontal="center"/>
    </xf>
    <xf numFmtId="171" fontId="22" fillId="13" borderId="21" xfId="0" applyNumberFormat="1" applyFont="1" applyFill="1" applyBorder="1" applyAlignment="1" applyProtection="1">
      <alignment horizontal="center" vertical="center"/>
    </xf>
    <xf numFmtId="172" fontId="3" fillId="13" borderId="18" xfId="0" applyNumberFormat="1" applyFont="1" applyFill="1" applyBorder="1" applyAlignment="1" applyProtection="1">
      <alignment horizontal="center"/>
    </xf>
    <xf numFmtId="167" fontId="3" fillId="13" borderId="21" xfId="0" applyNumberFormat="1" applyFont="1" applyFill="1" applyBorder="1" applyAlignment="1" applyProtection="1">
      <alignment horizontal="center" vertical="center"/>
    </xf>
    <xf numFmtId="2" fontId="3" fillId="13" borderId="18" xfId="0" applyNumberFormat="1" applyFont="1" applyFill="1" applyBorder="1" applyAlignment="1" applyProtection="1">
      <alignment horizontal="center"/>
    </xf>
    <xf numFmtId="2" fontId="3" fillId="13" borderId="31" xfId="0" applyNumberFormat="1" applyFont="1" applyFill="1" applyBorder="1" applyAlignment="1" applyProtection="1">
      <alignment horizontal="center"/>
    </xf>
    <xf numFmtId="0" fontId="69" fillId="13" borderId="33" xfId="0" applyFont="1" applyFill="1" applyBorder="1" applyProtection="1"/>
    <xf numFmtId="168" fontId="69" fillId="13" borderId="20" xfId="0" applyNumberFormat="1" applyFont="1" applyFill="1" applyBorder="1" applyProtection="1"/>
    <xf numFmtId="168" fontId="40" fillId="13" borderId="17" xfId="0" applyNumberFormat="1" applyFont="1" applyFill="1" applyBorder="1" applyProtection="1"/>
    <xf numFmtId="9" fontId="69" fillId="13" borderId="20" xfId="0" applyNumberFormat="1" applyFont="1" applyFill="1" applyBorder="1" applyAlignment="1" applyProtection="1">
      <alignment horizontal="right"/>
    </xf>
    <xf numFmtId="0" fontId="69" fillId="13" borderId="21" xfId="0" applyFont="1" applyFill="1" applyBorder="1" applyProtection="1"/>
    <xf numFmtId="9" fontId="69" fillId="13" borderId="19" xfId="0" applyNumberFormat="1" applyFont="1" applyFill="1" applyBorder="1" applyProtection="1"/>
    <xf numFmtId="172" fontId="69" fillId="13" borderId="21" xfId="0" applyNumberFormat="1" applyFont="1" applyFill="1" applyBorder="1" applyProtection="1"/>
    <xf numFmtId="9" fontId="69" fillId="13" borderId="31" xfId="0" applyNumberFormat="1" applyFont="1" applyFill="1" applyBorder="1" applyProtection="1"/>
    <xf numFmtId="0" fontId="69" fillId="13" borderId="33" xfId="0" applyFont="1" applyFill="1" applyBorder="1"/>
    <xf numFmtId="169" fontId="69" fillId="13" borderId="20" xfId="0" applyNumberFormat="1" applyFont="1" applyFill="1" applyBorder="1"/>
    <xf numFmtId="170" fontId="39" fillId="13" borderId="20" xfId="0" applyNumberFormat="1" applyFont="1" applyFill="1" applyBorder="1"/>
    <xf numFmtId="9" fontId="69" fillId="13" borderId="21" xfId="0" applyNumberFormat="1" applyFont="1" applyFill="1" applyBorder="1" applyAlignment="1">
      <alignment horizontal="right" indent="1"/>
    </xf>
    <xf numFmtId="9" fontId="69" fillId="13" borderId="31" xfId="0" applyNumberFormat="1" applyFont="1" applyFill="1" applyBorder="1" applyAlignment="1">
      <alignment horizontal="right" indent="1"/>
    </xf>
    <xf numFmtId="9" fontId="69" fillId="13" borderId="33" xfId="0" applyNumberFormat="1" applyFont="1" applyFill="1" applyBorder="1"/>
    <xf numFmtId="171" fontId="40" fillId="13" borderId="20" xfId="0" applyNumberFormat="1" applyFont="1" applyFill="1" applyBorder="1"/>
    <xf numFmtId="9" fontId="69" fillId="13" borderId="20" xfId="0" applyNumberFormat="1" applyFont="1" applyFill="1" applyBorder="1" applyAlignment="1">
      <alignment horizontal="right" indent="1"/>
    </xf>
    <xf numFmtId="1" fontId="69" fillId="13" borderId="21" xfId="0" applyNumberFormat="1" applyFont="1" applyFill="1" applyBorder="1" applyAlignment="1">
      <alignment horizontal="right" indent="1"/>
    </xf>
    <xf numFmtId="1" fontId="69" fillId="13" borderId="19" xfId="0" applyNumberFormat="1" applyFont="1" applyFill="1" applyBorder="1" applyAlignment="1">
      <alignment horizontal="right" indent="1"/>
    </xf>
    <xf numFmtId="1" fontId="11" fillId="13" borderId="20" xfId="0" applyNumberFormat="1" applyFont="1" applyFill="1" applyBorder="1" applyAlignment="1" applyProtection="1">
      <alignment horizontal="center"/>
    </xf>
    <xf numFmtId="1" fontId="11" fillId="13" borderId="22" xfId="0" applyNumberFormat="1" applyFont="1" applyFill="1" applyBorder="1" applyAlignment="1" applyProtection="1">
      <alignment horizontal="center"/>
    </xf>
    <xf numFmtId="171" fontId="22" fillId="13" borderId="1" xfId="0" applyNumberFormat="1" applyFont="1" applyFill="1" applyBorder="1" applyAlignment="1" applyProtection="1">
      <alignment horizontal="center" vertical="center"/>
    </xf>
    <xf numFmtId="172" fontId="3" fillId="13" borderId="32" xfId="0" applyNumberFormat="1" applyFont="1" applyFill="1" applyBorder="1" applyAlignment="1" applyProtection="1">
      <alignment horizontal="center"/>
    </xf>
    <xf numFmtId="2" fontId="3" fillId="13" borderId="33" xfId="0" applyNumberFormat="1" applyFont="1" applyFill="1" applyBorder="1" applyAlignment="1" applyProtection="1">
      <alignment horizontal="center"/>
    </xf>
    <xf numFmtId="171" fontId="22" fillId="13" borderId="4" xfId="0" applyNumberFormat="1" applyFont="1" applyFill="1" applyBorder="1" applyAlignment="1" applyProtection="1">
      <alignment horizontal="center" vertical="center"/>
    </xf>
    <xf numFmtId="172" fontId="3" fillId="13" borderId="5" xfId="0" applyNumberFormat="1" applyFont="1" applyFill="1" applyBorder="1" applyAlignment="1" applyProtection="1">
      <alignment horizontal="center"/>
    </xf>
    <xf numFmtId="167" fontId="3" fillId="13" borderId="4" xfId="0" applyNumberFormat="1" applyFont="1" applyFill="1" applyBorder="1" applyAlignment="1" applyProtection="1">
      <alignment horizontal="center" vertical="center"/>
    </xf>
    <xf numFmtId="2" fontId="3" fillId="13" borderId="5" xfId="0" applyNumberFormat="1" applyFont="1" applyFill="1" applyBorder="1" applyAlignment="1" applyProtection="1">
      <alignment horizontal="center"/>
    </xf>
    <xf numFmtId="2" fontId="3" fillId="13" borderId="32" xfId="0" applyNumberFormat="1" applyFont="1" applyFill="1" applyBorder="1" applyAlignment="1" applyProtection="1">
      <alignment horizontal="center"/>
    </xf>
    <xf numFmtId="0" fontId="69" fillId="13" borderId="33" xfId="0" applyFont="1" applyFill="1" applyBorder="1" applyProtection="1"/>
    <xf numFmtId="168" fontId="69" fillId="13" borderId="3" xfId="0" applyNumberFormat="1" applyFont="1" applyFill="1" applyBorder="1" applyProtection="1"/>
    <xf numFmtId="168" fontId="40" fillId="13" borderId="1" xfId="0" applyNumberFormat="1" applyFont="1" applyFill="1" applyBorder="1" applyProtection="1"/>
    <xf numFmtId="9" fontId="69" fillId="13" borderId="3" xfId="0" applyNumberFormat="1" applyFont="1" applyFill="1" applyBorder="1" applyAlignment="1" applyProtection="1">
      <alignment horizontal="right"/>
    </xf>
    <xf numFmtId="0" fontId="69" fillId="13" borderId="4" xfId="0" applyFont="1" applyFill="1" applyBorder="1" applyProtection="1"/>
    <xf numFmtId="9" fontId="69" fillId="13" borderId="2" xfId="0" applyNumberFormat="1" applyFont="1" applyFill="1" applyBorder="1" applyProtection="1"/>
    <xf numFmtId="172" fontId="69" fillId="13" borderId="4" xfId="0" applyNumberFormat="1" applyFont="1" applyFill="1" applyBorder="1" applyProtection="1"/>
    <xf numFmtId="9" fontId="69" fillId="13" borderId="32" xfId="0" applyNumberFormat="1" applyFont="1" applyFill="1" applyBorder="1" applyProtection="1"/>
    <xf numFmtId="0" fontId="69" fillId="13" borderId="33" xfId="0" applyFont="1" applyFill="1" applyBorder="1"/>
    <xf numFmtId="169" fontId="69" fillId="13" borderId="3" xfId="0" applyNumberFormat="1" applyFont="1" applyFill="1" applyBorder="1"/>
    <xf numFmtId="170" fontId="39" fillId="13" borderId="3" xfId="0" applyNumberFormat="1" applyFont="1" applyFill="1" applyBorder="1"/>
    <xf numFmtId="9" fontId="69" fillId="13" borderId="4" xfId="0" applyNumberFormat="1" applyFont="1" applyFill="1" applyBorder="1" applyAlignment="1">
      <alignment horizontal="right" indent="1"/>
    </xf>
    <xf numFmtId="9" fontId="69" fillId="13" borderId="32" xfId="0" applyNumberFormat="1" applyFont="1" applyFill="1" applyBorder="1" applyAlignment="1">
      <alignment horizontal="right" indent="1"/>
    </xf>
    <xf numFmtId="9" fontId="69" fillId="13" borderId="33" xfId="0" applyNumberFormat="1" applyFont="1" applyFill="1" applyBorder="1"/>
    <xf numFmtId="171" fontId="40" fillId="13" borderId="3" xfId="0" applyNumberFormat="1" applyFont="1" applyFill="1" applyBorder="1"/>
    <xf numFmtId="9" fontId="69" fillId="13" borderId="3" xfId="0" applyNumberFormat="1" applyFont="1" applyFill="1" applyBorder="1" applyAlignment="1">
      <alignment horizontal="right" indent="1"/>
    </xf>
    <xf numFmtId="1" fontId="69" fillId="13" borderId="4" xfId="0" applyNumberFormat="1" applyFont="1" applyFill="1" applyBorder="1" applyAlignment="1">
      <alignment horizontal="right" indent="1"/>
    </xf>
    <xf numFmtId="1" fontId="69" fillId="13" borderId="2" xfId="0" applyNumberFormat="1" applyFont="1" applyFill="1" applyBorder="1" applyAlignment="1">
      <alignment horizontal="right" indent="1"/>
    </xf>
    <xf numFmtId="1" fontId="11" fillId="13" borderId="3" xfId="0" applyNumberFormat="1" applyFont="1" applyFill="1" applyBorder="1" applyAlignment="1" applyProtection="1">
      <alignment horizontal="center"/>
    </xf>
    <xf numFmtId="1" fontId="14" fillId="13" borderId="22" xfId="0" applyNumberFormat="1" applyFont="1" applyFill="1" applyBorder="1" applyAlignment="1" applyProtection="1">
      <alignment horizontal="center"/>
    </xf>
    <xf numFmtId="0" fontId="0" fillId="13" borderId="33" xfId="0" applyFill="1" applyBorder="1" applyProtection="1"/>
    <xf numFmtId="168" fontId="0" fillId="13" borderId="3" xfId="0" applyNumberFormat="1" applyFill="1" applyBorder="1" applyProtection="1"/>
    <xf numFmtId="9" fontId="1" fillId="13" borderId="3" xfId="0" applyNumberFormat="1" applyFont="1" applyFill="1" applyBorder="1" applyAlignment="1" applyProtection="1">
      <alignment horizontal="right"/>
    </xf>
    <xf numFmtId="0" fontId="0" fillId="13" borderId="4" xfId="0" applyFill="1" applyBorder="1" applyProtection="1"/>
    <xf numFmtId="9" fontId="0" fillId="13" borderId="2" xfId="0" applyNumberFormat="1" applyFill="1" applyBorder="1" applyProtection="1"/>
    <xf numFmtId="172" fontId="0" fillId="13" borderId="4" xfId="0" applyNumberFormat="1" applyFill="1" applyBorder="1" applyProtection="1"/>
    <xf numFmtId="9" fontId="0" fillId="13" borderId="32" xfId="0" applyNumberFormat="1" applyFill="1" applyBorder="1" applyProtection="1"/>
    <xf numFmtId="0" fontId="0" fillId="13" borderId="33" xfId="0" applyFill="1" applyBorder="1"/>
    <xf numFmtId="169" fontId="0" fillId="13" borderId="3" xfId="0" applyNumberFormat="1" applyFill="1" applyBorder="1"/>
    <xf numFmtId="9" fontId="0" fillId="13" borderId="4" xfId="0" applyNumberFormat="1" applyFill="1" applyBorder="1" applyAlignment="1">
      <alignment horizontal="right" indent="1"/>
    </xf>
    <xf numFmtId="9" fontId="0" fillId="13" borderId="32" xfId="0" applyNumberFormat="1" applyFill="1" applyBorder="1" applyAlignment="1">
      <alignment horizontal="right" indent="1"/>
    </xf>
    <xf numFmtId="9" fontId="0" fillId="13" borderId="33" xfId="0" applyNumberFormat="1" applyFill="1" applyBorder="1"/>
    <xf numFmtId="9" fontId="0" fillId="13" borderId="3" xfId="0" applyNumberFormat="1" applyFill="1" applyBorder="1" applyAlignment="1">
      <alignment horizontal="right" indent="1"/>
    </xf>
    <xf numFmtId="1" fontId="0" fillId="13" borderId="4" xfId="0" applyNumberFormat="1" applyFill="1" applyBorder="1" applyAlignment="1">
      <alignment horizontal="right" indent="1"/>
    </xf>
    <xf numFmtId="1" fontId="0" fillId="13" borderId="2" xfId="0" applyNumberFormat="1" applyFill="1" applyBorder="1" applyAlignment="1">
      <alignment horizontal="right" indent="1"/>
    </xf>
    <xf numFmtId="1" fontId="14" fillId="13" borderId="3" xfId="0" applyNumberFormat="1" applyFont="1" applyFill="1" applyBorder="1" applyAlignment="1" applyProtection="1">
      <alignment horizontal="center"/>
    </xf>
    <xf numFmtId="1" fontId="14" fillId="13" borderId="39" xfId="0" applyNumberFormat="1" applyFont="1" applyFill="1" applyBorder="1" applyAlignment="1" applyProtection="1">
      <alignment horizontal="center"/>
    </xf>
    <xf numFmtId="171" fontId="22" fillId="13" borderId="40" xfId="0" applyNumberFormat="1" applyFont="1" applyFill="1" applyBorder="1" applyAlignment="1" applyProtection="1">
      <alignment horizontal="center" vertical="center"/>
    </xf>
    <xf numFmtId="172" fontId="3" fillId="13" borderId="41" xfId="0" applyNumberFormat="1" applyFont="1" applyFill="1" applyBorder="1" applyAlignment="1" applyProtection="1">
      <alignment horizontal="center"/>
    </xf>
    <xf numFmtId="2" fontId="3" fillId="13" borderId="33" xfId="0" applyNumberFormat="1" applyFont="1" applyFill="1" applyBorder="1" applyAlignment="1" applyProtection="1">
      <alignment horizontal="center"/>
    </xf>
    <xf numFmtId="171" fontId="22" fillId="13" borderId="42" xfId="0" applyNumberFormat="1" applyFont="1" applyFill="1" applyBorder="1" applyAlignment="1" applyProtection="1">
      <alignment horizontal="center" vertical="center"/>
    </xf>
    <xf numFmtId="172" fontId="3" fillId="13" borderId="43" xfId="0" applyNumberFormat="1" applyFont="1" applyFill="1" applyBorder="1" applyAlignment="1" applyProtection="1">
      <alignment horizontal="center"/>
    </xf>
    <xf numFmtId="167" fontId="3" fillId="13" borderId="42" xfId="0" applyNumberFormat="1" applyFont="1" applyFill="1" applyBorder="1" applyAlignment="1" applyProtection="1">
      <alignment horizontal="center" vertical="center"/>
    </xf>
    <xf numFmtId="2" fontId="3" fillId="13" borderId="43" xfId="0" applyNumberFormat="1" applyFont="1" applyFill="1" applyBorder="1" applyAlignment="1" applyProtection="1">
      <alignment horizontal="center"/>
    </xf>
    <xf numFmtId="2" fontId="3" fillId="13" borderId="41" xfId="0" applyNumberFormat="1" applyFont="1" applyFill="1" applyBorder="1" applyAlignment="1" applyProtection="1">
      <alignment horizontal="center"/>
    </xf>
    <xf numFmtId="0" fontId="0" fillId="13" borderId="33" xfId="0" applyFill="1" applyBorder="1" applyProtection="1"/>
    <xf numFmtId="168" fontId="0" fillId="13" borderId="44" xfId="0" applyNumberFormat="1" applyFill="1" applyBorder="1" applyProtection="1"/>
    <xf numFmtId="168" fontId="40" fillId="13" borderId="40" xfId="0" applyNumberFormat="1" applyFont="1" applyFill="1" applyBorder="1" applyProtection="1"/>
    <xf numFmtId="9" fontId="1" fillId="13" borderId="44" xfId="0" applyNumberFormat="1" applyFont="1" applyFill="1" applyBorder="1" applyAlignment="1" applyProtection="1">
      <alignment horizontal="right"/>
    </xf>
    <xf numFmtId="0" fontId="0" fillId="13" borderId="42" xfId="0" applyFill="1" applyBorder="1" applyProtection="1"/>
    <xf numFmtId="9" fontId="0" fillId="13" borderId="45" xfId="0" applyNumberFormat="1" applyFill="1" applyBorder="1" applyProtection="1"/>
    <xf numFmtId="172" fontId="0" fillId="13" borderId="42" xfId="0" applyNumberFormat="1" applyFill="1" applyBorder="1" applyProtection="1"/>
    <xf numFmtId="9" fontId="0" fillId="13" borderId="41" xfId="0" applyNumberFormat="1" applyFill="1" applyBorder="1" applyProtection="1"/>
    <xf numFmtId="0" fontId="0" fillId="13" borderId="33" xfId="0" applyFill="1" applyBorder="1"/>
    <xf numFmtId="169" fontId="0" fillId="13" borderId="44" xfId="0" applyNumberFormat="1" applyFill="1" applyBorder="1"/>
    <xf numFmtId="170" fontId="39" fillId="13" borderId="44" xfId="0" applyNumberFormat="1" applyFont="1" applyFill="1" applyBorder="1"/>
    <xf numFmtId="9" fontId="0" fillId="13" borderId="42" xfId="0" applyNumberFormat="1" applyFill="1" applyBorder="1" applyAlignment="1">
      <alignment horizontal="right" indent="1"/>
    </xf>
    <xf numFmtId="9" fontId="0" fillId="13" borderId="41" xfId="0" applyNumberFormat="1" applyFill="1" applyBorder="1" applyAlignment="1">
      <alignment horizontal="right" indent="1"/>
    </xf>
    <xf numFmtId="9" fontId="0" fillId="13" borderId="33" xfId="0" applyNumberFormat="1" applyFill="1" applyBorder="1"/>
    <xf numFmtId="171" fontId="40" fillId="13" borderId="44" xfId="0" applyNumberFormat="1" applyFont="1" applyFill="1" applyBorder="1"/>
    <xf numFmtId="9" fontId="0" fillId="13" borderId="44" xfId="0" applyNumberFormat="1" applyFill="1" applyBorder="1" applyAlignment="1">
      <alignment horizontal="right" indent="1"/>
    </xf>
    <xf numFmtId="1" fontId="0" fillId="13" borderId="42" xfId="0" applyNumberFormat="1" applyFill="1" applyBorder="1" applyAlignment="1">
      <alignment horizontal="right" indent="1"/>
    </xf>
    <xf numFmtId="1" fontId="0" fillId="13" borderId="45" xfId="0" applyNumberFormat="1" applyFill="1" applyBorder="1" applyAlignment="1">
      <alignment horizontal="right" indent="1"/>
    </xf>
    <xf numFmtId="1" fontId="14" fillId="13" borderId="44" xfId="0" applyNumberFormat="1" applyFont="1" applyFill="1" applyBorder="1" applyAlignment="1" applyProtection="1">
      <alignment horizontal="center"/>
    </xf>
    <xf numFmtId="1" fontId="14" fillId="13" borderId="37" xfId="0" applyNumberFormat="1" applyFont="1" applyFill="1" applyBorder="1" applyAlignment="1" applyProtection="1">
      <alignment horizontal="center"/>
    </xf>
    <xf numFmtId="171" fontId="22" fillId="13" borderId="11" xfId="0" applyNumberFormat="1" applyFont="1" applyFill="1" applyBorder="1" applyAlignment="1" applyProtection="1">
      <alignment horizontal="center" vertical="center"/>
    </xf>
    <xf numFmtId="172" fontId="3" fillId="13" borderId="34" xfId="0" applyNumberFormat="1" applyFont="1" applyFill="1" applyBorder="1" applyAlignment="1" applyProtection="1">
      <alignment horizontal="center"/>
    </xf>
    <xf numFmtId="2" fontId="3" fillId="13" borderId="10" xfId="0" applyNumberFormat="1" applyFont="1" applyFill="1" applyBorder="1" applyAlignment="1" applyProtection="1">
      <alignment horizontal="center"/>
    </xf>
    <xf numFmtId="171" fontId="22" fillId="13" borderId="15" xfId="0" applyNumberFormat="1" applyFont="1" applyFill="1" applyBorder="1" applyAlignment="1" applyProtection="1">
      <alignment horizontal="center" vertical="center"/>
    </xf>
    <xf numFmtId="172" fontId="3" fillId="13" borderId="12" xfId="0" applyNumberFormat="1" applyFont="1" applyFill="1" applyBorder="1" applyAlignment="1" applyProtection="1">
      <alignment horizontal="center"/>
    </xf>
    <xf numFmtId="167" fontId="3" fillId="13" borderId="15" xfId="0" applyNumberFormat="1" applyFont="1" applyFill="1" applyBorder="1" applyAlignment="1" applyProtection="1">
      <alignment horizontal="center" vertical="center"/>
    </xf>
    <xf numFmtId="2" fontId="3" fillId="13" borderId="12" xfId="0" applyNumberFormat="1" applyFont="1" applyFill="1" applyBorder="1" applyAlignment="1" applyProtection="1">
      <alignment horizontal="center"/>
    </xf>
    <xf numFmtId="2" fontId="3" fillId="13" borderId="34" xfId="0" applyNumberFormat="1" applyFont="1" applyFill="1" applyBorder="1" applyAlignment="1" applyProtection="1">
      <alignment horizontal="center"/>
    </xf>
    <xf numFmtId="0" fontId="0" fillId="13" borderId="10" xfId="0" applyFill="1" applyBorder="1" applyProtection="1"/>
    <xf numFmtId="168" fontId="0" fillId="13" borderId="14" xfId="0" applyNumberFormat="1" applyFill="1" applyBorder="1" applyProtection="1"/>
    <xf numFmtId="168" fontId="40" fillId="13" borderId="11" xfId="0" applyNumberFormat="1" applyFont="1" applyFill="1" applyBorder="1" applyProtection="1"/>
    <xf numFmtId="9" fontId="1" fillId="13" borderId="14" xfId="0" applyNumberFormat="1" applyFont="1" applyFill="1" applyBorder="1" applyAlignment="1" applyProtection="1">
      <alignment horizontal="right"/>
    </xf>
    <xf numFmtId="0" fontId="0" fillId="13" borderId="15" xfId="0" applyFill="1" applyBorder="1" applyProtection="1"/>
    <xf numFmtId="9" fontId="0" fillId="13" borderId="13" xfId="0" applyNumberFormat="1" applyFill="1" applyBorder="1" applyProtection="1"/>
    <xf numFmtId="172" fontId="0" fillId="13" borderId="15" xfId="0" applyNumberFormat="1" applyFill="1" applyBorder="1" applyProtection="1"/>
    <xf numFmtId="9" fontId="0" fillId="13" borderId="34" xfId="0" applyNumberFormat="1" applyFill="1" applyBorder="1" applyProtection="1"/>
    <xf numFmtId="0" fontId="0" fillId="13" borderId="10" xfId="0" applyFill="1" applyBorder="1"/>
    <xf numFmtId="169" fontId="0" fillId="13" borderId="14" xfId="0" applyNumberFormat="1" applyFill="1" applyBorder="1"/>
    <xf numFmtId="170" fontId="39" fillId="13" borderId="14" xfId="0" applyNumberFormat="1" applyFont="1" applyFill="1" applyBorder="1"/>
    <xf numFmtId="9" fontId="0" fillId="13" borderId="15" xfId="0" applyNumberFormat="1" applyFill="1" applyBorder="1" applyAlignment="1">
      <alignment horizontal="right" indent="1"/>
    </xf>
    <xf numFmtId="9" fontId="0" fillId="13" borderId="34" xfId="0" applyNumberFormat="1" applyFill="1" applyBorder="1" applyAlignment="1">
      <alignment horizontal="right" indent="1"/>
    </xf>
    <xf numFmtId="9" fontId="0" fillId="13" borderId="10" xfId="0" applyNumberFormat="1" applyFill="1" applyBorder="1"/>
    <xf numFmtId="171" fontId="40" fillId="13" borderId="14" xfId="0" applyNumberFormat="1" applyFont="1" applyFill="1" applyBorder="1"/>
    <xf numFmtId="9" fontId="0" fillId="13" borderId="14" xfId="0" applyNumberFormat="1" applyFill="1" applyBorder="1" applyAlignment="1">
      <alignment horizontal="right" indent="1"/>
    </xf>
    <xf numFmtId="1" fontId="0" fillId="13" borderId="15" xfId="0" applyNumberFormat="1" applyFill="1" applyBorder="1" applyAlignment="1">
      <alignment horizontal="right" indent="1"/>
    </xf>
    <xf numFmtId="1" fontId="0" fillId="13" borderId="13" xfId="0" applyNumberFormat="1" applyFill="1" applyBorder="1" applyAlignment="1">
      <alignment horizontal="right" indent="1"/>
    </xf>
    <xf numFmtId="1" fontId="14" fillId="13" borderId="14" xfId="0" applyNumberFormat="1" applyFont="1" applyFill="1" applyBorder="1" applyAlignment="1" applyProtection="1">
      <alignment horizontal="center"/>
    </xf>
    <xf numFmtId="171" fontId="70" fillId="12" borderId="1" xfId="0" applyNumberFormat="1" applyFont="1" applyFill="1" applyBorder="1" applyAlignment="1" applyProtection="1">
      <alignment horizontal="center" vertical="center"/>
    </xf>
    <xf numFmtId="172" fontId="4" fillId="12" borderId="32" xfId="0" applyNumberFormat="1" applyFont="1" applyFill="1" applyBorder="1" applyAlignment="1" applyProtection="1">
      <alignment horizontal="center"/>
    </xf>
    <xf numFmtId="2" fontId="4" fillId="12" borderId="33" xfId="0" applyNumberFormat="1" applyFont="1" applyFill="1" applyBorder="1" applyAlignment="1" applyProtection="1">
      <alignment horizontal="center"/>
    </xf>
    <xf numFmtId="171" fontId="70" fillId="12" borderId="4" xfId="0" applyNumberFormat="1" applyFont="1" applyFill="1" applyBorder="1" applyAlignment="1" applyProtection="1">
      <alignment horizontal="center" vertical="center"/>
    </xf>
    <xf numFmtId="172" fontId="4" fillId="12" borderId="5" xfId="0" applyNumberFormat="1" applyFont="1" applyFill="1" applyBorder="1" applyAlignment="1" applyProtection="1">
      <alignment horizontal="center"/>
    </xf>
    <xf numFmtId="167" fontId="4" fillId="12" borderId="4" xfId="0" applyNumberFormat="1" applyFont="1" applyFill="1" applyBorder="1" applyAlignment="1" applyProtection="1">
      <alignment horizontal="center" vertical="center"/>
    </xf>
    <xf numFmtId="2" fontId="4" fillId="12" borderId="5" xfId="0" applyNumberFormat="1" applyFont="1" applyFill="1" applyBorder="1" applyAlignment="1" applyProtection="1">
      <alignment horizontal="center"/>
    </xf>
    <xf numFmtId="2" fontId="4" fillId="12" borderId="32" xfId="0" applyNumberFormat="1" applyFont="1" applyFill="1" applyBorder="1" applyAlignment="1" applyProtection="1">
      <alignment horizontal="center"/>
    </xf>
    <xf numFmtId="0" fontId="24" fillId="12" borderId="33" xfId="0" applyFont="1" applyFill="1" applyBorder="1" applyProtection="1"/>
    <xf numFmtId="168" fontId="24" fillId="12" borderId="3" xfId="0" applyNumberFormat="1" applyFont="1" applyFill="1" applyBorder="1" applyProtection="1"/>
    <xf numFmtId="168" fontId="33" fillId="12" borderId="1" xfId="0" applyNumberFormat="1" applyFont="1" applyFill="1" applyBorder="1" applyProtection="1"/>
    <xf numFmtId="9" fontId="24" fillId="12" borderId="3" xfId="0" applyNumberFormat="1" applyFont="1" applyFill="1" applyBorder="1" applyAlignment="1" applyProtection="1">
      <alignment horizontal="right"/>
    </xf>
    <xf numFmtId="0" fontId="24" fillId="12" borderId="4" xfId="0" applyFont="1" applyFill="1" applyBorder="1" applyProtection="1"/>
    <xf numFmtId="9" fontId="24" fillId="12" borderId="2" xfId="0" applyNumberFormat="1" applyFont="1" applyFill="1" applyBorder="1" applyProtection="1"/>
    <xf numFmtId="172" fontId="24" fillId="12" borderId="4" xfId="0" applyNumberFormat="1" applyFont="1" applyFill="1" applyBorder="1" applyProtection="1"/>
    <xf numFmtId="9" fontId="24" fillId="12" borderId="32" xfId="0" applyNumberFormat="1" applyFont="1" applyFill="1" applyBorder="1" applyProtection="1"/>
    <xf numFmtId="0" fontId="24" fillId="12" borderId="33" xfId="0" applyFont="1" applyFill="1" applyBorder="1"/>
    <xf numFmtId="169" fontId="24" fillId="12" borderId="3" xfId="0" applyNumberFormat="1" applyFont="1" applyFill="1" applyBorder="1"/>
    <xf numFmtId="170" fontId="38" fillId="12" borderId="3" xfId="0" applyNumberFormat="1" applyFont="1" applyFill="1" applyBorder="1"/>
    <xf numFmtId="9" fontId="24" fillId="12" borderId="4" xfId="0" applyNumberFormat="1" applyFont="1" applyFill="1" applyBorder="1" applyAlignment="1">
      <alignment horizontal="right" indent="1"/>
    </xf>
    <xf numFmtId="9" fontId="24" fillId="12" borderId="32" xfId="0" applyNumberFormat="1" applyFont="1" applyFill="1" applyBorder="1" applyAlignment="1">
      <alignment horizontal="right" indent="1"/>
    </xf>
    <xf numFmtId="9" fontId="24" fillId="12" borderId="33" xfId="0" applyNumberFormat="1" applyFont="1" applyFill="1" applyBorder="1"/>
    <xf numFmtId="171" fontId="33" fillId="12" borderId="3" xfId="0" applyNumberFormat="1" applyFont="1" applyFill="1" applyBorder="1"/>
    <xf numFmtId="9" fontId="24" fillId="12" borderId="3" xfId="0" applyNumberFormat="1" applyFont="1" applyFill="1" applyBorder="1" applyAlignment="1">
      <alignment horizontal="right" indent="1"/>
    </xf>
    <xf numFmtId="1" fontId="24" fillId="12" borderId="4" xfId="0" applyNumberFormat="1" applyFont="1" applyFill="1" applyBorder="1" applyAlignment="1">
      <alignment horizontal="right" indent="1"/>
    </xf>
    <xf numFmtId="1" fontId="24" fillId="12" borderId="2" xfId="0" applyNumberFormat="1" applyFont="1" applyFill="1" applyBorder="1" applyAlignment="1">
      <alignment horizontal="right" indent="1"/>
    </xf>
    <xf numFmtId="0" fontId="24" fillId="0" borderId="0" xfId="0" applyFont="1"/>
    <xf numFmtId="1" fontId="6" fillId="3" borderId="35" xfId="0" applyNumberFormat="1" applyFont="1" applyFill="1" applyBorder="1" applyAlignment="1" applyProtection="1">
      <alignment horizontal="center"/>
    </xf>
    <xf numFmtId="1" fontId="6" fillId="11" borderId="35" xfId="0" applyNumberFormat="1" applyFont="1" applyFill="1" applyBorder="1" applyAlignment="1" applyProtection="1">
      <alignment horizontal="center"/>
    </xf>
    <xf numFmtId="1" fontId="6" fillId="11" borderId="36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38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48" fillId="7" borderId="37" xfId="0" applyFont="1" applyFill="1" applyBorder="1" applyAlignment="1" applyProtection="1">
      <alignment horizontal="center" vertical="center" wrapText="1"/>
    </xf>
    <xf numFmtId="0" fontId="49" fillId="7" borderId="14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14" fillId="7" borderId="15" xfId="0" applyFont="1" applyFill="1" applyBorder="1" applyAlignment="1" applyProtection="1">
      <alignment horizontal="center" vertical="center"/>
    </xf>
    <xf numFmtId="0" fontId="11" fillId="7" borderId="34" xfId="0" applyFont="1" applyFill="1" applyBorder="1" applyAlignment="1" applyProtection="1">
      <alignment vertical="center"/>
    </xf>
    <xf numFmtId="0" fontId="24" fillId="7" borderId="15" xfId="0" applyFont="1" applyFill="1" applyBorder="1" applyAlignment="1">
      <alignment horizontal="center" vertical="center" wrapText="1"/>
    </xf>
    <xf numFmtId="0" fontId="24" fillId="7" borderId="13" xfId="0" applyFont="1" applyFill="1" applyBorder="1" applyAlignment="1">
      <alignment horizontal="center" vertical="center" wrapText="1"/>
    </xf>
    <xf numFmtId="0" fontId="14" fillId="7" borderId="38" xfId="0" applyFont="1" applyFill="1" applyBorder="1" applyAlignment="1" applyProtection="1">
      <alignment horizontal="center" vertical="center"/>
    </xf>
    <xf numFmtId="0" fontId="0" fillId="7" borderId="14" xfId="0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lineChart>
        <c:grouping val="standard"/>
        <c:ser>
          <c:idx val="0"/>
          <c:order val="0"/>
          <c:tx>
            <c:v>Сетка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1x1'!$G$17:$G$66</c:f>
              <c:numCache>
                <c:formatCode>0;[Red]0</c:formatCode>
                <c:ptCount val="50"/>
                <c:pt idx="0">
                  <c:v>0</c:v>
                </c:pt>
                <c:pt idx="1">
                  <c:v>4</c:v>
                </c:pt>
                <c:pt idx="2">
                  <c:v>8</c:v>
                </c:pt>
                <c:pt idx="3">
                  <c:v>12</c:v>
                </c:pt>
                <c:pt idx="4">
                  <c:v>16</c:v>
                </c:pt>
                <c:pt idx="5">
                  <c:v>20</c:v>
                </c:pt>
                <c:pt idx="6">
                  <c:v>24</c:v>
                </c:pt>
                <c:pt idx="7">
                  <c:v>28</c:v>
                </c:pt>
                <c:pt idx="8">
                  <c:v>32</c:v>
                </c:pt>
                <c:pt idx="9">
                  <c:v>36</c:v>
                </c:pt>
                <c:pt idx="10">
                  <c:v>40</c:v>
                </c:pt>
                <c:pt idx="11">
                  <c:v>45</c:v>
                </c:pt>
                <c:pt idx="12">
                  <c:v>51</c:v>
                </c:pt>
                <c:pt idx="13">
                  <c:v>58</c:v>
                </c:pt>
                <c:pt idx="14">
                  <c:v>66</c:v>
                </c:pt>
                <c:pt idx="15">
                  <c:v>75</c:v>
                </c:pt>
                <c:pt idx="16">
                  <c:v>85</c:v>
                </c:pt>
                <c:pt idx="17">
                  <c:v>96</c:v>
                </c:pt>
                <c:pt idx="18">
                  <c:v>108</c:v>
                </c:pt>
                <c:pt idx="19">
                  <c:v>121</c:v>
                </c:pt>
                <c:pt idx="20">
                  <c:v>134</c:v>
                </c:pt>
                <c:pt idx="21">
                  <c:v>147</c:v>
                </c:pt>
                <c:pt idx="22">
                  <c:v>160</c:v>
                </c:pt>
                <c:pt idx="23">
                  <c:v>173</c:v>
                </c:pt>
                <c:pt idx="24">
                  <c:v>186</c:v>
                </c:pt>
                <c:pt idx="25">
                  <c:v>199</c:v>
                </c:pt>
                <c:pt idx="26">
                  <c:v>212</c:v>
                </c:pt>
                <c:pt idx="27">
                  <c:v>225</c:v>
                </c:pt>
                <c:pt idx="28">
                  <c:v>238</c:v>
                </c:pt>
                <c:pt idx="29">
                  <c:v>251</c:v>
                </c:pt>
                <c:pt idx="30">
                  <c:v>264</c:v>
                </c:pt>
                <c:pt idx="31">
                  <c:v>277</c:v>
                </c:pt>
                <c:pt idx="32">
                  <c:v>290</c:v>
                </c:pt>
                <c:pt idx="33">
                  <c:v>303</c:v>
                </c:pt>
                <c:pt idx="34">
                  <c:v>316</c:v>
                </c:pt>
                <c:pt idx="35">
                  <c:v>329</c:v>
                </c:pt>
                <c:pt idx="36">
                  <c:v>342</c:v>
                </c:pt>
                <c:pt idx="37">
                  <c:v>355</c:v>
                </c:pt>
                <c:pt idx="38">
                  <c:v>368</c:v>
                </c:pt>
                <c:pt idx="39">
                  <c:v>381</c:v>
                </c:pt>
                <c:pt idx="40">
                  <c:v>394</c:v>
                </c:pt>
                <c:pt idx="41">
                  <c:v>407</c:v>
                </c:pt>
                <c:pt idx="42">
                  <c:v>420</c:v>
                </c:pt>
                <c:pt idx="43">
                  <c:v>433</c:v>
                </c:pt>
                <c:pt idx="44">
                  <c:v>446</c:v>
                </c:pt>
                <c:pt idx="45">
                  <c:v>459</c:v>
                </c:pt>
                <c:pt idx="46">
                  <c:v>472</c:v>
                </c:pt>
                <c:pt idx="47">
                  <c:v>485</c:v>
                </c:pt>
                <c:pt idx="48">
                  <c:v>498</c:v>
                </c:pt>
                <c:pt idx="49">
                  <c:v>511</c:v>
                </c:pt>
              </c:numCache>
            </c:numRef>
          </c:val>
        </c:ser>
        <c:ser>
          <c:idx val="2"/>
          <c:order val="1"/>
          <c:tx>
            <c:v>Тейк профит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1x1'!$S$17:$S$66</c:f>
              <c:numCache>
                <c:formatCode>0;[Red]0</c:formatCode>
                <c:ptCount val="50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41</c:v>
                </c:pt>
                <c:pt idx="12">
                  <c:v>44</c:v>
                </c:pt>
                <c:pt idx="13">
                  <c:v>47</c:v>
                </c:pt>
                <c:pt idx="14">
                  <c:v>51</c:v>
                </c:pt>
                <c:pt idx="15">
                  <c:v>56</c:v>
                </c:pt>
                <c:pt idx="16">
                  <c:v>62</c:v>
                </c:pt>
                <c:pt idx="17">
                  <c:v>69</c:v>
                </c:pt>
                <c:pt idx="18">
                  <c:v>77</c:v>
                </c:pt>
                <c:pt idx="19">
                  <c:v>85</c:v>
                </c:pt>
                <c:pt idx="20">
                  <c:v>92</c:v>
                </c:pt>
                <c:pt idx="21">
                  <c:v>99</c:v>
                </c:pt>
                <c:pt idx="22">
                  <c:v>105</c:v>
                </c:pt>
                <c:pt idx="23">
                  <c:v>111</c:v>
                </c:pt>
                <c:pt idx="24">
                  <c:v>116</c:v>
                </c:pt>
                <c:pt idx="25">
                  <c:v>120</c:v>
                </c:pt>
                <c:pt idx="26">
                  <c:v>125</c:v>
                </c:pt>
                <c:pt idx="27">
                  <c:v>129</c:v>
                </c:pt>
                <c:pt idx="28">
                  <c:v>133</c:v>
                </c:pt>
                <c:pt idx="29">
                  <c:v>137</c:v>
                </c:pt>
                <c:pt idx="30">
                  <c:v>141</c:v>
                </c:pt>
                <c:pt idx="31">
                  <c:v>145</c:v>
                </c:pt>
                <c:pt idx="32">
                  <c:v>148</c:v>
                </c:pt>
                <c:pt idx="33">
                  <c:v>152</c:v>
                </c:pt>
                <c:pt idx="34">
                  <c:v>156</c:v>
                </c:pt>
                <c:pt idx="35">
                  <c:v>159</c:v>
                </c:pt>
                <c:pt idx="36">
                  <c:v>163</c:v>
                </c:pt>
                <c:pt idx="37">
                  <c:v>167</c:v>
                </c:pt>
                <c:pt idx="38">
                  <c:v>170</c:v>
                </c:pt>
                <c:pt idx="39">
                  <c:v>174</c:v>
                </c:pt>
                <c:pt idx="40">
                  <c:v>177</c:v>
                </c:pt>
                <c:pt idx="41">
                  <c:v>181</c:v>
                </c:pt>
                <c:pt idx="42">
                  <c:v>185</c:v>
                </c:pt>
                <c:pt idx="43">
                  <c:v>188</c:v>
                </c:pt>
                <c:pt idx="44">
                  <c:v>151</c:v>
                </c:pt>
                <c:pt idx="45">
                  <c:v>115</c:v>
                </c:pt>
                <c:pt idx="46">
                  <c:v>92</c:v>
                </c:pt>
                <c:pt idx="47">
                  <c:v>79</c:v>
                </c:pt>
                <c:pt idx="48">
                  <c:v>73</c:v>
                </c:pt>
                <c:pt idx="49">
                  <c:v>69</c:v>
                </c:pt>
              </c:numCache>
            </c:numRef>
          </c:val>
        </c:ser>
        <c:ser>
          <c:idx val="1"/>
          <c:order val="4"/>
          <c:tx>
            <c:v>Безубыток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'Сводная МОДЕЛЬ 1x1'!$Q$17:$Q$66</c:f>
              <c:numCache>
                <c:formatCode>General</c:formatCode>
                <c:ptCount val="50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21</c:v>
                </c:pt>
                <c:pt idx="12">
                  <c:v>24</c:v>
                </c:pt>
                <c:pt idx="13">
                  <c:v>27</c:v>
                </c:pt>
                <c:pt idx="14">
                  <c:v>31</c:v>
                </c:pt>
                <c:pt idx="15">
                  <c:v>36</c:v>
                </c:pt>
                <c:pt idx="16">
                  <c:v>42</c:v>
                </c:pt>
                <c:pt idx="17">
                  <c:v>49</c:v>
                </c:pt>
                <c:pt idx="18">
                  <c:v>57</c:v>
                </c:pt>
                <c:pt idx="19">
                  <c:v>65</c:v>
                </c:pt>
                <c:pt idx="20">
                  <c:v>72</c:v>
                </c:pt>
                <c:pt idx="21">
                  <c:v>79</c:v>
                </c:pt>
                <c:pt idx="22">
                  <c:v>85</c:v>
                </c:pt>
                <c:pt idx="23">
                  <c:v>91</c:v>
                </c:pt>
                <c:pt idx="24">
                  <c:v>96</c:v>
                </c:pt>
                <c:pt idx="25">
                  <c:v>100</c:v>
                </c:pt>
                <c:pt idx="26">
                  <c:v>105</c:v>
                </c:pt>
                <c:pt idx="27">
                  <c:v>109</c:v>
                </c:pt>
                <c:pt idx="28">
                  <c:v>113</c:v>
                </c:pt>
                <c:pt idx="29">
                  <c:v>117</c:v>
                </c:pt>
                <c:pt idx="30">
                  <c:v>121</c:v>
                </c:pt>
                <c:pt idx="31">
                  <c:v>125</c:v>
                </c:pt>
                <c:pt idx="32">
                  <c:v>128</c:v>
                </c:pt>
                <c:pt idx="33">
                  <c:v>132</c:v>
                </c:pt>
                <c:pt idx="34">
                  <c:v>136</c:v>
                </c:pt>
                <c:pt idx="35">
                  <c:v>139</c:v>
                </c:pt>
                <c:pt idx="36">
                  <c:v>143</c:v>
                </c:pt>
                <c:pt idx="37">
                  <c:v>147</c:v>
                </c:pt>
                <c:pt idx="38">
                  <c:v>150</c:v>
                </c:pt>
                <c:pt idx="39">
                  <c:v>154</c:v>
                </c:pt>
                <c:pt idx="40">
                  <c:v>157</c:v>
                </c:pt>
                <c:pt idx="41">
                  <c:v>161</c:v>
                </c:pt>
                <c:pt idx="42">
                  <c:v>165</c:v>
                </c:pt>
                <c:pt idx="43">
                  <c:v>168</c:v>
                </c:pt>
                <c:pt idx="44">
                  <c:v>131</c:v>
                </c:pt>
                <c:pt idx="45">
                  <c:v>95</c:v>
                </c:pt>
                <c:pt idx="46">
                  <c:v>72</c:v>
                </c:pt>
                <c:pt idx="47">
                  <c:v>59</c:v>
                </c:pt>
                <c:pt idx="48">
                  <c:v>53</c:v>
                </c:pt>
                <c:pt idx="49">
                  <c:v>49</c:v>
                </c:pt>
              </c:numCache>
            </c:numRef>
          </c:val>
        </c:ser>
        <c:marker val="1"/>
        <c:axId val="80803712"/>
        <c:axId val="80805248"/>
      </c:lineChart>
      <c:lineChart>
        <c:grouping val="standard"/>
        <c:ser>
          <c:idx val="3"/>
          <c:order val="2"/>
          <c:tx>
            <c:v>Свободная маржа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1x1'!$AA$17:$AA$66</c:f>
              <c:numCache>
                <c:formatCode>0_ ;[Red]\-0\ </c:formatCode>
                <c:ptCount val="50"/>
                <c:pt idx="0">
                  <c:v>29988.7</c:v>
                </c:pt>
                <c:pt idx="1">
                  <c:v>29973.4</c:v>
                </c:pt>
                <c:pt idx="2">
                  <c:v>29954.1</c:v>
                </c:pt>
                <c:pt idx="3">
                  <c:v>29930.799999999999</c:v>
                </c:pt>
                <c:pt idx="4">
                  <c:v>29903.5</c:v>
                </c:pt>
                <c:pt idx="5">
                  <c:v>29872.2</c:v>
                </c:pt>
                <c:pt idx="6">
                  <c:v>29836.9</c:v>
                </c:pt>
                <c:pt idx="7">
                  <c:v>29797.599999999999</c:v>
                </c:pt>
                <c:pt idx="8">
                  <c:v>29754.3</c:v>
                </c:pt>
                <c:pt idx="9">
                  <c:v>29707</c:v>
                </c:pt>
                <c:pt idx="10">
                  <c:v>29655.7</c:v>
                </c:pt>
                <c:pt idx="11">
                  <c:v>29578.1</c:v>
                </c:pt>
                <c:pt idx="12">
                  <c:v>29477.5</c:v>
                </c:pt>
                <c:pt idx="13">
                  <c:v>29349.9</c:v>
                </c:pt>
                <c:pt idx="14">
                  <c:v>29191.3</c:v>
                </c:pt>
                <c:pt idx="15">
                  <c:v>28997.7</c:v>
                </c:pt>
                <c:pt idx="16">
                  <c:v>28765.1</c:v>
                </c:pt>
                <c:pt idx="17">
                  <c:v>28489.5</c:v>
                </c:pt>
                <c:pt idx="18">
                  <c:v>28166.9</c:v>
                </c:pt>
                <c:pt idx="19">
                  <c:v>27793.3</c:v>
                </c:pt>
                <c:pt idx="20">
                  <c:v>27390.87</c:v>
                </c:pt>
                <c:pt idx="21">
                  <c:v>26955.72</c:v>
                </c:pt>
                <c:pt idx="22">
                  <c:v>26485.25</c:v>
                </c:pt>
                <c:pt idx="23">
                  <c:v>25976.85</c:v>
                </c:pt>
                <c:pt idx="24">
                  <c:v>25426.62</c:v>
                </c:pt>
                <c:pt idx="25">
                  <c:v>24830.67</c:v>
                </c:pt>
                <c:pt idx="26">
                  <c:v>24186.400000000001</c:v>
                </c:pt>
                <c:pt idx="27">
                  <c:v>23491.200000000001</c:v>
                </c:pt>
                <c:pt idx="28">
                  <c:v>22741.17</c:v>
                </c:pt>
                <c:pt idx="29">
                  <c:v>21932.42</c:v>
                </c:pt>
                <c:pt idx="30">
                  <c:v>21062.35</c:v>
                </c:pt>
                <c:pt idx="31">
                  <c:v>20128.349999999999</c:v>
                </c:pt>
                <c:pt idx="32">
                  <c:v>19126.52</c:v>
                </c:pt>
                <c:pt idx="33">
                  <c:v>18052.97</c:v>
                </c:pt>
                <c:pt idx="34">
                  <c:v>16905.099999999999</c:v>
                </c:pt>
                <c:pt idx="35">
                  <c:v>15680.3</c:v>
                </c:pt>
                <c:pt idx="36">
                  <c:v>14374.67</c:v>
                </c:pt>
                <c:pt idx="37">
                  <c:v>12984.32</c:v>
                </c:pt>
                <c:pt idx="38">
                  <c:v>11506.65</c:v>
                </c:pt>
                <c:pt idx="39">
                  <c:v>9939.0499999999993</c:v>
                </c:pt>
                <c:pt idx="40">
                  <c:v>8277.6200000000008</c:v>
                </c:pt>
                <c:pt idx="41">
                  <c:v>6518.47</c:v>
                </c:pt>
                <c:pt idx="42">
                  <c:v>4659</c:v>
                </c:pt>
                <c:pt idx="43">
                  <c:v>2696.6</c:v>
                </c:pt>
                <c:pt idx="44">
                  <c:v>65.2</c:v>
                </c:pt>
                <c:pt idx="45">
                  <c:v>-3885.2</c:v>
                </c:pt>
                <c:pt idx="46">
                  <c:v>-9804.6</c:v>
                </c:pt>
                <c:pt idx="47">
                  <c:v>-18343</c:v>
                </c:pt>
                <c:pt idx="48">
                  <c:v>-30150.400000000001</c:v>
                </c:pt>
                <c:pt idx="49">
                  <c:v>-45876.800000000003</c:v>
                </c:pt>
              </c:numCache>
            </c:numRef>
          </c:val>
        </c:ser>
        <c:ser>
          <c:idx val="4"/>
          <c:order val="3"/>
          <c:tx>
            <c:v>Прибыль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1x1'!$M$17:$M$66</c:f>
              <c:numCache>
                <c:formatCode>0.0</c:formatCode>
                <c:ptCount val="50"/>
                <c:pt idx="0">
                  <c:v>40</c:v>
                </c:pt>
                <c:pt idx="1">
                  <c:v>76</c:v>
                </c:pt>
                <c:pt idx="2">
                  <c:v>108</c:v>
                </c:pt>
                <c:pt idx="3">
                  <c:v>136</c:v>
                </c:pt>
                <c:pt idx="4">
                  <c:v>160</c:v>
                </c:pt>
                <c:pt idx="5">
                  <c:v>180</c:v>
                </c:pt>
                <c:pt idx="6">
                  <c:v>196</c:v>
                </c:pt>
                <c:pt idx="7">
                  <c:v>208</c:v>
                </c:pt>
                <c:pt idx="8">
                  <c:v>216</c:v>
                </c:pt>
                <c:pt idx="9">
                  <c:v>220</c:v>
                </c:pt>
                <c:pt idx="10">
                  <c:v>220</c:v>
                </c:pt>
                <c:pt idx="11">
                  <c:v>260</c:v>
                </c:pt>
                <c:pt idx="12">
                  <c:v>300</c:v>
                </c:pt>
                <c:pt idx="13">
                  <c:v>340</c:v>
                </c:pt>
                <c:pt idx="14">
                  <c:v>380</c:v>
                </c:pt>
                <c:pt idx="15">
                  <c:v>420</c:v>
                </c:pt>
                <c:pt idx="16">
                  <c:v>460</c:v>
                </c:pt>
                <c:pt idx="17">
                  <c:v>500</c:v>
                </c:pt>
                <c:pt idx="18">
                  <c:v>540</c:v>
                </c:pt>
                <c:pt idx="19">
                  <c:v>580</c:v>
                </c:pt>
                <c:pt idx="20">
                  <c:v>626</c:v>
                </c:pt>
                <c:pt idx="21">
                  <c:v>676</c:v>
                </c:pt>
                <c:pt idx="22">
                  <c:v>730</c:v>
                </c:pt>
                <c:pt idx="23">
                  <c:v>790</c:v>
                </c:pt>
                <c:pt idx="24">
                  <c:v>856</c:v>
                </c:pt>
                <c:pt idx="25">
                  <c:v>926</c:v>
                </c:pt>
                <c:pt idx="26">
                  <c:v>1000</c:v>
                </c:pt>
                <c:pt idx="27">
                  <c:v>1080</c:v>
                </c:pt>
                <c:pt idx="28">
                  <c:v>1166</c:v>
                </c:pt>
                <c:pt idx="29">
                  <c:v>1256</c:v>
                </c:pt>
                <c:pt idx="30">
                  <c:v>1350</c:v>
                </c:pt>
                <c:pt idx="31">
                  <c:v>1450</c:v>
                </c:pt>
                <c:pt idx="32">
                  <c:v>1556</c:v>
                </c:pt>
                <c:pt idx="33">
                  <c:v>1666</c:v>
                </c:pt>
                <c:pt idx="34">
                  <c:v>1780</c:v>
                </c:pt>
                <c:pt idx="35">
                  <c:v>1900</c:v>
                </c:pt>
                <c:pt idx="36">
                  <c:v>2026</c:v>
                </c:pt>
                <c:pt idx="37">
                  <c:v>2156</c:v>
                </c:pt>
                <c:pt idx="38">
                  <c:v>2290</c:v>
                </c:pt>
                <c:pt idx="39">
                  <c:v>2430</c:v>
                </c:pt>
                <c:pt idx="40">
                  <c:v>2576</c:v>
                </c:pt>
                <c:pt idx="41">
                  <c:v>2726</c:v>
                </c:pt>
                <c:pt idx="42">
                  <c:v>2880</c:v>
                </c:pt>
                <c:pt idx="43">
                  <c:v>3040</c:v>
                </c:pt>
                <c:pt idx="44">
                  <c:v>4200</c:v>
                </c:pt>
                <c:pt idx="45">
                  <c:v>6360</c:v>
                </c:pt>
                <c:pt idx="46">
                  <c:v>9520</c:v>
                </c:pt>
                <c:pt idx="47">
                  <c:v>13680</c:v>
                </c:pt>
                <c:pt idx="48">
                  <c:v>18840</c:v>
                </c:pt>
                <c:pt idx="49">
                  <c:v>25000</c:v>
                </c:pt>
              </c:numCache>
            </c:numRef>
          </c:val>
        </c:ser>
        <c:marker val="1"/>
        <c:axId val="80823424"/>
        <c:axId val="80824960"/>
      </c:lineChart>
      <c:catAx>
        <c:axId val="8080371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0805248"/>
        <c:crosses val="autoZero"/>
        <c:auto val="1"/>
        <c:lblAlgn val="ctr"/>
        <c:lblOffset val="100"/>
      </c:catAx>
      <c:valAx>
        <c:axId val="80805248"/>
        <c:scaling>
          <c:orientation val="minMax"/>
          <c:max val="1000"/>
          <c:min val="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[Red]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0803712"/>
        <c:crosses val="autoZero"/>
        <c:crossBetween val="between"/>
      </c:valAx>
      <c:catAx>
        <c:axId val="80823424"/>
        <c:scaling>
          <c:orientation val="minMax"/>
        </c:scaling>
        <c:delete val="1"/>
        <c:axPos val="b"/>
        <c:tickLblPos val="none"/>
        <c:crossAx val="80824960"/>
        <c:crosses val="autoZero"/>
        <c:auto val="1"/>
        <c:lblAlgn val="ctr"/>
        <c:lblOffset val="100"/>
      </c:catAx>
      <c:valAx>
        <c:axId val="80824960"/>
        <c:scaling>
          <c:orientation val="minMax"/>
          <c:max val="5000"/>
          <c:min val="0"/>
        </c:scaling>
        <c:axPos val="r"/>
        <c:numFmt formatCode="0_ ;[Red]\-0\ " sourceLinked="1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0823424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7654171704957677"/>
          <c:y val="2.8776978417266189E-2"/>
          <c:w val="0.64691656590084645"/>
          <c:h val="7.9136690647482008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0</xdr:row>
      <xdr:rowOff>0</xdr:rowOff>
    </xdr:from>
    <xdr:to>
      <xdr:col>31</xdr:col>
      <xdr:colOff>0</xdr:colOff>
      <xdr:row>13</xdr:row>
      <xdr:rowOff>200025</xdr:rowOff>
    </xdr:to>
    <xdr:graphicFrame macro="">
      <xdr:nvGraphicFramePr>
        <xdr:cNvPr id="1198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workbookViewId="0">
      <selection activeCell="A13" sqref="A13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33" t="s">
        <v>87</v>
      </c>
      <c r="B1" s="273" t="str">
        <f>IF(C$1=0,"LastOrder",IF(C$1=1,"MinOrder","ОШИБКА"))</f>
        <v>LastOrder</v>
      </c>
      <c r="C1" s="283">
        <v>0</v>
      </c>
      <c r="D1" s="125"/>
      <c r="E1" s="125"/>
      <c r="F1" s="125"/>
      <c r="G1" s="125"/>
      <c r="H1" s="125"/>
      <c r="I1" s="275"/>
      <c r="J1" s="273" t="str">
        <f>IF(K$1=0,"LastOrder",IF(K$1=1,"MinOrder","ОШИБКА"))</f>
        <v>LastOrder</v>
      </c>
      <c r="K1" s="283">
        <v>0</v>
      </c>
      <c r="L1" s="125"/>
      <c r="M1" s="125"/>
      <c r="N1" s="125"/>
      <c r="O1" s="125"/>
      <c r="P1" s="125"/>
    </row>
    <row r="2" spans="1:16" ht="15">
      <c r="A2" s="33" t="s">
        <v>0</v>
      </c>
      <c r="B2" s="256" t="str">
        <f>IF(C$2&lt;0,"д.б. &gt;0","")</f>
        <v/>
      </c>
      <c r="C2" s="1">
        <v>0.01</v>
      </c>
      <c r="D2" s="35"/>
      <c r="E2" s="35"/>
      <c r="F2" s="35"/>
      <c r="G2" s="35"/>
      <c r="H2" s="35"/>
      <c r="I2" s="37"/>
      <c r="J2" s="256" t="str">
        <f>IF(K$2&lt;0,"д.б. &gt;0","")</f>
        <v/>
      </c>
      <c r="K2" s="1">
        <v>0.01</v>
      </c>
      <c r="L2" s="38"/>
      <c r="M2" s="38"/>
      <c r="N2" s="38"/>
      <c r="O2" s="38"/>
      <c r="P2" s="38"/>
    </row>
    <row r="3" spans="1:16" ht="15">
      <c r="A3" s="33" t="s">
        <v>1</v>
      </c>
      <c r="B3" s="256" t="str">
        <f>IF(C$3&lt;0,"д.б. &gt;0","")</f>
        <v/>
      </c>
      <c r="C3" s="2">
        <v>1.4</v>
      </c>
      <c r="D3" s="35"/>
      <c r="E3" s="35"/>
      <c r="F3" s="35"/>
      <c r="G3" s="35"/>
      <c r="H3" s="35"/>
      <c r="I3" s="37"/>
      <c r="J3" s="256" t="str">
        <f>IF(K$3&lt;0,"д.б. &gt;0","")</f>
        <v/>
      </c>
      <c r="K3" s="2">
        <v>1.5</v>
      </c>
      <c r="L3" s="38"/>
      <c r="M3" s="38"/>
      <c r="N3" s="38"/>
      <c r="O3" s="38"/>
      <c r="P3" s="38"/>
    </row>
    <row r="4" spans="1:16" ht="15">
      <c r="A4" s="33"/>
      <c r="B4" s="256"/>
      <c r="C4" s="2"/>
      <c r="D4" s="35"/>
      <c r="E4" s="35"/>
      <c r="F4" s="35"/>
      <c r="G4" s="35"/>
      <c r="H4" s="35"/>
      <c r="I4" s="37"/>
      <c r="J4" s="256"/>
      <c r="K4" s="2"/>
      <c r="L4" s="38"/>
      <c r="M4" s="38"/>
      <c r="N4" s="38"/>
      <c r="O4" s="38"/>
      <c r="P4" s="38"/>
    </row>
    <row r="5" spans="1:16" ht="15">
      <c r="A5" s="40"/>
      <c r="B5" s="256"/>
      <c r="C5" s="3"/>
      <c r="D5" s="41"/>
      <c r="E5" s="41"/>
      <c r="F5" s="41"/>
      <c r="G5" s="41"/>
      <c r="H5" s="41"/>
      <c r="I5" s="43"/>
      <c r="J5" s="256"/>
      <c r="K5" s="8"/>
      <c r="L5" s="38"/>
      <c r="M5" s="38"/>
      <c r="N5" s="38"/>
      <c r="O5" s="38"/>
      <c r="P5" s="38"/>
    </row>
    <row r="6" spans="1:16" ht="15">
      <c r="A6" s="44" t="s">
        <v>2</v>
      </c>
      <c r="B6" s="256" t="str">
        <f>IF(C$6&lt;0,"д.б. &gt;=0","")</f>
        <v/>
      </c>
      <c r="C6" s="4">
        <v>6</v>
      </c>
      <c r="D6" s="46"/>
      <c r="E6" s="46"/>
      <c r="F6" s="46"/>
      <c r="G6" s="46"/>
      <c r="H6" s="46"/>
      <c r="I6" s="48"/>
      <c r="J6" s="256" t="str">
        <f>IF(K$6&lt;0,"д.б. &gt;=0","")</f>
        <v/>
      </c>
      <c r="K6" s="9">
        <v>5</v>
      </c>
      <c r="L6" s="38"/>
      <c r="M6" s="38"/>
      <c r="N6" s="38"/>
      <c r="O6" s="38"/>
      <c r="P6" s="38"/>
    </row>
    <row r="7" spans="1:16" ht="15">
      <c r="A7" s="44" t="s">
        <v>3</v>
      </c>
      <c r="B7" s="257" t="str">
        <f>IF(AND(C$6=0,C$7&lt;&gt;0),"д.б. =0","")</f>
        <v/>
      </c>
      <c r="C7" s="5">
        <v>0.02</v>
      </c>
      <c r="D7" s="46"/>
      <c r="E7" s="46"/>
      <c r="F7" s="46"/>
      <c r="G7" s="46"/>
      <c r="H7" s="46"/>
      <c r="I7" s="48"/>
      <c r="J7" s="257" t="str">
        <f>IF(AND(K$6=0,K$7&lt;&gt;0),"д.б. =0","")</f>
        <v/>
      </c>
      <c r="K7" s="10">
        <v>0.02</v>
      </c>
      <c r="L7" s="38"/>
      <c r="M7" s="38"/>
      <c r="N7" s="38"/>
      <c r="O7" s="38"/>
      <c r="P7" s="38"/>
    </row>
    <row r="8" spans="1:16" ht="15">
      <c r="A8" s="40"/>
      <c r="B8" s="253" t="str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  <v/>
      </c>
      <c r="C8" s="6"/>
      <c r="D8" s="41"/>
      <c r="E8" s="41"/>
      <c r="F8" s="41"/>
      <c r="G8" s="41"/>
      <c r="H8" s="41"/>
      <c r="I8" s="43"/>
      <c r="J8" s="253" t="str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  <v/>
      </c>
      <c r="K8" s="11"/>
      <c r="L8" s="38"/>
      <c r="M8" s="38"/>
      <c r="N8" s="38"/>
      <c r="O8" s="38"/>
      <c r="P8" s="38"/>
    </row>
    <row r="9" spans="1:16" ht="15">
      <c r="A9" s="259" t="s">
        <v>4</v>
      </c>
      <c r="B9" s="256" t="str">
        <f>IF(C$9&lt;0,"д.б. &gt;=0","")</f>
        <v/>
      </c>
      <c r="C9" s="7">
        <v>11</v>
      </c>
      <c r="D9" s="276"/>
      <c r="E9" s="276"/>
      <c r="F9" s="276"/>
      <c r="G9" s="276"/>
      <c r="H9" s="276"/>
      <c r="I9" s="277"/>
      <c r="J9" s="256" t="str">
        <f>IF(K$9&lt;0,"д.б. &gt;=0","")</f>
        <v/>
      </c>
      <c r="K9" s="12">
        <v>10</v>
      </c>
      <c r="L9" s="38"/>
      <c r="M9" s="38"/>
      <c r="N9" s="38"/>
      <c r="O9" s="38"/>
      <c r="P9" s="38"/>
    </row>
    <row r="10" spans="1:16" ht="15">
      <c r="A10" s="259" t="s">
        <v>5</v>
      </c>
      <c r="B10" s="257" t="str">
        <f>IF(AND(C$9=0,C$10&lt;&gt;0),"д.б. =0","")</f>
        <v/>
      </c>
      <c r="C10" s="5">
        <v>-0.05</v>
      </c>
      <c r="D10" s="276"/>
      <c r="E10" s="276"/>
      <c r="F10" s="276"/>
      <c r="G10" s="276"/>
      <c r="H10" s="276"/>
      <c r="I10" s="277"/>
      <c r="J10" s="257" t="str">
        <f>IF(AND(K$9=0,K$10&lt;&gt;0),"д.б. =0","")</f>
        <v/>
      </c>
      <c r="K10" s="10">
        <v>-0.05</v>
      </c>
      <c r="L10" s="38"/>
      <c r="M10" s="38"/>
      <c r="N10" s="38"/>
      <c r="O10" s="38"/>
      <c r="P10" s="38"/>
    </row>
    <row r="11" spans="1:16" ht="15">
      <c r="A11" s="259"/>
      <c r="B11" s="257"/>
      <c r="C11" s="5"/>
      <c r="D11" s="276"/>
      <c r="E11" s="276"/>
      <c r="F11" s="276"/>
      <c r="G11" s="276"/>
      <c r="H11" s="276"/>
      <c r="I11" s="277"/>
      <c r="J11" s="257"/>
      <c r="K11" s="10"/>
      <c r="L11" s="38"/>
      <c r="M11" s="38"/>
      <c r="N11" s="38"/>
      <c r="O11" s="38"/>
      <c r="P11" s="38"/>
    </row>
    <row r="12" spans="1:16" ht="15">
      <c r="A12" s="33" t="s">
        <v>85</v>
      </c>
      <c r="B12" s="256" t="str">
        <f>IF(C$12&lt;0,"д.б. &gt;=0","")</f>
        <v/>
      </c>
      <c r="C12" s="238">
        <v>15</v>
      </c>
      <c r="D12" s="276"/>
      <c r="E12" s="276"/>
      <c r="F12" s="276"/>
      <c r="G12" s="276"/>
      <c r="H12" s="276"/>
      <c r="I12" s="277"/>
      <c r="J12" s="256" t="str">
        <f>IF(K$12&lt;0,"д.б. &gt;=0","")</f>
        <v/>
      </c>
      <c r="K12" s="258">
        <v>12</v>
      </c>
      <c r="L12" s="38"/>
      <c r="M12" s="38"/>
      <c r="N12" s="38"/>
      <c r="O12" s="38"/>
      <c r="P12" s="38"/>
    </row>
    <row r="13" spans="1:16" ht="15">
      <c r="A13" s="44" t="s">
        <v>88</v>
      </c>
      <c r="B13" s="256" t="str">
        <f>IF(C$13&lt;0,"д.б. &gt;=0","")</f>
        <v/>
      </c>
      <c r="C13" s="4">
        <v>110</v>
      </c>
      <c r="D13" s="46"/>
      <c r="E13" s="46"/>
      <c r="F13" s="46"/>
      <c r="G13" s="46"/>
      <c r="H13" s="46"/>
      <c r="I13" s="48"/>
      <c r="J13" s="256" t="str">
        <f>IF(K$13&lt;0,"д.б. &gt;=0","")</f>
        <v/>
      </c>
      <c r="K13" s="95">
        <v>200</v>
      </c>
      <c r="L13" s="38"/>
      <c r="M13" s="38"/>
      <c r="N13" s="38"/>
      <c r="O13" s="38"/>
      <c r="P13" s="38"/>
    </row>
    <row r="14" spans="1:16" ht="15.75" thickBot="1">
      <c r="A14" s="38"/>
      <c r="B14" s="38"/>
      <c r="C14" s="38"/>
      <c r="D14" s="38"/>
      <c r="E14" s="38"/>
      <c r="F14" s="38"/>
      <c r="G14" s="38"/>
      <c r="H14" s="38"/>
      <c r="I14" s="64"/>
      <c r="J14" s="38"/>
      <c r="K14" s="38"/>
      <c r="L14" s="38"/>
      <c r="M14" s="38"/>
      <c r="N14" s="38"/>
      <c r="O14" s="38"/>
      <c r="P14" s="38"/>
    </row>
    <row r="15" spans="1:16" ht="15.75" thickBot="1">
      <c r="A15" s="278" t="s">
        <v>6</v>
      </c>
      <c r="B15" s="532">
        <v>3</v>
      </c>
      <c r="C15" s="533"/>
      <c r="D15" s="534"/>
      <c r="E15" s="279"/>
      <c r="F15" s="529">
        <v>2</v>
      </c>
      <c r="G15" s="529"/>
      <c r="H15" s="529"/>
      <c r="I15" s="280"/>
      <c r="J15" s="530">
        <v>3</v>
      </c>
      <c r="K15" s="530"/>
      <c r="L15" s="530"/>
      <c r="M15" s="279"/>
      <c r="N15" s="530">
        <v>2</v>
      </c>
      <c r="O15" s="530"/>
      <c r="P15" s="531"/>
    </row>
    <row r="16" spans="1:16" ht="15.75" thickBot="1">
      <c r="A16" s="65" t="s">
        <v>7</v>
      </c>
      <c r="B16" s="66" t="s">
        <v>8</v>
      </c>
      <c r="C16" s="67" t="s">
        <v>9</v>
      </c>
      <c r="D16" s="68" t="s">
        <v>10</v>
      </c>
      <c r="E16" s="281"/>
      <c r="F16" s="70" t="s">
        <v>8</v>
      </c>
      <c r="G16" s="67" t="s">
        <v>9</v>
      </c>
      <c r="H16" s="68" t="s">
        <v>10</v>
      </c>
      <c r="I16" s="71"/>
      <c r="J16" s="72" t="s">
        <v>8</v>
      </c>
      <c r="K16" s="67" t="s">
        <v>9</v>
      </c>
      <c r="L16" s="68" t="s">
        <v>10</v>
      </c>
      <c r="M16" s="281"/>
      <c r="N16" s="70" t="s">
        <v>8</v>
      </c>
      <c r="O16" s="67" t="s">
        <v>9</v>
      </c>
      <c r="P16" s="68" t="s">
        <v>10</v>
      </c>
    </row>
    <row r="17" spans="1:16" ht="15">
      <c r="A17" s="74"/>
      <c r="B17" s="75"/>
      <c r="C17" s="76"/>
      <c r="D17" s="77"/>
      <c r="E17" s="282"/>
      <c r="F17" s="79"/>
      <c r="G17" s="76"/>
      <c r="H17" s="77"/>
      <c r="I17" s="80"/>
      <c r="J17" s="81"/>
      <c r="K17" s="76"/>
      <c r="L17" s="77"/>
      <c r="M17" s="282"/>
      <c r="N17" s="79"/>
      <c r="O17" s="76"/>
      <c r="P17" s="77"/>
    </row>
    <row r="18" spans="1:16" ht="15">
      <c r="A18" s="83">
        <v>1</v>
      </c>
      <c r="B18" s="13">
        <f>IF(($A18&lt;B$15),1,IF(AND($A18&gt;$C$12,$C$12&gt;0),B17,IF(AND($A18&gt;=$C$9,$C$9&gt;0),ROUND(B17+$C$10,4),IF(AND($A18&gt;=$C$6,$C$6&gt;0),ROUND(B17+$C$7,4),$C$3))))</f>
        <v>1</v>
      </c>
      <c r="C18" s="121">
        <f>IF($A18&lt;B$15, $C$2, IF($C$1=0,IF($C$13&gt;0,IF($C$2*$C$13&lt;ROUND(C17*B18, 3),$C$2*$C$13,ROUND(C17*B18, 3)),ROUND(C17*B18, 3)),IF($C$13&gt;0,IF($C$2*$C$13&lt;ROUND($C$2*B18, 3),$C$2*$C$13,ROUND($C$2*B18, 3)),ROUND($C$2*B18, 3))))</f>
        <v>0.01</v>
      </c>
      <c r="D18" s="14">
        <f>C18</f>
        <v>0.01</v>
      </c>
      <c r="E18" s="15"/>
      <c r="F18" s="16">
        <f t="shared" ref="F18:F37" si="0">IF(($A18&lt;F$15),1,IF(AND($A18&gt;$C$12,$C$12&gt;0),F17,IF(AND($A18&gt;=$C$9,$C$9&gt;0),ROUND(F17+$C$10,4),IF(AND($A18&gt;=$C$6,$C$6&gt;0),ROUND(F17+$C$7,4),$C$3))))</f>
        <v>1</v>
      </c>
      <c r="G18" s="121">
        <f t="shared" ref="G18:G37" si="1">IF($A18&lt;F$15, $C$2, IF($C$1=0,IF($C$13&gt;0,IF($C$2*$C$13&lt;ROUND(G17*F18, 3),$C$2*$C$13,ROUND(G17*F18, 3)),ROUND(G17*F18, 3)),IF($C$13&gt;0,IF($C$2*$C$13&lt;ROUND($C$2*F18, 3),$C$2*$C$13,ROUND($C$2*F18, 3)),ROUND($C$2*F18, 3))))</f>
        <v>0.01</v>
      </c>
      <c r="H18" s="14">
        <f>G18</f>
        <v>0.01</v>
      </c>
      <c r="I18" s="17"/>
      <c r="J18" s="16">
        <f>IF(($A18&lt;J$15),1,IF(AND($A18&gt;$K$12,$K$12&gt;0),J17,IF(AND($A18&gt;=$K$9,$K$9&gt;0),ROUND(J17+$K$10,4),IF(AND($A18&gt;=$K$6,$K$6&gt;0),ROUND(J17+$K$7,4),$K$3))))</f>
        <v>1</v>
      </c>
      <c r="K18" s="121">
        <f>IF($A18&lt;J$15, $K$2, IF($K$1=0,IF($K$13&gt;0,IF($K$2*$K$13&lt;ROUND(K17*J18, 3),$K$2*$K$13,ROUND(K17*J18, 3)),ROUND(K17*J18, 3)),IF($K$13&gt;0,IF($K$2*$K$13&lt;ROUND($K$2*J18, 3),$K$2*$K$13,ROUND($K$2*J18, 3)),ROUND($K$2*J18, 3))))</f>
        <v>0.01</v>
      </c>
      <c r="L18" s="14">
        <f>K18</f>
        <v>0.01</v>
      </c>
      <c r="M18" s="15"/>
      <c r="N18" s="16">
        <f t="shared" ref="N18:N37" si="2">IF(($A18&lt;N$15),1,IF(AND($A18&gt;$K$12,$K$12&gt;0),N17,IF(AND($A18&gt;=$K$9,$K$9&gt;0),ROUND(N17+$K$10,4),IF(AND($A18&gt;=$K$6,$K$6&gt;0),ROUND(N17+$K$7,4),$K$3))))</f>
        <v>1</v>
      </c>
      <c r="O18" s="121">
        <f t="shared" ref="O18:O37" si="3">IF($A18&lt;N$15, $K$2, IF($K$1=0,IF($K$13&gt;0,IF($K$2*$K$13&lt;ROUND(O17*N18, 3),$K$2*$K$13,ROUND(O17*N18, 3)),ROUND(O17*N18, 3)),IF($K$13&gt;0,IF($K$2*$K$13&lt;ROUND($K$2*N18, 3),$K$2*$K$13,ROUND($K$2*N18, 3)),ROUND($K$2*N18, 3))))</f>
        <v>0.01</v>
      </c>
      <c r="P18" s="14">
        <f>O18</f>
        <v>0.01</v>
      </c>
    </row>
    <row r="19" spans="1:16" ht="15">
      <c r="A19" s="83">
        <v>2</v>
      </c>
      <c r="B19" s="13">
        <f t="shared" ref="B19:B37" si="4">IF(($A19&lt;B$15),1,IF(AND($A19&gt;$C$12,$C$12&gt;0),B18,IF(AND($A19&gt;=$C$9,$C$9&gt;0),ROUND(B18+$C$10,4),IF(AND($A19&gt;=$C$6,$C$6&gt;0),ROUND(B18+$C$7,4),$C$3))))</f>
        <v>1</v>
      </c>
      <c r="C19" s="121">
        <f t="shared" ref="C19:C37" si="5">IF($A19&lt;B$15, $C$2, IF($C$1=0,IF($C$13&gt;0,IF($C$2*$C$13&lt;ROUND(C18*B19, 3),$C$2*$C$13,ROUND(C18*B19, 3)),ROUND(C18*B19, 3)),IF($C$13&gt;0,IF($C$2*$C$13&lt;ROUND($C$2*B19, 3),$C$2*$C$13,ROUND($C$2*B19, 3)),ROUND($C$2*B19, 3))))</f>
        <v>0.01</v>
      </c>
      <c r="D19" s="14">
        <f t="shared" ref="D19:D37" si="6">D18+C19</f>
        <v>0.02</v>
      </c>
      <c r="E19" s="15"/>
      <c r="F19" s="16">
        <f t="shared" si="0"/>
        <v>1.4</v>
      </c>
      <c r="G19" s="121">
        <f t="shared" si="1"/>
        <v>1.4E-2</v>
      </c>
      <c r="H19" s="14">
        <f t="shared" ref="H19:H37" si="7">H18+G19</f>
        <v>2.4E-2</v>
      </c>
      <c r="I19" s="17"/>
      <c r="J19" s="18">
        <f t="shared" ref="J19:J37" si="8">IF(($A19&lt;J$15),1,IF(AND($A19&gt;$K$12,$K$12&gt;0),J18,IF(AND($A19&gt;=$K$9,$K$9&gt;0),ROUND(J18+$K$10,4),IF(AND($A19&gt;=$K$6,$K$6&gt;0),ROUND(J18+$K$7,4),$K$3))))</f>
        <v>1</v>
      </c>
      <c r="K19" s="121">
        <f t="shared" ref="K19:K37" si="9">IF($A19&lt;J$15, $K$2, IF($K$1=0,IF($K$13&gt;0,IF($K$2*$K$13&lt;ROUND(K18*J19, 3),$K$2*$K$13,ROUND(K18*J19, 3)),ROUND(K18*J19, 3)),IF($K$13&gt;0,IF($K$2*$K$13&lt;ROUND($K$2*J19, 3),$K$2*$K$13,ROUND($K$2*J19, 3)),ROUND($K$2*J19, 3))))</f>
        <v>0.01</v>
      </c>
      <c r="L19" s="14">
        <f t="shared" ref="L19:L37" si="10">L18+K19</f>
        <v>0.02</v>
      </c>
      <c r="M19" s="15"/>
      <c r="N19" s="16">
        <f t="shared" si="2"/>
        <v>1.5</v>
      </c>
      <c r="O19" s="121">
        <f t="shared" si="3"/>
        <v>1.4999999999999999E-2</v>
      </c>
      <c r="P19" s="14">
        <f t="shared" ref="P19:P37" si="11">P18+O19</f>
        <v>2.5000000000000001E-2</v>
      </c>
    </row>
    <row r="20" spans="1:16" ht="15">
      <c r="A20" s="83">
        <v>3</v>
      </c>
      <c r="B20" s="13">
        <f t="shared" si="4"/>
        <v>1.4</v>
      </c>
      <c r="C20" s="121">
        <f t="shared" si="5"/>
        <v>1.4E-2</v>
      </c>
      <c r="D20" s="14">
        <f t="shared" si="6"/>
        <v>3.4000000000000002E-2</v>
      </c>
      <c r="E20" s="15"/>
      <c r="F20" s="16">
        <f t="shared" si="0"/>
        <v>1.4</v>
      </c>
      <c r="G20" s="121">
        <f t="shared" si="1"/>
        <v>0.02</v>
      </c>
      <c r="H20" s="14">
        <f t="shared" si="7"/>
        <v>4.3999999999999997E-2</v>
      </c>
      <c r="I20" s="17"/>
      <c r="J20" s="18">
        <f t="shared" si="8"/>
        <v>1.5</v>
      </c>
      <c r="K20" s="121">
        <f t="shared" si="9"/>
        <v>1.4999999999999999E-2</v>
      </c>
      <c r="L20" s="14">
        <f t="shared" si="10"/>
        <v>3.5000000000000003E-2</v>
      </c>
      <c r="M20" s="15"/>
      <c r="N20" s="16">
        <f t="shared" si="2"/>
        <v>1.5</v>
      </c>
      <c r="O20" s="121">
        <f t="shared" si="3"/>
        <v>2.3E-2</v>
      </c>
      <c r="P20" s="14">
        <f t="shared" si="11"/>
        <v>4.8000000000000001E-2</v>
      </c>
    </row>
    <row r="21" spans="1:16" ht="15">
      <c r="A21" s="83">
        <v>4</v>
      </c>
      <c r="B21" s="13">
        <f t="shared" si="4"/>
        <v>1.4</v>
      </c>
      <c r="C21" s="121">
        <f t="shared" si="5"/>
        <v>0.02</v>
      </c>
      <c r="D21" s="14">
        <f t="shared" si="6"/>
        <v>5.4000000000000006E-2</v>
      </c>
      <c r="E21" s="15"/>
      <c r="F21" s="16">
        <f t="shared" si="0"/>
        <v>1.4</v>
      </c>
      <c r="G21" s="121">
        <f t="shared" si="1"/>
        <v>2.8000000000000001E-2</v>
      </c>
      <c r="H21" s="14">
        <f t="shared" si="7"/>
        <v>7.1999999999999995E-2</v>
      </c>
      <c r="I21" s="17"/>
      <c r="J21" s="18">
        <f t="shared" si="8"/>
        <v>1.5</v>
      </c>
      <c r="K21" s="121">
        <f t="shared" si="9"/>
        <v>2.3E-2</v>
      </c>
      <c r="L21" s="14">
        <f t="shared" si="10"/>
        <v>5.8000000000000003E-2</v>
      </c>
      <c r="M21" s="15"/>
      <c r="N21" s="16">
        <f t="shared" si="2"/>
        <v>1.5</v>
      </c>
      <c r="O21" s="121">
        <f t="shared" si="3"/>
        <v>3.5000000000000003E-2</v>
      </c>
      <c r="P21" s="14">
        <f t="shared" si="11"/>
        <v>8.3000000000000004E-2</v>
      </c>
    </row>
    <row r="22" spans="1:16" ht="15">
      <c r="A22" s="83">
        <v>5</v>
      </c>
      <c r="B22" s="19">
        <f t="shared" si="4"/>
        <v>1.4</v>
      </c>
      <c r="C22" s="20">
        <f t="shared" si="5"/>
        <v>2.8000000000000001E-2</v>
      </c>
      <c r="D22" s="21">
        <f t="shared" si="6"/>
        <v>8.2000000000000003E-2</v>
      </c>
      <c r="E22" s="15"/>
      <c r="F22" s="22">
        <f t="shared" si="0"/>
        <v>1.4</v>
      </c>
      <c r="G22" s="20">
        <f t="shared" si="1"/>
        <v>3.9E-2</v>
      </c>
      <c r="H22" s="21">
        <f t="shared" si="7"/>
        <v>0.11099999999999999</v>
      </c>
      <c r="I22" s="17"/>
      <c r="J22" s="22">
        <f t="shared" si="8"/>
        <v>1.52</v>
      </c>
      <c r="K22" s="20">
        <f t="shared" si="9"/>
        <v>3.5000000000000003E-2</v>
      </c>
      <c r="L22" s="21">
        <f t="shared" si="10"/>
        <v>9.2999999999999999E-2</v>
      </c>
      <c r="M22" s="15"/>
      <c r="N22" s="22">
        <f t="shared" si="2"/>
        <v>1.52</v>
      </c>
      <c r="O22" s="20">
        <f t="shared" si="3"/>
        <v>5.2999999999999999E-2</v>
      </c>
      <c r="P22" s="21">
        <f t="shared" si="11"/>
        <v>0.13600000000000001</v>
      </c>
    </row>
    <row r="23" spans="1:16" ht="15">
      <c r="A23" s="83">
        <v>6</v>
      </c>
      <c r="B23" s="13">
        <f t="shared" si="4"/>
        <v>1.42</v>
      </c>
      <c r="C23" s="121">
        <f t="shared" si="5"/>
        <v>0.04</v>
      </c>
      <c r="D23" s="14">
        <f t="shared" si="6"/>
        <v>0.122</v>
      </c>
      <c r="E23" s="15"/>
      <c r="F23" s="16">
        <f t="shared" si="0"/>
        <v>1.42</v>
      </c>
      <c r="G23" s="121">
        <f t="shared" si="1"/>
        <v>5.5E-2</v>
      </c>
      <c r="H23" s="14">
        <f t="shared" si="7"/>
        <v>0.16599999999999998</v>
      </c>
      <c r="I23" s="17"/>
      <c r="J23" s="18">
        <f t="shared" si="8"/>
        <v>1.54</v>
      </c>
      <c r="K23" s="121">
        <f t="shared" si="9"/>
        <v>5.3999999999999999E-2</v>
      </c>
      <c r="L23" s="14">
        <f t="shared" si="10"/>
        <v>0.14699999999999999</v>
      </c>
      <c r="M23" s="15"/>
      <c r="N23" s="16">
        <f t="shared" si="2"/>
        <v>1.54</v>
      </c>
      <c r="O23" s="121">
        <f t="shared" si="3"/>
        <v>8.2000000000000003E-2</v>
      </c>
      <c r="P23" s="14">
        <f t="shared" si="11"/>
        <v>0.21800000000000003</v>
      </c>
    </row>
    <row r="24" spans="1:16" ht="15">
      <c r="A24" s="83">
        <v>7</v>
      </c>
      <c r="B24" s="13">
        <f t="shared" si="4"/>
        <v>1.44</v>
      </c>
      <c r="C24" s="121">
        <f t="shared" si="5"/>
        <v>5.8000000000000003E-2</v>
      </c>
      <c r="D24" s="14">
        <f t="shared" si="6"/>
        <v>0.18</v>
      </c>
      <c r="E24" s="15"/>
      <c r="F24" s="16">
        <f t="shared" si="0"/>
        <v>1.44</v>
      </c>
      <c r="G24" s="121">
        <f t="shared" si="1"/>
        <v>7.9000000000000001E-2</v>
      </c>
      <c r="H24" s="14">
        <f t="shared" si="7"/>
        <v>0.245</v>
      </c>
      <c r="I24" s="17"/>
      <c r="J24" s="18">
        <f t="shared" si="8"/>
        <v>1.56</v>
      </c>
      <c r="K24" s="121">
        <f t="shared" si="9"/>
        <v>8.4000000000000005E-2</v>
      </c>
      <c r="L24" s="14">
        <f t="shared" si="10"/>
        <v>0.23099999999999998</v>
      </c>
      <c r="M24" s="15"/>
      <c r="N24" s="16">
        <f t="shared" si="2"/>
        <v>1.56</v>
      </c>
      <c r="O24" s="121">
        <f t="shared" si="3"/>
        <v>0.128</v>
      </c>
      <c r="P24" s="14">
        <f t="shared" si="11"/>
        <v>0.34600000000000003</v>
      </c>
    </row>
    <row r="25" spans="1:16" ht="15">
      <c r="A25" s="83">
        <v>8</v>
      </c>
      <c r="B25" s="13">
        <f t="shared" si="4"/>
        <v>1.46</v>
      </c>
      <c r="C25" s="121">
        <f t="shared" si="5"/>
        <v>8.5000000000000006E-2</v>
      </c>
      <c r="D25" s="14">
        <f t="shared" si="6"/>
        <v>0.26500000000000001</v>
      </c>
      <c r="E25" s="15"/>
      <c r="F25" s="16">
        <f t="shared" si="0"/>
        <v>1.46</v>
      </c>
      <c r="G25" s="121">
        <f t="shared" si="1"/>
        <v>0.115</v>
      </c>
      <c r="H25" s="14">
        <f t="shared" si="7"/>
        <v>0.36</v>
      </c>
      <c r="I25" s="17"/>
      <c r="J25" s="18">
        <f t="shared" si="8"/>
        <v>1.58</v>
      </c>
      <c r="K25" s="121">
        <f t="shared" si="9"/>
        <v>0.13300000000000001</v>
      </c>
      <c r="L25" s="14">
        <f t="shared" si="10"/>
        <v>0.36399999999999999</v>
      </c>
      <c r="M25" s="15"/>
      <c r="N25" s="16">
        <f t="shared" si="2"/>
        <v>1.58</v>
      </c>
      <c r="O25" s="121">
        <f t="shared" si="3"/>
        <v>0.20200000000000001</v>
      </c>
      <c r="P25" s="14">
        <f t="shared" si="11"/>
        <v>0.54800000000000004</v>
      </c>
    </row>
    <row r="26" spans="1:16" ht="15">
      <c r="A26" s="83">
        <v>9</v>
      </c>
      <c r="B26" s="13">
        <f t="shared" si="4"/>
        <v>1.48</v>
      </c>
      <c r="C26" s="121">
        <f t="shared" si="5"/>
        <v>0.126</v>
      </c>
      <c r="D26" s="14">
        <f t="shared" si="6"/>
        <v>0.39100000000000001</v>
      </c>
      <c r="E26" s="15"/>
      <c r="F26" s="16">
        <f t="shared" si="0"/>
        <v>1.48</v>
      </c>
      <c r="G26" s="121">
        <f t="shared" si="1"/>
        <v>0.17</v>
      </c>
      <c r="H26" s="14">
        <f t="shared" si="7"/>
        <v>0.53</v>
      </c>
      <c r="I26" s="17"/>
      <c r="J26" s="18">
        <f t="shared" si="8"/>
        <v>1.6</v>
      </c>
      <c r="K26" s="121">
        <f t="shared" si="9"/>
        <v>0.21299999999999999</v>
      </c>
      <c r="L26" s="14">
        <f t="shared" si="10"/>
        <v>0.57699999999999996</v>
      </c>
      <c r="M26" s="15"/>
      <c r="N26" s="16">
        <f t="shared" si="2"/>
        <v>1.6</v>
      </c>
      <c r="O26" s="121">
        <f t="shared" si="3"/>
        <v>0.32300000000000001</v>
      </c>
      <c r="P26" s="14">
        <f t="shared" si="11"/>
        <v>0.871</v>
      </c>
    </row>
    <row r="27" spans="1:16" ht="15">
      <c r="A27" s="83">
        <v>10</v>
      </c>
      <c r="B27" s="19">
        <f t="shared" si="4"/>
        <v>1.5</v>
      </c>
      <c r="C27" s="20">
        <f t="shared" si="5"/>
        <v>0.189</v>
      </c>
      <c r="D27" s="21">
        <f t="shared" si="6"/>
        <v>0.58000000000000007</v>
      </c>
      <c r="E27" s="15"/>
      <c r="F27" s="22">
        <f t="shared" si="0"/>
        <v>1.5</v>
      </c>
      <c r="G27" s="20">
        <f t="shared" si="1"/>
        <v>0.255</v>
      </c>
      <c r="H27" s="21">
        <f t="shared" si="7"/>
        <v>0.78500000000000003</v>
      </c>
      <c r="I27" s="17"/>
      <c r="J27" s="22">
        <f t="shared" si="8"/>
        <v>1.55</v>
      </c>
      <c r="K27" s="20">
        <f t="shared" si="9"/>
        <v>0.33</v>
      </c>
      <c r="L27" s="21">
        <f t="shared" si="10"/>
        <v>0.90700000000000003</v>
      </c>
      <c r="M27" s="15"/>
      <c r="N27" s="22">
        <f t="shared" si="2"/>
        <v>1.55</v>
      </c>
      <c r="O27" s="20">
        <f t="shared" si="3"/>
        <v>0.501</v>
      </c>
      <c r="P27" s="21">
        <f t="shared" si="11"/>
        <v>1.3719999999999999</v>
      </c>
    </row>
    <row r="28" spans="1:16" ht="15">
      <c r="A28" s="83">
        <v>11</v>
      </c>
      <c r="B28" s="13">
        <f t="shared" si="4"/>
        <v>1.45</v>
      </c>
      <c r="C28" s="121">
        <f t="shared" si="5"/>
        <v>0.27400000000000002</v>
      </c>
      <c r="D28" s="14">
        <f t="shared" si="6"/>
        <v>0.85400000000000009</v>
      </c>
      <c r="E28" s="15"/>
      <c r="F28" s="16">
        <f t="shared" si="0"/>
        <v>1.45</v>
      </c>
      <c r="G28" s="121">
        <f t="shared" si="1"/>
        <v>0.37</v>
      </c>
      <c r="H28" s="14">
        <f t="shared" si="7"/>
        <v>1.155</v>
      </c>
      <c r="I28" s="17"/>
      <c r="J28" s="18">
        <f t="shared" si="8"/>
        <v>1.5</v>
      </c>
      <c r="K28" s="121">
        <f t="shared" si="9"/>
        <v>0.495</v>
      </c>
      <c r="L28" s="14">
        <f t="shared" si="10"/>
        <v>1.4020000000000001</v>
      </c>
      <c r="M28" s="15"/>
      <c r="N28" s="16">
        <f t="shared" si="2"/>
        <v>1.5</v>
      </c>
      <c r="O28" s="121">
        <f t="shared" si="3"/>
        <v>0.752</v>
      </c>
      <c r="P28" s="14">
        <f t="shared" si="11"/>
        <v>2.1239999999999997</v>
      </c>
    </row>
    <row r="29" spans="1:16" ht="15">
      <c r="A29" s="83">
        <v>12</v>
      </c>
      <c r="B29" s="13">
        <f t="shared" si="4"/>
        <v>1.4</v>
      </c>
      <c r="C29" s="121">
        <f t="shared" si="5"/>
        <v>0.38400000000000001</v>
      </c>
      <c r="D29" s="14">
        <f t="shared" si="6"/>
        <v>1.238</v>
      </c>
      <c r="E29" s="15"/>
      <c r="F29" s="16">
        <f t="shared" si="0"/>
        <v>1.4</v>
      </c>
      <c r="G29" s="121">
        <f t="shared" si="1"/>
        <v>0.51800000000000002</v>
      </c>
      <c r="H29" s="14">
        <f t="shared" si="7"/>
        <v>1.673</v>
      </c>
      <c r="I29" s="17"/>
      <c r="J29" s="18">
        <f t="shared" si="8"/>
        <v>1.45</v>
      </c>
      <c r="K29" s="121">
        <f t="shared" si="9"/>
        <v>0.71799999999999997</v>
      </c>
      <c r="L29" s="14">
        <f t="shared" si="10"/>
        <v>2.12</v>
      </c>
      <c r="M29" s="15"/>
      <c r="N29" s="16">
        <f t="shared" si="2"/>
        <v>1.45</v>
      </c>
      <c r="O29" s="121">
        <f t="shared" si="3"/>
        <v>1.0900000000000001</v>
      </c>
      <c r="P29" s="14">
        <f t="shared" si="11"/>
        <v>3.2139999999999995</v>
      </c>
    </row>
    <row r="30" spans="1:16" ht="15">
      <c r="A30" s="83">
        <v>13</v>
      </c>
      <c r="B30" s="13">
        <f t="shared" si="4"/>
        <v>1.35</v>
      </c>
      <c r="C30" s="121">
        <f t="shared" si="5"/>
        <v>0.51800000000000002</v>
      </c>
      <c r="D30" s="14">
        <f t="shared" si="6"/>
        <v>1.756</v>
      </c>
      <c r="E30" s="15"/>
      <c r="F30" s="16">
        <f t="shared" si="0"/>
        <v>1.35</v>
      </c>
      <c r="G30" s="121">
        <f t="shared" si="1"/>
        <v>0.69899999999999995</v>
      </c>
      <c r="H30" s="14">
        <f t="shared" si="7"/>
        <v>2.3719999999999999</v>
      </c>
      <c r="I30" s="17"/>
      <c r="J30" s="18">
        <f t="shared" si="8"/>
        <v>1.45</v>
      </c>
      <c r="K30" s="121">
        <f t="shared" si="9"/>
        <v>1.0409999999999999</v>
      </c>
      <c r="L30" s="14">
        <f t="shared" si="10"/>
        <v>3.161</v>
      </c>
      <c r="M30" s="15"/>
      <c r="N30" s="16">
        <f t="shared" si="2"/>
        <v>1.45</v>
      </c>
      <c r="O30" s="121">
        <f t="shared" si="3"/>
        <v>1.581</v>
      </c>
      <c r="P30" s="14">
        <f t="shared" si="11"/>
        <v>4.7949999999999999</v>
      </c>
    </row>
    <row r="31" spans="1:16" ht="15">
      <c r="A31" s="83">
        <v>14</v>
      </c>
      <c r="B31" s="13">
        <f t="shared" si="4"/>
        <v>1.3</v>
      </c>
      <c r="C31" s="121">
        <f t="shared" si="5"/>
        <v>0.67300000000000004</v>
      </c>
      <c r="D31" s="14">
        <f t="shared" si="6"/>
        <v>2.4290000000000003</v>
      </c>
      <c r="E31" s="15"/>
      <c r="F31" s="16">
        <f t="shared" si="0"/>
        <v>1.3</v>
      </c>
      <c r="G31" s="121">
        <f t="shared" si="1"/>
        <v>0.90900000000000003</v>
      </c>
      <c r="H31" s="14">
        <f t="shared" si="7"/>
        <v>3.2809999999999997</v>
      </c>
      <c r="I31" s="17"/>
      <c r="J31" s="18">
        <f t="shared" si="8"/>
        <v>1.45</v>
      </c>
      <c r="K31" s="121">
        <f t="shared" si="9"/>
        <v>1.5089999999999999</v>
      </c>
      <c r="L31" s="14">
        <f t="shared" si="10"/>
        <v>4.67</v>
      </c>
      <c r="M31" s="15"/>
      <c r="N31" s="16">
        <f t="shared" si="2"/>
        <v>1.45</v>
      </c>
      <c r="O31" s="121">
        <f t="shared" si="3"/>
        <v>2</v>
      </c>
      <c r="P31" s="14">
        <f t="shared" si="11"/>
        <v>6.7949999999999999</v>
      </c>
    </row>
    <row r="32" spans="1:16" ht="15">
      <c r="A32" s="83">
        <v>15</v>
      </c>
      <c r="B32" s="19">
        <f t="shared" si="4"/>
        <v>1.25</v>
      </c>
      <c r="C32" s="20">
        <f t="shared" si="5"/>
        <v>0.84099999999999997</v>
      </c>
      <c r="D32" s="21">
        <f t="shared" si="6"/>
        <v>3.2700000000000005</v>
      </c>
      <c r="E32" s="15"/>
      <c r="F32" s="22">
        <f t="shared" si="0"/>
        <v>1.25</v>
      </c>
      <c r="G32" s="20">
        <f t="shared" si="1"/>
        <v>1.1000000000000001</v>
      </c>
      <c r="H32" s="21">
        <f t="shared" si="7"/>
        <v>4.3810000000000002</v>
      </c>
      <c r="I32" s="17"/>
      <c r="J32" s="22">
        <f t="shared" si="8"/>
        <v>1.45</v>
      </c>
      <c r="K32" s="20">
        <f t="shared" si="9"/>
        <v>2</v>
      </c>
      <c r="L32" s="21">
        <f t="shared" si="10"/>
        <v>6.67</v>
      </c>
      <c r="M32" s="15"/>
      <c r="N32" s="22">
        <f t="shared" si="2"/>
        <v>1.45</v>
      </c>
      <c r="O32" s="20">
        <f t="shared" si="3"/>
        <v>2</v>
      </c>
      <c r="P32" s="21">
        <f t="shared" si="11"/>
        <v>8.7949999999999999</v>
      </c>
    </row>
    <row r="33" spans="1:16" ht="15">
      <c r="A33" s="83">
        <v>16</v>
      </c>
      <c r="B33" s="13">
        <f t="shared" si="4"/>
        <v>1.25</v>
      </c>
      <c r="C33" s="121">
        <f t="shared" si="5"/>
        <v>1.0509999999999999</v>
      </c>
      <c r="D33" s="14">
        <f t="shared" si="6"/>
        <v>4.3210000000000006</v>
      </c>
      <c r="E33" s="15"/>
      <c r="F33" s="16">
        <f t="shared" si="0"/>
        <v>1.25</v>
      </c>
      <c r="G33" s="121">
        <f t="shared" si="1"/>
        <v>1.1000000000000001</v>
      </c>
      <c r="H33" s="14">
        <f t="shared" si="7"/>
        <v>5.4809999999999999</v>
      </c>
      <c r="I33" s="17"/>
      <c r="J33" s="18">
        <f t="shared" si="8"/>
        <v>1.45</v>
      </c>
      <c r="K33" s="121">
        <f t="shared" si="9"/>
        <v>2</v>
      </c>
      <c r="L33" s="14">
        <f t="shared" si="10"/>
        <v>8.67</v>
      </c>
      <c r="M33" s="15"/>
      <c r="N33" s="16">
        <f t="shared" si="2"/>
        <v>1.45</v>
      </c>
      <c r="O33" s="121">
        <f t="shared" si="3"/>
        <v>2</v>
      </c>
      <c r="P33" s="14">
        <f t="shared" si="11"/>
        <v>10.795</v>
      </c>
    </row>
    <row r="34" spans="1:16" ht="15">
      <c r="A34" s="83">
        <v>17</v>
      </c>
      <c r="B34" s="13">
        <f t="shared" si="4"/>
        <v>1.25</v>
      </c>
      <c r="C34" s="121">
        <f t="shared" si="5"/>
        <v>1.1000000000000001</v>
      </c>
      <c r="D34" s="14">
        <f t="shared" si="6"/>
        <v>5.4210000000000012</v>
      </c>
      <c r="E34" s="15"/>
      <c r="F34" s="16">
        <f t="shared" si="0"/>
        <v>1.25</v>
      </c>
      <c r="G34" s="121">
        <f t="shared" si="1"/>
        <v>1.1000000000000001</v>
      </c>
      <c r="H34" s="14">
        <f t="shared" si="7"/>
        <v>6.5809999999999995</v>
      </c>
      <c r="I34" s="17"/>
      <c r="J34" s="18">
        <f t="shared" si="8"/>
        <v>1.45</v>
      </c>
      <c r="K34" s="121">
        <f t="shared" si="9"/>
        <v>2</v>
      </c>
      <c r="L34" s="14">
        <f t="shared" si="10"/>
        <v>10.67</v>
      </c>
      <c r="M34" s="15"/>
      <c r="N34" s="16">
        <f t="shared" si="2"/>
        <v>1.45</v>
      </c>
      <c r="O34" s="121">
        <f t="shared" si="3"/>
        <v>2</v>
      </c>
      <c r="P34" s="14">
        <f t="shared" si="11"/>
        <v>12.795</v>
      </c>
    </row>
    <row r="35" spans="1:16" ht="15">
      <c r="A35" s="83">
        <v>18</v>
      </c>
      <c r="B35" s="13">
        <f t="shared" si="4"/>
        <v>1.25</v>
      </c>
      <c r="C35" s="121">
        <f t="shared" si="5"/>
        <v>1.1000000000000001</v>
      </c>
      <c r="D35" s="14">
        <f t="shared" si="6"/>
        <v>6.5210000000000008</v>
      </c>
      <c r="E35" s="15"/>
      <c r="F35" s="16">
        <f t="shared" si="0"/>
        <v>1.25</v>
      </c>
      <c r="G35" s="121">
        <f t="shared" si="1"/>
        <v>1.1000000000000001</v>
      </c>
      <c r="H35" s="14">
        <f t="shared" si="7"/>
        <v>7.6809999999999992</v>
      </c>
      <c r="I35" s="17"/>
      <c r="J35" s="18">
        <f t="shared" si="8"/>
        <v>1.45</v>
      </c>
      <c r="K35" s="121">
        <f t="shared" si="9"/>
        <v>2</v>
      </c>
      <c r="L35" s="14">
        <f t="shared" si="10"/>
        <v>12.67</v>
      </c>
      <c r="M35" s="15"/>
      <c r="N35" s="16">
        <f t="shared" si="2"/>
        <v>1.45</v>
      </c>
      <c r="O35" s="121">
        <f t="shared" si="3"/>
        <v>2</v>
      </c>
      <c r="P35" s="14">
        <f t="shared" si="11"/>
        <v>14.795</v>
      </c>
    </row>
    <row r="36" spans="1:16" ht="15">
      <c r="A36" s="83">
        <v>19</v>
      </c>
      <c r="B36" s="13">
        <f t="shared" si="4"/>
        <v>1.25</v>
      </c>
      <c r="C36" s="121">
        <f t="shared" si="5"/>
        <v>1.1000000000000001</v>
      </c>
      <c r="D36" s="14">
        <f t="shared" si="6"/>
        <v>7.6210000000000004</v>
      </c>
      <c r="E36" s="15"/>
      <c r="F36" s="16">
        <f t="shared" si="0"/>
        <v>1.25</v>
      </c>
      <c r="G36" s="121">
        <f t="shared" si="1"/>
        <v>1.1000000000000001</v>
      </c>
      <c r="H36" s="14">
        <f t="shared" si="7"/>
        <v>8.7809999999999988</v>
      </c>
      <c r="I36" s="17"/>
      <c r="J36" s="18">
        <f t="shared" si="8"/>
        <v>1.45</v>
      </c>
      <c r="K36" s="121">
        <f t="shared" si="9"/>
        <v>2</v>
      </c>
      <c r="L36" s="14">
        <f t="shared" si="10"/>
        <v>14.67</v>
      </c>
      <c r="M36" s="15"/>
      <c r="N36" s="16">
        <f t="shared" si="2"/>
        <v>1.45</v>
      </c>
      <c r="O36" s="121">
        <f t="shared" si="3"/>
        <v>2</v>
      </c>
      <c r="P36" s="14">
        <f t="shared" si="11"/>
        <v>16.795000000000002</v>
      </c>
    </row>
    <row r="37" spans="1:16" ht="15.75" thickBot="1">
      <c r="A37" s="86">
        <v>20</v>
      </c>
      <c r="B37" s="23">
        <f t="shared" si="4"/>
        <v>1.25</v>
      </c>
      <c r="C37" s="122">
        <f t="shared" si="5"/>
        <v>1.1000000000000001</v>
      </c>
      <c r="D37" s="24">
        <f t="shared" si="6"/>
        <v>8.7210000000000001</v>
      </c>
      <c r="E37" s="25"/>
      <c r="F37" s="26">
        <f t="shared" si="0"/>
        <v>1.25</v>
      </c>
      <c r="G37" s="122">
        <f t="shared" si="1"/>
        <v>1.1000000000000001</v>
      </c>
      <c r="H37" s="24">
        <f t="shared" si="7"/>
        <v>9.8809999999999985</v>
      </c>
      <c r="I37" s="27"/>
      <c r="J37" s="28">
        <f t="shared" si="8"/>
        <v>1.45</v>
      </c>
      <c r="K37" s="122">
        <f t="shared" si="9"/>
        <v>2</v>
      </c>
      <c r="L37" s="24">
        <f t="shared" si="10"/>
        <v>16.670000000000002</v>
      </c>
      <c r="M37" s="25"/>
      <c r="N37" s="26">
        <f t="shared" si="2"/>
        <v>1.45</v>
      </c>
      <c r="O37" s="122">
        <f t="shared" si="3"/>
        <v>2</v>
      </c>
      <c r="P37" s="24">
        <f t="shared" si="11"/>
        <v>18.795000000000002</v>
      </c>
    </row>
  </sheetData>
  <sheetProtection sheet="1" objects="1" scenarios="1"/>
  <protectedRanges>
    <protectedRange sqref="C2:C4 B15 D15:F15 K2:K4 H15:J15 P15 L15:N15" name="Диапазон1"/>
  </protectedRanges>
  <mergeCells count="4">
    <mergeCell ref="F15:H15"/>
    <mergeCell ref="J15:L15"/>
    <mergeCell ref="N15:P15"/>
    <mergeCell ref="B15:D15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"/>
  <sheetViews>
    <sheetView workbookViewId="0">
      <selection activeCell="A13" sqref="A13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33" t="s">
        <v>87</v>
      </c>
      <c r="B1" s="273" t="str">
        <f>IF(C$1=0,"LastOrder",IF(C$1=1,"MinOrder","ОШИБКА"))</f>
        <v>LastOrder</v>
      </c>
      <c r="C1" s="274">
        <v>0</v>
      </c>
      <c r="D1" s="125"/>
      <c r="E1" s="284"/>
      <c r="F1" s="273" t="str">
        <f>IF(G$1=0,"LastOrder",IF(G$1=1,"MinOrder","ОШИБКА"))</f>
        <v>LastOrder</v>
      </c>
      <c r="G1" s="274">
        <v>0</v>
      </c>
      <c r="H1" s="125"/>
      <c r="I1" s="275"/>
      <c r="J1" s="273" t="str">
        <f>IF(K$1=0,"LastOrder",IF(K$1=1,"MinOrder","ОШИБКА"))</f>
        <v>LastOrder</v>
      </c>
      <c r="K1" s="274">
        <v>0</v>
      </c>
      <c r="L1" s="125"/>
      <c r="M1" s="285"/>
      <c r="N1" s="273" t="str">
        <f>IF(O$1=0,"LastOrder",IF(O$1=1,"MinOrder","ОШИБКА"))</f>
        <v>MinOrder</v>
      </c>
      <c r="O1" s="274">
        <v>1</v>
      </c>
      <c r="P1" s="125"/>
    </row>
    <row r="2" spans="1:16" ht="15">
      <c r="A2" s="33" t="s">
        <v>0</v>
      </c>
      <c r="B2" s="257" t="str">
        <f>IF(C$2&lt;0,"д.б. &gt;0","")</f>
        <v/>
      </c>
      <c r="C2" s="1">
        <v>0.01</v>
      </c>
      <c r="D2" s="35"/>
      <c r="E2" s="36"/>
      <c r="F2" s="257" t="str">
        <f>IF(G$2&lt;0,"д.б. &gt;0","")</f>
        <v/>
      </c>
      <c r="G2" s="1">
        <v>0.02</v>
      </c>
      <c r="H2" s="35"/>
      <c r="I2" s="37"/>
      <c r="J2" s="257" t="str">
        <f>IF(K$2&lt;0,"д.б. &gt;0","")</f>
        <v/>
      </c>
      <c r="K2" s="1">
        <v>0.03</v>
      </c>
      <c r="L2" s="38"/>
      <c r="M2" s="39"/>
      <c r="N2" s="257" t="str">
        <f>IF(O$2&lt;0,"д.б. &gt;0","")</f>
        <v/>
      </c>
      <c r="O2" s="1">
        <v>0.01</v>
      </c>
      <c r="P2" s="38"/>
    </row>
    <row r="3" spans="1:16" ht="15">
      <c r="A3" s="33" t="s">
        <v>1</v>
      </c>
      <c r="B3" s="257" t="str">
        <f>IF(C$3&lt;0,"д.б. &gt;0","")</f>
        <v/>
      </c>
      <c r="C3" s="2">
        <v>1.4</v>
      </c>
      <c r="D3" s="35"/>
      <c r="E3" s="36"/>
      <c r="F3" s="257" t="str">
        <f>IF(G$3&lt;0,"д.б. &gt;0","")</f>
        <v/>
      </c>
      <c r="G3" s="2">
        <v>1.4</v>
      </c>
      <c r="H3" s="35"/>
      <c r="I3" s="37"/>
      <c r="J3" s="257" t="str">
        <f>IF(K$3&lt;0,"д.б. &gt;0","")</f>
        <v/>
      </c>
      <c r="K3" s="2">
        <v>1.4</v>
      </c>
      <c r="L3" s="38"/>
      <c r="M3" s="39"/>
      <c r="N3" s="257" t="str">
        <f>IF(O$3&lt;0,"д.б. &gt;0","")</f>
        <v/>
      </c>
      <c r="O3" s="2">
        <v>3</v>
      </c>
      <c r="P3" s="38"/>
    </row>
    <row r="4" spans="1:16" ht="15">
      <c r="A4" s="33" t="s">
        <v>6</v>
      </c>
      <c r="B4" s="257" t="str">
        <f>IF(C$4&lt;2,"д.б. &gt;1","")</f>
        <v/>
      </c>
      <c r="C4" s="29">
        <v>2</v>
      </c>
      <c r="D4" s="35"/>
      <c r="E4" s="36"/>
      <c r="F4" s="257" t="str">
        <f>IF(G$4&lt;2,"д.б. &gt;1","")</f>
        <v/>
      </c>
      <c r="G4" s="29">
        <v>3</v>
      </c>
      <c r="H4" s="35"/>
      <c r="I4" s="37"/>
      <c r="J4" s="257" t="str">
        <f>IF(K$4&lt;2,"д.б. &gt;1","")</f>
        <v/>
      </c>
      <c r="K4" s="29">
        <v>4</v>
      </c>
      <c r="L4" s="38"/>
      <c r="M4" s="39"/>
      <c r="N4" s="257" t="str">
        <f>IF(O$4&lt;2,"д.б. &gt;1","")</f>
        <v/>
      </c>
      <c r="O4" s="29">
        <v>2</v>
      </c>
      <c r="P4" s="38"/>
    </row>
    <row r="5" spans="1:16" ht="15">
      <c r="A5" s="40"/>
      <c r="B5" s="257"/>
      <c r="C5" s="3"/>
      <c r="D5" s="41"/>
      <c r="E5" s="42"/>
      <c r="F5" s="257"/>
      <c r="G5" s="8"/>
      <c r="H5" s="41"/>
      <c r="I5" s="43"/>
      <c r="J5" s="257"/>
      <c r="K5" s="8"/>
      <c r="L5" s="38"/>
      <c r="M5" s="39"/>
      <c r="N5" s="257"/>
      <c r="O5" s="89"/>
      <c r="P5" s="38"/>
    </row>
    <row r="6" spans="1:16" ht="16.5">
      <c r="A6" s="262" t="s">
        <v>2</v>
      </c>
      <c r="B6" s="257" t="str">
        <f>IF(C$6&lt;0,"д.б. &gt;=0","")</f>
        <v/>
      </c>
      <c r="C6" s="4">
        <v>6</v>
      </c>
      <c r="D6" s="46"/>
      <c r="E6" s="47"/>
      <c r="F6" s="257" t="str">
        <f>IF(G$6&lt;0,"д.б. &gt;=0","")</f>
        <v/>
      </c>
      <c r="G6" s="4">
        <v>6</v>
      </c>
      <c r="H6" s="46"/>
      <c r="I6" s="48"/>
      <c r="J6" s="257" t="str">
        <f>IF(K$6&lt;0,"д.б. &gt;=0","")</f>
        <v/>
      </c>
      <c r="K6" s="4">
        <v>6</v>
      </c>
      <c r="L6" s="38"/>
      <c r="M6" s="39"/>
      <c r="N6" s="257" t="str">
        <f>IF(O$6&lt;0,"д.б. &gt;=0","")</f>
        <v/>
      </c>
      <c r="O6" s="4">
        <v>4</v>
      </c>
      <c r="P6" s="38"/>
    </row>
    <row r="7" spans="1:16" ht="16.5">
      <c r="A7" s="262" t="s">
        <v>3</v>
      </c>
      <c r="B7" s="257" t="str">
        <f>IF(AND(C$6=0,C$7&lt;&gt;0),"д.б. =0","")</f>
        <v/>
      </c>
      <c r="C7" s="10">
        <v>0.01</v>
      </c>
      <c r="D7" s="49"/>
      <c r="E7" s="50"/>
      <c r="F7" s="257" t="str">
        <f>IF(AND(G$6=0,G$7&lt;&gt;0),"д.б. =0","")</f>
        <v/>
      </c>
      <c r="G7" s="10">
        <v>0.01</v>
      </c>
      <c r="H7" s="49"/>
      <c r="I7" s="51"/>
      <c r="J7" s="257" t="str">
        <f>IF(AND(K$6=0,K$7&lt;&gt;0),"д.б. =0","")</f>
        <v/>
      </c>
      <c r="K7" s="10">
        <v>0.01</v>
      </c>
      <c r="L7" s="52"/>
      <c r="M7" s="53"/>
      <c r="N7" s="257" t="str">
        <f>IF(AND(O$6=0,O$7&lt;&gt;0),"д.б. =0","")</f>
        <v/>
      </c>
      <c r="O7" s="10">
        <v>3</v>
      </c>
      <c r="P7" s="52"/>
    </row>
    <row r="8" spans="1:16" ht="16.5">
      <c r="A8" s="263"/>
      <c r="B8" s="260" t="str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  <v/>
      </c>
      <c r="C8" s="6"/>
      <c r="D8" s="41"/>
      <c r="E8" s="42"/>
      <c r="F8" s="260" t="str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  <v/>
      </c>
      <c r="G8" s="8"/>
      <c r="H8" s="41"/>
      <c r="I8" s="43"/>
      <c r="J8" s="260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1"/>
      <c r="L8" s="38"/>
      <c r="M8" s="39"/>
      <c r="N8" s="260" t="str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  <v/>
      </c>
      <c r="O8" s="89"/>
      <c r="P8" s="38"/>
    </row>
    <row r="9" spans="1:16" ht="16.5">
      <c r="A9" s="261" t="s">
        <v>4</v>
      </c>
      <c r="B9" s="257" t="str">
        <f>IF(C$9&lt;0,"д.б. &gt;=0","")</f>
        <v/>
      </c>
      <c r="C9" s="30">
        <v>0</v>
      </c>
      <c r="D9" s="56" t="s">
        <v>11</v>
      </c>
      <c r="E9" s="57"/>
      <c r="F9" s="257" t="str">
        <f>IF(G$9&lt;0,"д.б. &gt;=0","")</f>
        <v/>
      </c>
      <c r="G9" s="30">
        <v>0</v>
      </c>
      <c r="H9" s="56"/>
      <c r="I9" s="58"/>
      <c r="J9" s="257" t="str">
        <f>IF(K$9&lt;0,"д.б. &gt;=0","")</f>
        <v/>
      </c>
      <c r="K9" s="31">
        <v>0</v>
      </c>
      <c r="L9" s="59"/>
      <c r="M9" s="60"/>
      <c r="N9" s="257" t="str">
        <f>IF(O$9&lt;0,"д.б. &gt;=0","")</f>
        <v/>
      </c>
      <c r="O9" s="31">
        <v>10</v>
      </c>
      <c r="P9" s="59"/>
    </row>
    <row r="10" spans="1:16" ht="16.5">
      <c r="A10" s="261" t="s">
        <v>5</v>
      </c>
      <c r="B10" s="257" t="str">
        <f>IF(AND(C$9=0,C$10&lt;&gt;0),"д.б. =0","")</f>
        <v/>
      </c>
      <c r="C10" s="32">
        <v>0</v>
      </c>
      <c r="D10" s="61"/>
      <c r="E10" s="62"/>
      <c r="F10" s="257" t="str">
        <f>IF(AND(G$9=0,G$10&lt;&gt;0),"д.б. =0","")</f>
        <v/>
      </c>
      <c r="G10" s="32">
        <v>0</v>
      </c>
      <c r="H10" s="56"/>
      <c r="I10" s="58"/>
      <c r="J10" s="257" t="str">
        <f>IF(AND(K$9=0,K$10&lt;&gt;0),"д.б. =0","")</f>
        <v/>
      </c>
      <c r="K10" s="32">
        <v>0</v>
      </c>
      <c r="L10" s="59"/>
      <c r="M10" s="60"/>
      <c r="N10" s="257" t="str">
        <f>IF(AND(O$9=0,O$10&lt;&gt;0),"д.б. =0","")</f>
        <v/>
      </c>
      <c r="O10" s="32">
        <v>5</v>
      </c>
      <c r="P10" s="59"/>
    </row>
    <row r="11" spans="1:16" ht="15">
      <c r="A11" s="54"/>
      <c r="B11" s="257"/>
      <c r="C11" s="32"/>
      <c r="D11" s="61"/>
      <c r="E11" s="62"/>
      <c r="F11" s="257"/>
      <c r="G11" s="32"/>
      <c r="H11" s="56"/>
      <c r="I11" s="58"/>
      <c r="J11" s="257"/>
      <c r="K11" s="32"/>
      <c r="L11" s="59"/>
      <c r="M11" s="60"/>
      <c r="N11" s="257"/>
      <c r="O11" s="32"/>
      <c r="P11" s="59"/>
    </row>
    <row r="12" spans="1:16" ht="15">
      <c r="A12" s="33" t="s">
        <v>85</v>
      </c>
      <c r="B12" s="257" t="str">
        <f>IF(C$12&lt;0,"д.б. &gt;=0","")</f>
        <v/>
      </c>
      <c r="C12" s="238">
        <v>12</v>
      </c>
      <c r="D12" s="239"/>
      <c r="E12" s="240"/>
      <c r="F12" s="257" t="str">
        <f>IF(G$12&lt;0,"д.б. &gt;=0","")</f>
        <v/>
      </c>
      <c r="G12" s="238">
        <v>15</v>
      </c>
      <c r="H12" s="239"/>
      <c r="I12" s="243"/>
      <c r="J12" s="257" t="str">
        <f>IF(K$12&lt;0,"д.б. &gt;=0","")</f>
        <v/>
      </c>
      <c r="K12" s="238">
        <v>0</v>
      </c>
      <c r="L12" s="244"/>
      <c r="M12" s="245"/>
      <c r="N12" s="257" t="str">
        <f>IF(O$12&lt;0,"д.б. &gt;=0","")</f>
        <v/>
      </c>
      <c r="O12" s="238">
        <v>14</v>
      </c>
      <c r="P12" s="237"/>
    </row>
    <row r="13" spans="1:16" ht="15">
      <c r="A13" s="44" t="s">
        <v>88</v>
      </c>
      <c r="B13" s="257" t="str">
        <f>IF(C$13&lt;0,"д.б. &gt;=0","")</f>
        <v/>
      </c>
      <c r="C13" s="4">
        <v>400</v>
      </c>
      <c r="D13" s="266"/>
      <c r="E13" s="267"/>
      <c r="F13" s="257" t="str">
        <f>IF(G$13&lt;0,"д.б. &gt;=0","")</f>
        <v/>
      </c>
      <c r="G13" s="4">
        <v>200</v>
      </c>
      <c r="H13" s="266"/>
      <c r="I13" s="268"/>
      <c r="J13" s="257" t="str">
        <f>IF(K$13&lt;0,"д.б. &gt;=0","")</f>
        <v/>
      </c>
      <c r="K13" s="4">
        <v>200</v>
      </c>
      <c r="L13" s="269"/>
      <c r="M13" s="270"/>
      <c r="N13" s="257" t="str">
        <f>IF(O$13&lt;0,"д.б. &gt;=0","")</f>
        <v/>
      </c>
      <c r="O13" s="4">
        <v>40</v>
      </c>
      <c r="P13" s="237"/>
    </row>
    <row r="14" spans="1:16" ht="15.75" thickBot="1">
      <c r="A14" s="38"/>
      <c r="B14" s="38"/>
      <c r="C14" s="38"/>
      <c r="D14" s="38"/>
      <c r="E14" s="63"/>
      <c r="F14" s="38"/>
      <c r="G14" s="38"/>
      <c r="H14" s="38"/>
      <c r="I14" s="64"/>
      <c r="J14" s="38"/>
      <c r="K14" s="38"/>
      <c r="L14" s="38"/>
      <c r="M14" s="39"/>
      <c r="N14" s="38"/>
      <c r="O14" s="38"/>
      <c r="P14" s="38"/>
    </row>
    <row r="15" spans="1:16" ht="15.75" thickBot="1">
      <c r="A15" s="65" t="s">
        <v>7</v>
      </c>
      <c r="B15" s="66" t="s">
        <v>8</v>
      </c>
      <c r="C15" s="67" t="s">
        <v>9</v>
      </c>
      <c r="D15" s="68" t="s">
        <v>10</v>
      </c>
      <c r="E15" s="69"/>
      <c r="F15" s="70" t="s">
        <v>8</v>
      </c>
      <c r="G15" s="67" t="s">
        <v>9</v>
      </c>
      <c r="H15" s="68" t="s">
        <v>10</v>
      </c>
      <c r="I15" s="71"/>
      <c r="J15" s="72" t="s">
        <v>8</v>
      </c>
      <c r="K15" s="67" t="s">
        <v>9</v>
      </c>
      <c r="L15" s="68" t="s">
        <v>10</v>
      </c>
      <c r="M15" s="73"/>
      <c r="N15" s="70" t="s">
        <v>8</v>
      </c>
      <c r="O15" s="67" t="s">
        <v>9</v>
      </c>
      <c r="P15" s="68" t="s">
        <v>10</v>
      </c>
    </row>
    <row r="16" spans="1:16" ht="15">
      <c r="A16" s="74"/>
      <c r="B16" s="75"/>
      <c r="C16" s="76"/>
      <c r="D16" s="77"/>
      <c r="E16" s="78"/>
      <c r="F16" s="79"/>
      <c r="G16" s="76"/>
      <c r="H16" s="77"/>
      <c r="I16" s="80"/>
      <c r="J16" s="81"/>
      <c r="K16" s="76"/>
      <c r="L16" s="77"/>
      <c r="M16" s="82"/>
      <c r="N16" s="79"/>
      <c r="O16" s="76"/>
      <c r="P16" s="77"/>
    </row>
    <row r="17" spans="1:16" ht="15">
      <c r="A17" s="83">
        <v>1</v>
      </c>
      <c r="B17" s="13">
        <f>IF(($A17&lt;C$4),1,IF(AND($A17&gt;C$12,C$12&gt;0),B16,IF(AND($A17&gt;=C$9,C$9&gt;0),ROUND(B16+C$10,4),IF(AND($A17&gt;=C$6,C$6&gt;0),ROUND(B16+C$7,4),C$3))))</f>
        <v>1</v>
      </c>
      <c r="C17" s="121">
        <f>IF($A17&lt;C$4, C$2, IF(C$1=0,IF(C$13&gt;0,IF(C$2*C$13&lt;ROUND(C16*B17, 3),C$2*C$13,ROUND(C16*B17, 3)),ROUND(C16*B17, 3)),IF(C$13&gt;0,IF(C$2*C$13&lt;ROUND(C$2*B17, 3),C$2*C$13,ROUND(C$2*B17, 3)),ROUND(C$2*B17, 3))))</f>
        <v>0.01</v>
      </c>
      <c r="D17" s="14">
        <f>C17</f>
        <v>0.01</v>
      </c>
      <c r="E17" s="84"/>
      <c r="F17" s="16">
        <f t="shared" ref="F17:F36" si="0">IF(($A17&lt;G$4),1,IF(AND($A17&gt;G$12,G$12&gt;0),F16,IF(AND($A17&gt;=G$9,G$9&gt;0),ROUND(F16+G$10,4),IF(AND($A17&gt;=G$6,G$6&gt;0),ROUND(F16+G$7,4),G$3))))</f>
        <v>1</v>
      </c>
      <c r="G17" s="121">
        <f t="shared" ref="G17:G36" si="1">IF($A17&lt;G$4, G$2, IF(G$1=0,IF(G$13&gt;0,IF(G$2*G$13&lt;ROUND(G16*F17, 3),G$2*G$13,ROUND(G16*F17, 3)),ROUND(G16*F17, 3)),IF(G$13&gt;0,IF(G$2*G$13&lt;ROUND(G$2*F17, 3),G$2*G$13,ROUND(G$2*F17, 3)),ROUND(G$2*F17, 3))))</f>
        <v>0.02</v>
      </c>
      <c r="H17" s="14">
        <f>G17</f>
        <v>0.02</v>
      </c>
      <c r="I17" s="17"/>
      <c r="J17" s="18">
        <f t="shared" ref="J17:J36" si="2">IF(($A17&lt;K$4),1,IF(AND($A17&gt;K$12,K$12&gt;0),J16,IF(AND($A17&gt;=K$9,K$9&gt;0),ROUND(J16+K$10,4),IF(AND($A17&gt;=K$6,K$6&gt;0),ROUND(J16+K$7,4),K$3))))</f>
        <v>1</v>
      </c>
      <c r="K17" s="121">
        <f t="shared" ref="K17:K36" si="3">IF($A17&lt;K$4, K$2, IF(K$1=0,IF(K$13&gt;0,IF(K$2*K$13&lt;ROUND(K16*J17, 3),K$2*K$13,ROUND(K16*J17, 3)),ROUND(K16*J17, 3)),IF(K$13&gt;0,IF(K$2*K$13&lt;ROUND(K$2*J17, 3),K$2*K$13,ROUND(K$2*J17, 3)),ROUND(K$2*J17, 3))))</f>
        <v>0.03</v>
      </c>
      <c r="L17" s="14">
        <f>K17</f>
        <v>0.03</v>
      </c>
      <c r="M17" s="85"/>
      <c r="N17" s="16">
        <f t="shared" ref="N17:N36" si="4">IF(($A17&lt;O$4),1,IF(AND($A17&gt;O$12,O$12&gt;0),N16,IF(AND($A17&gt;=O$9,O$9&gt;0),ROUND(N16+O$10,4),IF(AND($A17&gt;=O$6,O$6&gt;0),ROUND(N16+O$7,4),O$3))))</f>
        <v>1</v>
      </c>
      <c r="O17" s="121">
        <f t="shared" ref="O17:O36" si="5">IF($A17&lt;O$4, O$2, IF(O$1=0,IF(O$13&gt;0,IF(O$2*O$13&lt;ROUND(O16*N17, 3),O$2*O$13,ROUND(O16*N17, 3)),ROUND(O16*N17, 3)),IF(O$13&gt;0,IF(O$2*O$13&lt;ROUND(O$2*N17, 3),O$2*O$13,ROUND(O$2*N17, 3)),ROUND(O$2*N17, 3))))</f>
        <v>0.01</v>
      </c>
      <c r="P17" s="14">
        <f>O17</f>
        <v>0.01</v>
      </c>
    </row>
    <row r="18" spans="1:16" ht="15">
      <c r="A18" s="83">
        <v>2</v>
      </c>
      <c r="B18" s="13">
        <f t="shared" ref="B18:B36" si="6">IF(($A18&lt;C$4),1,IF(AND($A18&gt;C$12,C$12&gt;0),B17,IF(AND($A18&gt;=C$9,C$9&gt;0),ROUND(B17+C$10,4),IF(AND($A18&gt;=C$6,C$6&gt;0),ROUND(B17+C$7,4),C$3))))</f>
        <v>1.4</v>
      </c>
      <c r="C18" s="121">
        <f t="shared" ref="C18:C36" si="7">IF($A18&lt;C$4, C$2, IF(C$1=0,IF(C$13&gt;0,IF(C$2*C$13&lt;ROUND(C17*B18, 3),C$2*C$13,ROUND(C17*B18, 3)),ROUND(C17*B18, 3)),IF(C$13&gt;0,IF(C$2*C$13&lt;ROUND(C$2*B18, 3),C$2*C$13,ROUND(C$2*B18, 3)),ROUND(C$2*B18, 3))))</f>
        <v>1.4E-2</v>
      </c>
      <c r="D18" s="14">
        <f t="shared" ref="D18:D36" si="8">D17+C18</f>
        <v>2.4E-2</v>
      </c>
      <c r="E18" s="84"/>
      <c r="F18" s="16">
        <f t="shared" si="0"/>
        <v>1</v>
      </c>
      <c r="G18" s="121">
        <f t="shared" si="1"/>
        <v>0.02</v>
      </c>
      <c r="H18" s="14">
        <f t="shared" ref="H18:H36" si="9">H17+G18</f>
        <v>0.04</v>
      </c>
      <c r="I18" s="17"/>
      <c r="J18" s="18">
        <f t="shared" si="2"/>
        <v>1</v>
      </c>
      <c r="K18" s="121">
        <f t="shared" si="3"/>
        <v>0.03</v>
      </c>
      <c r="L18" s="14">
        <f t="shared" ref="L18:L36" si="10">L17+K18</f>
        <v>0.06</v>
      </c>
      <c r="M18" s="85"/>
      <c r="N18" s="16">
        <f t="shared" si="4"/>
        <v>3</v>
      </c>
      <c r="O18" s="121">
        <f t="shared" si="5"/>
        <v>0.03</v>
      </c>
      <c r="P18" s="14">
        <f t="shared" ref="P18:P36" si="11">P17+O18</f>
        <v>0.04</v>
      </c>
    </row>
    <row r="19" spans="1:16" ht="15">
      <c r="A19" s="83">
        <v>3</v>
      </c>
      <c r="B19" s="13">
        <f t="shared" si="6"/>
        <v>1.4</v>
      </c>
      <c r="C19" s="121">
        <f t="shared" si="7"/>
        <v>0.02</v>
      </c>
      <c r="D19" s="14">
        <f t="shared" si="8"/>
        <v>4.3999999999999997E-2</v>
      </c>
      <c r="E19" s="84"/>
      <c r="F19" s="16">
        <f t="shared" si="0"/>
        <v>1.4</v>
      </c>
      <c r="G19" s="121">
        <f t="shared" si="1"/>
        <v>2.8000000000000001E-2</v>
      </c>
      <c r="H19" s="14">
        <f t="shared" si="9"/>
        <v>6.8000000000000005E-2</v>
      </c>
      <c r="I19" s="17"/>
      <c r="J19" s="18">
        <f t="shared" si="2"/>
        <v>1</v>
      </c>
      <c r="K19" s="121">
        <f t="shared" si="3"/>
        <v>0.03</v>
      </c>
      <c r="L19" s="14">
        <f t="shared" si="10"/>
        <v>0.09</v>
      </c>
      <c r="M19" s="85"/>
      <c r="N19" s="16">
        <f t="shared" si="4"/>
        <v>3</v>
      </c>
      <c r="O19" s="121">
        <f t="shared" si="5"/>
        <v>0.03</v>
      </c>
      <c r="P19" s="14">
        <f t="shared" si="11"/>
        <v>7.0000000000000007E-2</v>
      </c>
    </row>
    <row r="20" spans="1:16" ht="15">
      <c r="A20" s="83">
        <v>4</v>
      </c>
      <c r="B20" s="13">
        <f t="shared" si="6"/>
        <v>1.4</v>
      </c>
      <c r="C20" s="121">
        <f t="shared" si="7"/>
        <v>2.8000000000000001E-2</v>
      </c>
      <c r="D20" s="14">
        <f t="shared" si="8"/>
        <v>7.1999999999999995E-2</v>
      </c>
      <c r="E20" s="84"/>
      <c r="F20" s="16">
        <f t="shared" si="0"/>
        <v>1.4</v>
      </c>
      <c r="G20" s="121">
        <f t="shared" si="1"/>
        <v>3.9E-2</v>
      </c>
      <c r="H20" s="14">
        <f t="shared" si="9"/>
        <v>0.10700000000000001</v>
      </c>
      <c r="I20" s="17"/>
      <c r="J20" s="18">
        <f t="shared" si="2"/>
        <v>1.4</v>
      </c>
      <c r="K20" s="121">
        <f t="shared" si="3"/>
        <v>4.2000000000000003E-2</v>
      </c>
      <c r="L20" s="14">
        <f t="shared" si="10"/>
        <v>0.13200000000000001</v>
      </c>
      <c r="M20" s="85"/>
      <c r="N20" s="16">
        <f t="shared" si="4"/>
        <v>6</v>
      </c>
      <c r="O20" s="121">
        <f t="shared" si="5"/>
        <v>0.06</v>
      </c>
      <c r="P20" s="14">
        <f t="shared" si="11"/>
        <v>0.13</v>
      </c>
    </row>
    <row r="21" spans="1:16" ht="15">
      <c r="A21" s="83">
        <v>5</v>
      </c>
      <c r="B21" s="19">
        <f t="shared" si="6"/>
        <v>1.4</v>
      </c>
      <c r="C21" s="20">
        <f t="shared" si="7"/>
        <v>3.9E-2</v>
      </c>
      <c r="D21" s="21">
        <f t="shared" si="8"/>
        <v>0.11099999999999999</v>
      </c>
      <c r="E21" s="15"/>
      <c r="F21" s="22">
        <f t="shared" si="0"/>
        <v>1.4</v>
      </c>
      <c r="G21" s="20">
        <f t="shared" si="1"/>
        <v>5.5E-2</v>
      </c>
      <c r="H21" s="21">
        <f t="shared" si="9"/>
        <v>0.16200000000000001</v>
      </c>
      <c r="I21" s="17"/>
      <c r="J21" s="22">
        <f t="shared" si="2"/>
        <v>1.4</v>
      </c>
      <c r="K21" s="20">
        <f t="shared" si="3"/>
        <v>5.8999999999999997E-2</v>
      </c>
      <c r="L21" s="21">
        <f t="shared" si="10"/>
        <v>0.191</v>
      </c>
      <c r="M21" s="15"/>
      <c r="N21" s="22">
        <f t="shared" si="4"/>
        <v>9</v>
      </c>
      <c r="O21" s="20">
        <f t="shared" si="5"/>
        <v>0.09</v>
      </c>
      <c r="P21" s="21">
        <f t="shared" si="11"/>
        <v>0.22</v>
      </c>
    </row>
    <row r="22" spans="1:16" ht="15">
      <c r="A22" s="83">
        <v>6</v>
      </c>
      <c r="B22" s="13">
        <f t="shared" si="6"/>
        <v>1.41</v>
      </c>
      <c r="C22" s="121">
        <f t="shared" si="7"/>
        <v>5.5E-2</v>
      </c>
      <c r="D22" s="14">
        <f t="shared" si="8"/>
        <v>0.16599999999999998</v>
      </c>
      <c r="E22" s="84"/>
      <c r="F22" s="16">
        <f t="shared" si="0"/>
        <v>1.41</v>
      </c>
      <c r="G22" s="121">
        <f t="shared" si="1"/>
        <v>7.8E-2</v>
      </c>
      <c r="H22" s="14">
        <f t="shared" si="9"/>
        <v>0.24</v>
      </c>
      <c r="I22" s="17"/>
      <c r="J22" s="18">
        <f t="shared" si="2"/>
        <v>1.41</v>
      </c>
      <c r="K22" s="121">
        <f t="shared" si="3"/>
        <v>8.3000000000000004E-2</v>
      </c>
      <c r="L22" s="14">
        <f t="shared" si="10"/>
        <v>0.27400000000000002</v>
      </c>
      <c r="M22" s="85"/>
      <c r="N22" s="16">
        <f t="shared" si="4"/>
        <v>12</v>
      </c>
      <c r="O22" s="121">
        <f t="shared" si="5"/>
        <v>0.12</v>
      </c>
      <c r="P22" s="14">
        <f t="shared" si="11"/>
        <v>0.33999999999999997</v>
      </c>
    </row>
    <row r="23" spans="1:16" ht="15">
      <c r="A23" s="83">
        <v>7</v>
      </c>
      <c r="B23" s="13">
        <f t="shared" si="6"/>
        <v>1.42</v>
      </c>
      <c r="C23" s="121">
        <f t="shared" si="7"/>
        <v>7.8E-2</v>
      </c>
      <c r="D23" s="14">
        <f t="shared" si="8"/>
        <v>0.24399999999999999</v>
      </c>
      <c r="E23" s="84"/>
      <c r="F23" s="16">
        <f t="shared" si="0"/>
        <v>1.42</v>
      </c>
      <c r="G23" s="121">
        <f t="shared" si="1"/>
        <v>0.111</v>
      </c>
      <c r="H23" s="14">
        <f t="shared" si="9"/>
        <v>0.35099999999999998</v>
      </c>
      <c r="I23" s="17"/>
      <c r="J23" s="18">
        <f t="shared" si="2"/>
        <v>1.42</v>
      </c>
      <c r="K23" s="121">
        <f t="shared" si="3"/>
        <v>0.11799999999999999</v>
      </c>
      <c r="L23" s="14">
        <f t="shared" si="10"/>
        <v>0.39200000000000002</v>
      </c>
      <c r="M23" s="85"/>
      <c r="N23" s="16">
        <f t="shared" si="4"/>
        <v>15</v>
      </c>
      <c r="O23" s="121">
        <f t="shared" si="5"/>
        <v>0.15</v>
      </c>
      <c r="P23" s="14">
        <f t="shared" si="11"/>
        <v>0.49</v>
      </c>
    </row>
    <row r="24" spans="1:16" ht="15">
      <c r="A24" s="83">
        <v>8</v>
      </c>
      <c r="B24" s="13">
        <f t="shared" si="6"/>
        <v>1.43</v>
      </c>
      <c r="C24" s="121">
        <f t="shared" si="7"/>
        <v>0.112</v>
      </c>
      <c r="D24" s="14">
        <f t="shared" si="8"/>
        <v>0.35599999999999998</v>
      </c>
      <c r="E24" s="84"/>
      <c r="F24" s="16">
        <f t="shared" si="0"/>
        <v>1.43</v>
      </c>
      <c r="G24" s="121">
        <f t="shared" si="1"/>
        <v>0.159</v>
      </c>
      <c r="H24" s="14">
        <f t="shared" si="9"/>
        <v>0.51</v>
      </c>
      <c r="I24" s="17"/>
      <c r="J24" s="18">
        <f t="shared" si="2"/>
        <v>1.43</v>
      </c>
      <c r="K24" s="121">
        <f t="shared" si="3"/>
        <v>0.16900000000000001</v>
      </c>
      <c r="L24" s="14">
        <f t="shared" si="10"/>
        <v>0.56100000000000005</v>
      </c>
      <c r="M24" s="85"/>
      <c r="N24" s="16">
        <f t="shared" si="4"/>
        <v>18</v>
      </c>
      <c r="O24" s="121">
        <f t="shared" si="5"/>
        <v>0.18</v>
      </c>
      <c r="P24" s="14">
        <f t="shared" si="11"/>
        <v>0.66999999999999993</v>
      </c>
    </row>
    <row r="25" spans="1:16" ht="15">
      <c r="A25" s="83">
        <v>9</v>
      </c>
      <c r="B25" s="13">
        <f t="shared" si="6"/>
        <v>1.44</v>
      </c>
      <c r="C25" s="121">
        <f t="shared" si="7"/>
        <v>0.161</v>
      </c>
      <c r="D25" s="14">
        <f t="shared" si="8"/>
        <v>0.51700000000000002</v>
      </c>
      <c r="E25" s="84"/>
      <c r="F25" s="16">
        <f t="shared" si="0"/>
        <v>1.44</v>
      </c>
      <c r="G25" s="121">
        <f t="shared" si="1"/>
        <v>0.22900000000000001</v>
      </c>
      <c r="H25" s="14">
        <f t="shared" si="9"/>
        <v>0.73899999999999999</v>
      </c>
      <c r="I25" s="17"/>
      <c r="J25" s="18">
        <f t="shared" si="2"/>
        <v>1.44</v>
      </c>
      <c r="K25" s="121">
        <f t="shared" si="3"/>
        <v>0.24299999999999999</v>
      </c>
      <c r="L25" s="14">
        <f t="shared" si="10"/>
        <v>0.80400000000000005</v>
      </c>
      <c r="M25" s="85"/>
      <c r="N25" s="16">
        <f t="shared" si="4"/>
        <v>21</v>
      </c>
      <c r="O25" s="121">
        <f t="shared" si="5"/>
        <v>0.21</v>
      </c>
      <c r="P25" s="14">
        <f t="shared" si="11"/>
        <v>0.87999999999999989</v>
      </c>
    </row>
    <row r="26" spans="1:16" ht="15">
      <c r="A26" s="83">
        <v>10</v>
      </c>
      <c r="B26" s="19">
        <f t="shared" si="6"/>
        <v>1.45</v>
      </c>
      <c r="C26" s="20">
        <f t="shared" si="7"/>
        <v>0.23300000000000001</v>
      </c>
      <c r="D26" s="21">
        <f t="shared" si="8"/>
        <v>0.75</v>
      </c>
      <c r="E26" s="15"/>
      <c r="F26" s="22">
        <f t="shared" si="0"/>
        <v>1.45</v>
      </c>
      <c r="G26" s="20">
        <f t="shared" si="1"/>
        <v>0.33200000000000002</v>
      </c>
      <c r="H26" s="21">
        <f t="shared" si="9"/>
        <v>1.071</v>
      </c>
      <c r="I26" s="17"/>
      <c r="J26" s="22">
        <f t="shared" si="2"/>
        <v>1.45</v>
      </c>
      <c r="K26" s="20">
        <f t="shared" si="3"/>
        <v>0.35199999999999998</v>
      </c>
      <c r="L26" s="21">
        <f t="shared" si="10"/>
        <v>1.1560000000000001</v>
      </c>
      <c r="M26" s="15"/>
      <c r="N26" s="22">
        <f t="shared" si="4"/>
        <v>26</v>
      </c>
      <c r="O26" s="20">
        <f t="shared" si="5"/>
        <v>0.26</v>
      </c>
      <c r="P26" s="21">
        <f t="shared" si="11"/>
        <v>1.1399999999999999</v>
      </c>
    </row>
    <row r="27" spans="1:16" ht="15">
      <c r="A27" s="83">
        <v>11</v>
      </c>
      <c r="B27" s="13">
        <f t="shared" si="6"/>
        <v>1.46</v>
      </c>
      <c r="C27" s="121">
        <f t="shared" si="7"/>
        <v>0.34</v>
      </c>
      <c r="D27" s="14">
        <f t="shared" si="8"/>
        <v>1.0900000000000001</v>
      </c>
      <c r="E27" s="84"/>
      <c r="F27" s="16">
        <f t="shared" si="0"/>
        <v>1.46</v>
      </c>
      <c r="G27" s="121">
        <f t="shared" si="1"/>
        <v>0.48499999999999999</v>
      </c>
      <c r="H27" s="14">
        <f t="shared" si="9"/>
        <v>1.556</v>
      </c>
      <c r="I27" s="17"/>
      <c r="J27" s="18">
        <f t="shared" si="2"/>
        <v>1.46</v>
      </c>
      <c r="K27" s="121">
        <f t="shared" si="3"/>
        <v>0.51400000000000001</v>
      </c>
      <c r="L27" s="14">
        <f t="shared" si="10"/>
        <v>1.6700000000000002</v>
      </c>
      <c r="M27" s="85"/>
      <c r="N27" s="16">
        <f t="shared" si="4"/>
        <v>31</v>
      </c>
      <c r="O27" s="121">
        <f t="shared" si="5"/>
        <v>0.31</v>
      </c>
      <c r="P27" s="14">
        <f t="shared" si="11"/>
        <v>1.45</v>
      </c>
    </row>
    <row r="28" spans="1:16" ht="15">
      <c r="A28" s="83">
        <v>12</v>
      </c>
      <c r="B28" s="13">
        <f t="shared" si="6"/>
        <v>1.47</v>
      </c>
      <c r="C28" s="121">
        <f t="shared" si="7"/>
        <v>0.5</v>
      </c>
      <c r="D28" s="14">
        <f t="shared" si="8"/>
        <v>1.59</v>
      </c>
      <c r="E28" s="84"/>
      <c r="F28" s="16">
        <f t="shared" si="0"/>
        <v>1.47</v>
      </c>
      <c r="G28" s="121">
        <f t="shared" si="1"/>
        <v>0.71299999999999997</v>
      </c>
      <c r="H28" s="14">
        <f t="shared" si="9"/>
        <v>2.2690000000000001</v>
      </c>
      <c r="I28" s="17"/>
      <c r="J28" s="18">
        <f t="shared" si="2"/>
        <v>1.47</v>
      </c>
      <c r="K28" s="121">
        <f t="shared" si="3"/>
        <v>0.75600000000000001</v>
      </c>
      <c r="L28" s="14">
        <f t="shared" si="10"/>
        <v>2.4260000000000002</v>
      </c>
      <c r="M28" s="85"/>
      <c r="N28" s="16">
        <f t="shared" si="4"/>
        <v>36</v>
      </c>
      <c r="O28" s="121">
        <f t="shared" si="5"/>
        <v>0.36</v>
      </c>
      <c r="P28" s="14">
        <f t="shared" si="11"/>
        <v>1.81</v>
      </c>
    </row>
    <row r="29" spans="1:16" ht="15">
      <c r="A29" s="83">
        <v>13</v>
      </c>
      <c r="B29" s="13">
        <f t="shared" si="6"/>
        <v>1.47</v>
      </c>
      <c r="C29" s="121">
        <f t="shared" si="7"/>
        <v>0.73499999999999999</v>
      </c>
      <c r="D29" s="14">
        <f t="shared" si="8"/>
        <v>2.3250000000000002</v>
      </c>
      <c r="E29" s="84"/>
      <c r="F29" s="16">
        <f t="shared" si="0"/>
        <v>1.48</v>
      </c>
      <c r="G29" s="121">
        <f t="shared" si="1"/>
        <v>1.0549999999999999</v>
      </c>
      <c r="H29" s="14">
        <f t="shared" si="9"/>
        <v>3.3239999999999998</v>
      </c>
      <c r="I29" s="17"/>
      <c r="J29" s="18">
        <f t="shared" si="2"/>
        <v>1.48</v>
      </c>
      <c r="K29" s="121">
        <f t="shared" si="3"/>
        <v>1.119</v>
      </c>
      <c r="L29" s="14">
        <f t="shared" si="10"/>
        <v>3.5449999999999999</v>
      </c>
      <c r="M29" s="85"/>
      <c r="N29" s="16">
        <f t="shared" si="4"/>
        <v>41</v>
      </c>
      <c r="O29" s="121">
        <f t="shared" si="5"/>
        <v>0.4</v>
      </c>
      <c r="P29" s="14">
        <f t="shared" si="11"/>
        <v>2.21</v>
      </c>
    </row>
    <row r="30" spans="1:16" ht="15">
      <c r="A30" s="83">
        <v>14</v>
      </c>
      <c r="B30" s="13">
        <f t="shared" si="6"/>
        <v>1.47</v>
      </c>
      <c r="C30" s="121">
        <f t="shared" si="7"/>
        <v>1.08</v>
      </c>
      <c r="D30" s="14">
        <f t="shared" si="8"/>
        <v>3.4050000000000002</v>
      </c>
      <c r="E30" s="84"/>
      <c r="F30" s="16">
        <f t="shared" si="0"/>
        <v>1.49</v>
      </c>
      <c r="G30" s="121">
        <f t="shared" si="1"/>
        <v>1.5720000000000001</v>
      </c>
      <c r="H30" s="14">
        <f t="shared" si="9"/>
        <v>4.8959999999999999</v>
      </c>
      <c r="I30" s="17"/>
      <c r="J30" s="18">
        <f t="shared" si="2"/>
        <v>1.49</v>
      </c>
      <c r="K30" s="121">
        <f t="shared" si="3"/>
        <v>1.667</v>
      </c>
      <c r="L30" s="14">
        <f t="shared" si="10"/>
        <v>5.2119999999999997</v>
      </c>
      <c r="M30" s="85"/>
      <c r="N30" s="16">
        <f t="shared" si="4"/>
        <v>46</v>
      </c>
      <c r="O30" s="121">
        <f t="shared" si="5"/>
        <v>0.4</v>
      </c>
      <c r="P30" s="14">
        <f t="shared" si="11"/>
        <v>2.61</v>
      </c>
    </row>
    <row r="31" spans="1:16" ht="15">
      <c r="A31" s="83">
        <v>15</v>
      </c>
      <c r="B31" s="19">
        <f t="shared" si="6"/>
        <v>1.47</v>
      </c>
      <c r="C31" s="20">
        <f t="shared" si="7"/>
        <v>1.5880000000000001</v>
      </c>
      <c r="D31" s="21">
        <f t="shared" si="8"/>
        <v>4.9930000000000003</v>
      </c>
      <c r="E31" s="15"/>
      <c r="F31" s="22">
        <f t="shared" si="0"/>
        <v>1.5</v>
      </c>
      <c r="G31" s="20">
        <f t="shared" si="1"/>
        <v>2.3580000000000001</v>
      </c>
      <c r="H31" s="21">
        <f t="shared" si="9"/>
        <v>7.2539999999999996</v>
      </c>
      <c r="I31" s="17"/>
      <c r="J31" s="22">
        <f t="shared" si="2"/>
        <v>1.5</v>
      </c>
      <c r="K31" s="20">
        <f t="shared" si="3"/>
        <v>2.5009999999999999</v>
      </c>
      <c r="L31" s="21">
        <f t="shared" si="10"/>
        <v>7.7129999999999992</v>
      </c>
      <c r="M31" s="15"/>
      <c r="N31" s="22">
        <f t="shared" si="4"/>
        <v>46</v>
      </c>
      <c r="O31" s="20">
        <f t="shared" si="5"/>
        <v>0.4</v>
      </c>
      <c r="P31" s="21">
        <f t="shared" si="11"/>
        <v>3.01</v>
      </c>
    </row>
    <row r="32" spans="1:16" ht="15">
      <c r="A32" s="83">
        <v>16</v>
      </c>
      <c r="B32" s="13">
        <f t="shared" si="6"/>
        <v>1.47</v>
      </c>
      <c r="C32" s="121">
        <f t="shared" si="7"/>
        <v>2.3340000000000001</v>
      </c>
      <c r="D32" s="14">
        <f t="shared" si="8"/>
        <v>7.327</v>
      </c>
      <c r="E32" s="84"/>
      <c r="F32" s="16">
        <f t="shared" si="0"/>
        <v>1.5</v>
      </c>
      <c r="G32" s="121">
        <f t="shared" si="1"/>
        <v>3.5369999999999999</v>
      </c>
      <c r="H32" s="14">
        <f t="shared" si="9"/>
        <v>10.791</v>
      </c>
      <c r="I32" s="17"/>
      <c r="J32" s="18">
        <f t="shared" si="2"/>
        <v>1.51</v>
      </c>
      <c r="K32" s="121">
        <f t="shared" si="3"/>
        <v>3.7770000000000001</v>
      </c>
      <c r="L32" s="14">
        <f t="shared" si="10"/>
        <v>11.489999999999998</v>
      </c>
      <c r="M32" s="85"/>
      <c r="N32" s="16">
        <f t="shared" si="4"/>
        <v>46</v>
      </c>
      <c r="O32" s="121">
        <f t="shared" si="5"/>
        <v>0.4</v>
      </c>
      <c r="P32" s="14">
        <f t="shared" si="11"/>
        <v>3.4099999999999997</v>
      </c>
    </row>
    <row r="33" spans="1:16" ht="15">
      <c r="A33" s="83">
        <v>17</v>
      </c>
      <c r="B33" s="13">
        <f t="shared" si="6"/>
        <v>1.47</v>
      </c>
      <c r="C33" s="121">
        <f t="shared" si="7"/>
        <v>3.431</v>
      </c>
      <c r="D33" s="14">
        <f t="shared" si="8"/>
        <v>10.757999999999999</v>
      </c>
      <c r="E33" s="84"/>
      <c r="F33" s="16">
        <f t="shared" si="0"/>
        <v>1.5</v>
      </c>
      <c r="G33" s="121">
        <f t="shared" si="1"/>
        <v>4</v>
      </c>
      <c r="H33" s="14">
        <f t="shared" si="9"/>
        <v>14.791</v>
      </c>
      <c r="I33" s="17"/>
      <c r="J33" s="18">
        <f t="shared" si="2"/>
        <v>1.52</v>
      </c>
      <c r="K33" s="121">
        <f t="shared" si="3"/>
        <v>5.7409999999999997</v>
      </c>
      <c r="L33" s="14">
        <f t="shared" si="10"/>
        <v>17.230999999999998</v>
      </c>
      <c r="M33" s="85"/>
      <c r="N33" s="16">
        <f t="shared" si="4"/>
        <v>46</v>
      </c>
      <c r="O33" s="121">
        <f t="shared" si="5"/>
        <v>0.4</v>
      </c>
      <c r="P33" s="14">
        <f t="shared" si="11"/>
        <v>3.8099999999999996</v>
      </c>
    </row>
    <row r="34" spans="1:16" ht="15">
      <c r="A34" s="83">
        <v>18</v>
      </c>
      <c r="B34" s="13">
        <f t="shared" si="6"/>
        <v>1.47</v>
      </c>
      <c r="C34" s="121">
        <f t="shared" si="7"/>
        <v>4</v>
      </c>
      <c r="D34" s="14">
        <f t="shared" si="8"/>
        <v>14.757999999999999</v>
      </c>
      <c r="E34" s="84"/>
      <c r="F34" s="16">
        <f t="shared" si="0"/>
        <v>1.5</v>
      </c>
      <c r="G34" s="121">
        <f t="shared" si="1"/>
        <v>4</v>
      </c>
      <c r="H34" s="14">
        <f t="shared" si="9"/>
        <v>18.791</v>
      </c>
      <c r="I34" s="17"/>
      <c r="J34" s="18">
        <f t="shared" si="2"/>
        <v>1.53</v>
      </c>
      <c r="K34" s="121">
        <f t="shared" si="3"/>
        <v>6</v>
      </c>
      <c r="L34" s="14">
        <f t="shared" si="10"/>
        <v>23.230999999999998</v>
      </c>
      <c r="M34" s="85"/>
      <c r="N34" s="16">
        <f t="shared" si="4"/>
        <v>46</v>
      </c>
      <c r="O34" s="121">
        <f t="shared" si="5"/>
        <v>0.4</v>
      </c>
      <c r="P34" s="14">
        <f t="shared" si="11"/>
        <v>4.21</v>
      </c>
    </row>
    <row r="35" spans="1:16" ht="15">
      <c r="A35" s="83">
        <v>19</v>
      </c>
      <c r="B35" s="13">
        <f t="shared" si="6"/>
        <v>1.47</v>
      </c>
      <c r="C35" s="121">
        <f t="shared" si="7"/>
        <v>4</v>
      </c>
      <c r="D35" s="14">
        <f t="shared" si="8"/>
        <v>18.757999999999999</v>
      </c>
      <c r="E35" s="84"/>
      <c r="F35" s="16">
        <f t="shared" si="0"/>
        <v>1.5</v>
      </c>
      <c r="G35" s="121">
        <f t="shared" si="1"/>
        <v>4</v>
      </c>
      <c r="H35" s="14">
        <f t="shared" si="9"/>
        <v>22.791</v>
      </c>
      <c r="I35" s="17"/>
      <c r="J35" s="18">
        <f t="shared" si="2"/>
        <v>1.54</v>
      </c>
      <c r="K35" s="121">
        <f t="shared" si="3"/>
        <v>6</v>
      </c>
      <c r="L35" s="14">
        <f t="shared" si="10"/>
        <v>29.230999999999998</v>
      </c>
      <c r="M35" s="85"/>
      <c r="N35" s="16">
        <f t="shared" si="4"/>
        <v>46</v>
      </c>
      <c r="O35" s="121">
        <f t="shared" si="5"/>
        <v>0.4</v>
      </c>
      <c r="P35" s="14">
        <f t="shared" si="11"/>
        <v>4.6100000000000003</v>
      </c>
    </row>
    <row r="36" spans="1:16" ht="15.75" thickBot="1">
      <c r="A36" s="86">
        <v>20</v>
      </c>
      <c r="B36" s="23">
        <f t="shared" si="6"/>
        <v>1.47</v>
      </c>
      <c r="C36" s="122">
        <f t="shared" si="7"/>
        <v>4</v>
      </c>
      <c r="D36" s="24">
        <f t="shared" si="8"/>
        <v>22.757999999999999</v>
      </c>
      <c r="E36" s="87"/>
      <c r="F36" s="26">
        <f t="shared" si="0"/>
        <v>1.5</v>
      </c>
      <c r="G36" s="122">
        <f t="shared" si="1"/>
        <v>4</v>
      </c>
      <c r="H36" s="24">
        <f t="shared" si="9"/>
        <v>26.791</v>
      </c>
      <c r="I36" s="27"/>
      <c r="J36" s="28">
        <f t="shared" si="2"/>
        <v>1.55</v>
      </c>
      <c r="K36" s="122">
        <f t="shared" si="3"/>
        <v>6</v>
      </c>
      <c r="L36" s="24">
        <f t="shared" si="10"/>
        <v>35.230999999999995</v>
      </c>
      <c r="M36" s="88"/>
      <c r="N36" s="26">
        <f t="shared" si="4"/>
        <v>46</v>
      </c>
      <c r="O36" s="122">
        <f t="shared" si="5"/>
        <v>0.4</v>
      </c>
      <c r="P36" s="24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5"/>
  <sheetViews>
    <sheetView workbookViewId="0">
      <selection activeCell="O17" sqref="O17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>
      <c r="A1" s="105" t="s">
        <v>12</v>
      </c>
      <c r="B1" s="256" t="str">
        <f>IF(C$1&lt;2,"д.б. &gt;1","")</f>
        <v/>
      </c>
      <c r="C1" s="90">
        <v>16</v>
      </c>
      <c r="D1" s="91"/>
      <c r="E1" s="92"/>
      <c r="F1" s="256" t="str">
        <f>IF(G$1&lt;2,"д.б. &gt;1","")</f>
        <v/>
      </c>
      <c r="G1" s="90">
        <v>14</v>
      </c>
      <c r="H1" s="91"/>
      <c r="I1" s="93"/>
      <c r="J1" s="256" t="str">
        <f>IF(K$1&lt;2,"д.б. &gt;1","")</f>
        <v/>
      </c>
      <c r="K1" s="90">
        <v>15</v>
      </c>
      <c r="L1" s="91"/>
      <c r="M1" s="94"/>
      <c r="N1" s="256" t="str">
        <f>IF(O$1&lt;2,"д.б. &gt;1","")</f>
        <v/>
      </c>
      <c r="O1" s="90">
        <v>25</v>
      </c>
      <c r="P1" s="91"/>
    </row>
    <row r="2" spans="1:16" ht="6" customHeight="1">
      <c r="A2" s="105"/>
      <c r="B2" s="34"/>
      <c r="C2" s="113"/>
      <c r="D2" s="35"/>
      <c r="E2" s="36"/>
      <c r="F2" s="34"/>
      <c r="G2" s="113"/>
      <c r="H2" s="35"/>
      <c r="I2" s="37"/>
      <c r="J2" s="34"/>
      <c r="K2" s="113"/>
      <c r="L2" s="35"/>
      <c r="M2" s="39"/>
      <c r="N2" s="34"/>
      <c r="O2" s="113"/>
      <c r="P2" s="35"/>
    </row>
    <row r="3" spans="1:16" ht="5.25" customHeight="1">
      <c r="A3" s="105"/>
      <c r="B3" s="34"/>
      <c r="C3" s="114"/>
      <c r="D3" s="35"/>
      <c r="E3" s="36"/>
      <c r="F3" s="34"/>
      <c r="G3" s="114"/>
      <c r="H3" s="35"/>
      <c r="I3" s="37"/>
      <c r="J3" s="34"/>
      <c r="K3" s="114"/>
      <c r="L3" s="35"/>
      <c r="M3" s="39"/>
      <c r="N3" s="34"/>
      <c r="O3" s="114"/>
      <c r="P3" s="35"/>
    </row>
    <row r="4" spans="1:16" ht="6" customHeight="1">
      <c r="A4" s="106"/>
      <c r="B4" s="34"/>
      <c r="C4" s="3"/>
      <c r="D4" s="41"/>
      <c r="E4" s="42"/>
      <c r="F4" s="34"/>
      <c r="G4" s="3"/>
      <c r="H4" s="41"/>
      <c r="I4" s="43"/>
      <c r="J4" s="34"/>
      <c r="K4" s="3"/>
      <c r="L4" s="41"/>
      <c r="M4" s="39"/>
      <c r="N4" s="34"/>
      <c r="O4" s="3"/>
      <c r="P4" s="41"/>
    </row>
    <row r="5" spans="1:16" ht="15">
      <c r="A5" s="107" t="s">
        <v>13</v>
      </c>
      <c r="B5" s="256" t="str">
        <f>IF(C$5&lt;0,"д.б. &gt;=0","")</f>
        <v/>
      </c>
      <c r="C5" s="4">
        <v>6</v>
      </c>
      <c r="D5" s="41"/>
      <c r="E5" s="47"/>
      <c r="F5" s="256" t="str">
        <f>IF(G$5&lt;0,"д.б. &gt;=0","")</f>
        <v/>
      </c>
      <c r="G5" s="4">
        <v>4</v>
      </c>
      <c r="H5" s="46"/>
      <c r="I5" s="48"/>
      <c r="J5" s="256" t="str">
        <f>IF(K$5&lt;0,"д.б. &gt;=0","")</f>
        <v/>
      </c>
      <c r="K5" s="4">
        <v>10</v>
      </c>
      <c r="L5" s="46"/>
      <c r="M5" s="39"/>
      <c r="N5" s="256" t="str">
        <f>IF(O$5&lt;0,"д.б. &gt;=0","")</f>
        <v/>
      </c>
      <c r="O5" s="4">
        <v>5</v>
      </c>
      <c r="P5" s="46"/>
    </row>
    <row r="6" spans="1:16" ht="15">
      <c r="A6" s="107" t="s">
        <v>14</v>
      </c>
      <c r="B6" s="257" t="str">
        <f>IF(AND(C$5=0,C$6&gt;0),"д.б. =0","")</f>
        <v/>
      </c>
      <c r="C6" s="95">
        <v>1</v>
      </c>
      <c r="D6" s="101"/>
      <c r="E6" s="102"/>
      <c r="F6" s="257" t="str">
        <f>IF(AND(G$5=0,G$6&gt;0),"д.б. =0","")</f>
        <v/>
      </c>
      <c r="G6" s="95">
        <v>1</v>
      </c>
      <c r="H6" s="101"/>
      <c r="I6" s="103"/>
      <c r="J6" s="257" t="str">
        <f>IF(AND(K$5=0,K$6&gt;0),"д.б. =0","")</f>
        <v/>
      </c>
      <c r="K6" s="95">
        <v>8</v>
      </c>
      <c r="L6" s="101"/>
      <c r="M6" s="104"/>
      <c r="N6" s="257" t="str">
        <f>IF(AND(O$5=0,O$6&gt;0),"д.б. =0","")</f>
        <v/>
      </c>
      <c r="O6" s="95">
        <v>25</v>
      </c>
      <c r="P6" s="101"/>
    </row>
    <row r="7" spans="1:16" ht="15">
      <c r="A7" s="106"/>
      <c r="B7" s="253" t="str">
        <f>IF(OR(C$5=1,C$5&lt;0,C$8=1,C$8&lt;0,AND(C$5&gt;1,C$8&gt;1,C$5&gt;=C$8),C$11&lt;0,AND(C$5&gt;1,C$11&gt;0,C$5&gt;C$11),AND(C$8&gt;1,C$11&gt;0,C$8&gt;C$11)),"ОШИБКА № колен","")</f>
        <v/>
      </c>
      <c r="C7" s="6"/>
      <c r="D7" s="253"/>
      <c r="E7" s="42"/>
      <c r="F7" s="253" t="str">
        <f>IF(OR(G$5=1,G$5&lt;0,G$8=1,G$8&lt;0,AND(G$5&gt;1,G$8&gt;1,G$5&gt;=G$8),G$11&lt;0,AND(G$5&gt;1,G$11&gt;0,G$5&gt;G$11),AND(G$8&gt;1,G$11&gt;0,G$8&gt;G$11)),"ОШИБКА № колен","")</f>
        <v/>
      </c>
      <c r="G7" s="6"/>
      <c r="H7" s="253"/>
      <c r="I7" s="43"/>
      <c r="J7" s="253" t="str">
        <f>IF(OR(K$5=1,K$5&lt;0,K$8=1,K$8&lt;0,AND(K$5&gt;1,K$8&gt;1,K$5&gt;=K$8),K$11&lt;0,AND(K$5&gt;1,K$11&gt;0,K$5&gt;K$11),AND(K$8&gt;1,K$11&gt;0,K$8&gt;K$11)),"ОШИБКА № колен","")</f>
        <v/>
      </c>
      <c r="K7" s="6"/>
      <c r="L7" s="253"/>
      <c r="M7" s="39"/>
      <c r="N7" s="253" t="str">
        <f>IF(OR(O$5=1,O$5&lt;0,O$8=1,O$8&lt;0,AND(O$5&gt;1,O$8&gt;1,O$5&gt;=O$8),O$11&lt;0,AND(O$5&gt;1,O$11&gt;0,O$5&gt;O$11),AND(O$8&gt;1,O$11&gt;0,O$8&gt;O$11)),"ОШИБКА № колен","")</f>
        <v/>
      </c>
      <c r="O7" s="6"/>
      <c r="P7" s="253"/>
    </row>
    <row r="8" spans="1:16" ht="15">
      <c r="A8" s="108" t="s">
        <v>15</v>
      </c>
      <c r="B8" s="256" t="str">
        <f>IF(C$8&lt;0,"д.б. &gt;=0","")</f>
        <v/>
      </c>
      <c r="C8" s="30">
        <v>11</v>
      </c>
      <c r="D8" s="56" t="s">
        <v>11</v>
      </c>
      <c r="E8" s="57"/>
      <c r="F8" s="256" t="str">
        <f>IF(G$8&lt;0,"д.б. &gt;=0","")</f>
        <v/>
      </c>
      <c r="G8" s="30">
        <v>10</v>
      </c>
      <c r="H8" s="56" t="s">
        <v>11</v>
      </c>
      <c r="I8" s="58"/>
      <c r="J8" s="256" t="str">
        <f>IF(K$8&lt;0,"д.б. &gt;=0","")</f>
        <v/>
      </c>
      <c r="K8" s="30">
        <v>0</v>
      </c>
      <c r="L8" s="56" t="s">
        <v>11</v>
      </c>
      <c r="M8" s="60"/>
      <c r="N8" s="256" t="str">
        <f>IF(O$8&lt;0,"д.б. &gt;=0","")</f>
        <v/>
      </c>
      <c r="O8" s="30">
        <v>0</v>
      </c>
      <c r="P8" s="56" t="s">
        <v>11</v>
      </c>
    </row>
    <row r="9" spans="1:16" ht="15">
      <c r="A9" s="108" t="s">
        <v>16</v>
      </c>
      <c r="B9" s="257" t="str">
        <f>IF(AND(C$8=0,C$9&gt;0),"д.б. =0","")</f>
        <v/>
      </c>
      <c r="C9" s="96">
        <v>6</v>
      </c>
      <c r="D9" s="97"/>
      <c r="E9" s="98"/>
      <c r="F9" s="257" t="str">
        <f>IF(AND(G$8=0,G$9&gt;0),"д.б. =0","")</f>
        <v/>
      </c>
      <c r="G9" s="96">
        <v>7</v>
      </c>
      <c r="H9" s="97"/>
      <c r="I9" s="99"/>
      <c r="J9" s="257" t="str">
        <f>IF(AND(K$8=0,K$9&gt;0),"д.б. =0","")</f>
        <v/>
      </c>
      <c r="K9" s="96">
        <v>0</v>
      </c>
      <c r="L9" s="97"/>
      <c r="M9" s="100"/>
      <c r="N9" s="257" t="str">
        <f>IF(AND(O$8=0,O$9&gt;0),"д.б. =0","")</f>
        <v/>
      </c>
      <c r="O9" s="96">
        <v>0</v>
      </c>
      <c r="P9" s="97"/>
    </row>
    <row r="10" spans="1:16" ht="15">
      <c r="A10" s="108"/>
      <c r="B10" s="55"/>
      <c r="C10" s="96"/>
      <c r="D10" s="97"/>
      <c r="E10" s="98"/>
      <c r="F10" s="55"/>
      <c r="G10" s="96"/>
      <c r="H10" s="97"/>
      <c r="I10" s="99"/>
      <c r="J10" s="55"/>
      <c r="K10" s="96"/>
      <c r="L10" s="97"/>
      <c r="M10" s="100"/>
      <c r="N10" s="55"/>
      <c r="O10" s="96"/>
      <c r="P10" s="97"/>
    </row>
    <row r="11" spans="1:16" ht="15">
      <c r="A11" s="105" t="s">
        <v>84</v>
      </c>
      <c r="B11" s="256" t="str">
        <f>IF(C$11&lt;0,"д.б. &gt;=0","")</f>
        <v/>
      </c>
      <c r="C11" s="235">
        <v>17</v>
      </c>
      <c r="D11" s="241"/>
      <c r="E11" s="242"/>
      <c r="F11" s="256" t="str">
        <f>IF(G$11&lt;0,"д.б. &gt;=0","")</f>
        <v/>
      </c>
      <c r="G11" s="235">
        <v>15</v>
      </c>
      <c r="H11" s="241"/>
      <c r="I11" s="254"/>
      <c r="J11" s="256" t="str">
        <f>IF(K$11&lt;0,"д.б. &gt;=0","")</f>
        <v/>
      </c>
      <c r="K11" s="235">
        <v>16</v>
      </c>
      <c r="L11" s="241"/>
      <c r="M11" s="255"/>
      <c r="N11" s="256" t="str">
        <f>IF(O$11&lt;0,"д.б. &gt;=0","")</f>
        <v/>
      </c>
      <c r="O11" s="235">
        <v>10</v>
      </c>
      <c r="P11" s="97"/>
    </row>
    <row r="12" spans="1:16" ht="15">
      <c r="A12" s="105"/>
      <c r="B12" s="256"/>
      <c r="C12" s="235"/>
      <c r="D12" s="241"/>
      <c r="E12" s="242"/>
      <c r="F12" s="256"/>
      <c r="G12" s="235"/>
      <c r="H12" s="241"/>
      <c r="I12" s="254"/>
      <c r="J12" s="256"/>
      <c r="K12" s="235"/>
      <c r="L12" s="241"/>
      <c r="M12" s="255"/>
      <c r="N12" s="256"/>
      <c r="O12" s="235"/>
      <c r="P12" s="97"/>
    </row>
    <row r="13" spans="1:16" ht="15.75" thickBot="1">
      <c r="A13" s="38"/>
      <c r="B13" s="38"/>
      <c r="C13" s="38"/>
      <c r="D13" s="38"/>
      <c r="E13" s="63"/>
      <c r="F13" s="38"/>
      <c r="G13" s="38"/>
      <c r="H13" s="38"/>
      <c r="I13" s="64"/>
      <c r="J13" s="38"/>
      <c r="K13" s="38"/>
      <c r="L13" s="38"/>
      <c r="M13" s="39"/>
      <c r="N13" s="38"/>
      <c r="O13" s="38"/>
      <c r="P13" s="38"/>
    </row>
    <row r="14" spans="1:16" ht="15.75" thickBot="1">
      <c r="A14" s="65" t="s">
        <v>7</v>
      </c>
      <c r="B14" s="115" t="s">
        <v>17</v>
      </c>
      <c r="C14" s="67" t="s">
        <v>19</v>
      </c>
      <c r="D14" s="68" t="s">
        <v>18</v>
      </c>
      <c r="E14" s="69"/>
      <c r="F14" s="115" t="s">
        <v>17</v>
      </c>
      <c r="G14" s="67" t="s">
        <v>19</v>
      </c>
      <c r="H14" s="68" t="s">
        <v>18</v>
      </c>
      <c r="I14" s="71"/>
      <c r="J14" s="115" t="s">
        <v>17</v>
      </c>
      <c r="K14" s="67" t="s">
        <v>19</v>
      </c>
      <c r="L14" s="68" t="s">
        <v>18</v>
      </c>
      <c r="M14" s="73"/>
      <c r="N14" s="115" t="s">
        <v>17</v>
      </c>
      <c r="O14" s="67" t="s">
        <v>19</v>
      </c>
      <c r="P14" s="68" t="s">
        <v>18</v>
      </c>
    </row>
    <row r="15" spans="1:16" ht="15">
      <c r="A15" s="74"/>
      <c r="B15" s="75"/>
      <c r="C15" s="76"/>
      <c r="D15" s="77"/>
      <c r="E15" s="78"/>
      <c r="F15" s="75"/>
      <c r="G15" s="76"/>
      <c r="H15" s="77"/>
      <c r="I15" s="80"/>
      <c r="J15" s="75"/>
      <c r="K15" s="76"/>
      <c r="L15" s="77"/>
      <c r="M15" s="82"/>
      <c r="N15" s="75"/>
      <c r="O15" s="76"/>
      <c r="P15" s="77"/>
    </row>
    <row r="16" spans="1:16" ht="15">
      <c r="A16" s="83">
        <v>1</v>
      </c>
      <c r="B16" s="118">
        <f>IF(OR($A16&lt;2,AND(C$11&gt;0,$A16&gt;C$11)),0,IF(AND($A16&gt;=C$8,C$8&gt;0),C$9,IF(AND($A16&gt;=C$5,C$5&gt;0),C$6,0)))</f>
        <v>0</v>
      </c>
      <c r="C16" s="116">
        <v>0</v>
      </c>
      <c r="D16" s="109">
        <f>C16</f>
        <v>0</v>
      </c>
      <c r="E16" s="84"/>
      <c r="F16" s="118">
        <f t="shared" ref="F16:F35" si="0">IF(OR($A16&lt;2,AND(G$11&gt;0,$A16&gt;G$11)),0,IF(AND($A16&gt;=G$8,G$8&gt;0),G$9,IF(AND($A16&gt;=G$5,G$5&gt;0),G$6,0)))</f>
        <v>0</v>
      </c>
      <c r="G16" s="116">
        <v>0</v>
      </c>
      <c r="H16" s="109">
        <f>G16</f>
        <v>0</v>
      </c>
      <c r="I16" s="17"/>
      <c r="J16" s="118">
        <f t="shared" ref="J16:J35" si="1">IF(OR($A16&lt;2,AND(K$11&gt;0,$A16&gt;K$11)),0,IF(AND($A16&gt;=K$8,K$8&gt;0),K$9,IF(AND($A16&gt;=K$5,K$5&gt;0),K$6,0)))</f>
        <v>0</v>
      </c>
      <c r="K16" s="116">
        <v>0</v>
      </c>
      <c r="L16" s="109">
        <f>K16</f>
        <v>0</v>
      </c>
      <c r="M16" s="85"/>
      <c r="N16" s="118">
        <f t="shared" ref="N16:N35" si="2">IF(OR($A16&lt;2,AND(O$11&gt;0,$A16&gt;O$11)),0,IF(AND($A16&gt;=O$8,O$8&gt;0),O$9,IF(AND($A16&gt;=O$5,O$5&gt;0),O$6,0)))</f>
        <v>0</v>
      </c>
      <c r="O16" s="116">
        <v>0</v>
      </c>
      <c r="P16" s="109">
        <f>O16</f>
        <v>0</v>
      </c>
    </row>
    <row r="17" spans="1:16" ht="15">
      <c r="A17" s="83">
        <v>2</v>
      </c>
      <c r="B17" s="118">
        <f t="shared" ref="B17:B35" si="3">IF(OR($A17&lt;2,AND(C$11&gt;0,$A17&gt;C$11)),0,IF(AND($A17&gt;=C$8,C$8&gt;0),C$9,IF(AND($A17&gt;=C$5,C$5&gt;0),C$6,0)))</f>
        <v>0</v>
      </c>
      <c r="C17" s="116">
        <f>C$1+B17</f>
        <v>16</v>
      </c>
      <c r="D17" s="109">
        <f t="shared" ref="D17:D35" si="4">D16+C17</f>
        <v>16</v>
      </c>
      <c r="E17" s="84"/>
      <c r="F17" s="118">
        <f t="shared" si="0"/>
        <v>0</v>
      </c>
      <c r="G17" s="116">
        <f>G$1+F17</f>
        <v>14</v>
      </c>
      <c r="H17" s="109">
        <f>H16+G17</f>
        <v>14</v>
      </c>
      <c r="I17" s="17"/>
      <c r="J17" s="118">
        <f t="shared" si="1"/>
        <v>0</v>
      </c>
      <c r="K17" s="116">
        <f>K$1+J17</f>
        <v>15</v>
      </c>
      <c r="L17" s="109">
        <f>L16+K17</f>
        <v>15</v>
      </c>
      <c r="M17" s="85"/>
      <c r="N17" s="118">
        <f t="shared" si="2"/>
        <v>0</v>
      </c>
      <c r="O17" s="116">
        <f>O$1+N17</f>
        <v>25</v>
      </c>
      <c r="P17" s="109">
        <f>P16+O17</f>
        <v>25</v>
      </c>
    </row>
    <row r="18" spans="1:16" ht="15">
      <c r="A18" s="83">
        <v>3</v>
      </c>
      <c r="B18" s="118">
        <f t="shared" si="3"/>
        <v>0</v>
      </c>
      <c r="C18" s="116">
        <f>C17+B18</f>
        <v>16</v>
      </c>
      <c r="D18" s="109">
        <f>D17+C18</f>
        <v>32</v>
      </c>
      <c r="E18" s="84"/>
      <c r="F18" s="118">
        <f t="shared" si="0"/>
        <v>0</v>
      </c>
      <c r="G18" s="116">
        <f>G17+F18</f>
        <v>14</v>
      </c>
      <c r="H18" s="109">
        <f>H17+G18</f>
        <v>28</v>
      </c>
      <c r="I18" s="17"/>
      <c r="J18" s="118">
        <f t="shared" si="1"/>
        <v>0</v>
      </c>
      <c r="K18" s="116">
        <f>K17+J18</f>
        <v>15</v>
      </c>
      <c r="L18" s="109">
        <f>L17+K18</f>
        <v>30</v>
      </c>
      <c r="M18" s="85"/>
      <c r="N18" s="118">
        <f t="shared" si="2"/>
        <v>0</v>
      </c>
      <c r="O18" s="116">
        <f>O17+N18</f>
        <v>25</v>
      </c>
      <c r="P18" s="109">
        <f>P17+O18</f>
        <v>50</v>
      </c>
    </row>
    <row r="19" spans="1:16" ht="15">
      <c r="A19" s="83">
        <v>4</v>
      </c>
      <c r="B19" s="118">
        <f t="shared" si="3"/>
        <v>0</v>
      </c>
      <c r="C19" s="116">
        <f t="shared" ref="C19:C35" si="5">C18+B19</f>
        <v>16</v>
      </c>
      <c r="D19" s="109">
        <f t="shared" si="4"/>
        <v>48</v>
      </c>
      <c r="E19" s="84"/>
      <c r="F19" s="118">
        <f t="shared" si="0"/>
        <v>1</v>
      </c>
      <c r="G19" s="116">
        <f t="shared" ref="G19:G35" si="6">G18+F19</f>
        <v>15</v>
      </c>
      <c r="H19" s="109">
        <f t="shared" ref="H19:H35" si="7">H18+G19</f>
        <v>43</v>
      </c>
      <c r="I19" s="17"/>
      <c r="J19" s="118">
        <f t="shared" si="1"/>
        <v>0</v>
      </c>
      <c r="K19" s="116">
        <f t="shared" ref="K19:K35" si="8">K18+J19</f>
        <v>15</v>
      </c>
      <c r="L19" s="109">
        <f t="shared" ref="L19:L35" si="9">L18+K19</f>
        <v>45</v>
      </c>
      <c r="M19" s="85"/>
      <c r="N19" s="118">
        <f t="shared" si="2"/>
        <v>0</v>
      </c>
      <c r="O19" s="116">
        <f t="shared" ref="O19:O35" si="10">O18+N19</f>
        <v>25</v>
      </c>
      <c r="P19" s="109">
        <f t="shared" ref="P19:P35" si="11">P18+O19</f>
        <v>75</v>
      </c>
    </row>
    <row r="20" spans="1:16" ht="15">
      <c r="A20" s="83">
        <v>5</v>
      </c>
      <c r="B20" s="119">
        <f t="shared" si="3"/>
        <v>0</v>
      </c>
      <c r="C20" s="110">
        <f t="shared" si="5"/>
        <v>16</v>
      </c>
      <c r="D20" s="111">
        <f t="shared" si="4"/>
        <v>64</v>
      </c>
      <c r="E20" s="15"/>
      <c r="F20" s="119">
        <f t="shared" si="0"/>
        <v>1</v>
      </c>
      <c r="G20" s="110">
        <f t="shared" si="6"/>
        <v>16</v>
      </c>
      <c r="H20" s="111">
        <f t="shared" si="7"/>
        <v>59</v>
      </c>
      <c r="I20" s="15"/>
      <c r="J20" s="119">
        <f t="shared" si="1"/>
        <v>0</v>
      </c>
      <c r="K20" s="110">
        <f t="shared" si="8"/>
        <v>15</v>
      </c>
      <c r="L20" s="111">
        <f t="shared" si="9"/>
        <v>60</v>
      </c>
      <c r="M20" s="15"/>
      <c r="N20" s="119">
        <f t="shared" si="2"/>
        <v>25</v>
      </c>
      <c r="O20" s="110">
        <f t="shared" si="10"/>
        <v>50</v>
      </c>
      <c r="P20" s="111">
        <f t="shared" si="11"/>
        <v>125</v>
      </c>
    </row>
    <row r="21" spans="1:16" ht="15">
      <c r="A21" s="83">
        <v>6</v>
      </c>
      <c r="B21" s="118">
        <f t="shared" si="3"/>
        <v>1</v>
      </c>
      <c r="C21" s="116">
        <f t="shared" si="5"/>
        <v>17</v>
      </c>
      <c r="D21" s="109">
        <f t="shared" si="4"/>
        <v>81</v>
      </c>
      <c r="E21" s="84"/>
      <c r="F21" s="118">
        <f t="shared" si="0"/>
        <v>1</v>
      </c>
      <c r="G21" s="116">
        <f t="shared" si="6"/>
        <v>17</v>
      </c>
      <c r="H21" s="109">
        <f t="shared" si="7"/>
        <v>76</v>
      </c>
      <c r="I21" s="17"/>
      <c r="J21" s="118">
        <f t="shared" si="1"/>
        <v>0</v>
      </c>
      <c r="K21" s="116">
        <f t="shared" si="8"/>
        <v>15</v>
      </c>
      <c r="L21" s="109">
        <f t="shared" si="9"/>
        <v>75</v>
      </c>
      <c r="M21" s="85"/>
      <c r="N21" s="118">
        <f t="shared" si="2"/>
        <v>25</v>
      </c>
      <c r="O21" s="116">
        <f t="shared" si="10"/>
        <v>75</v>
      </c>
      <c r="P21" s="109">
        <f t="shared" si="11"/>
        <v>200</v>
      </c>
    </row>
    <row r="22" spans="1:16" ht="15">
      <c r="A22" s="83">
        <v>7</v>
      </c>
      <c r="B22" s="118">
        <f t="shared" si="3"/>
        <v>1</v>
      </c>
      <c r="C22" s="116">
        <f t="shared" si="5"/>
        <v>18</v>
      </c>
      <c r="D22" s="109">
        <f t="shared" si="4"/>
        <v>99</v>
      </c>
      <c r="E22" s="84"/>
      <c r="F22" s="118">
        <f t="shared" si="0"/>
        <v>1</v>
      </c>
      <c r="G22" s="116">
        <f t="shared" si="6"/>
        <v>18</v>
      </c>
      <c r="H22" s="109">
        <f t="shared" si="7"/>
        <v>94</v>
      </c>
      <c r="I22" s="17"/>
      <c r="J22" s="118">
        <f t="shared" si="1"/>
        <v>0</v>
      </c>
      <c r="K22" s="116">
        <f t="shared" si="8"/>
        <v>15</v>
      </c>
      <c r="L22" s="109">
        <f t="shared" si="9"/>
        <v>90</v>
      </c>
      <c r="M22" s="85"/>
      <c r="N22" s="118">
        <f t="shared" si="2"/>
        <v>25</v>
      </c>
      <c r="O22" s="116">
        <f t="shared" si="10"/>
        <v>100</v>
      </c>
      <c r="P22" s="109">
        <f t="shared" si="11"/>
        <v>300</v>
      </c>
    </row>
    <row r="23" spans="1:16" ht="15">
      <c r="A23" s="83">
        <v>8</v>
      </c>
      <c r="B23" s="118">
        <f t="shared" si="3"/>
        <v>1</v>
      </c>
      <c r="C23" s="116">
        <f t="shared" si="5"/>
        <v>19</v>
      </c>
      <c r="D23" s="109">
        <f t="shared" si="4"/>
        <v>118</v>
      </c>
      <c r="E23" s="84"/>
      <c r="F23" s="118">
        <f t="shared" si="0"/>
        <v>1</v>
      </c>
      <c r="G23" s="116">
        <f t="shared" si="6"/>
        <v>19</v>
      </c>
      <c r="H23" s="109">
        <f t="shared" si="7"/>
        <v>113</v>
      </c>
      <c r="I23" s="17"/>
      <c r="J23" s="118">
        <f t="shared" si="1"/>
        <v>0</v>
      </c>
      <c r="K23" s="116">
        <f t="shared" si="8"/>
        <v>15</v>
      </c>
      <c r="L23" s="109">
        <f t="shared" si="9"/>
        <v>105</v>
      </c>
      <c r="M23" s="85"/>
      <c r="N23" s="118">
        <f t="shared" si="2"/>
        <v>25</v>
      </c>
      <c r="O23" s="116">
        <f t="shared" si="10"/>
        <v>125</v>
      </c>
      <c r="P23" s="109">
        <f t="shared" si="11"/>
        <v>425</v>
      </c>
    </row>
    <row r="24" spans="1:16" ht="15">
      <c r="A24" s="83">
        <v>9</v>
      </c>
      <c r="B24" s="118">
        <f t="shared" si="3"/>
        <v>1</v>
      </c>
      <c r="C24" s="116">
        <f t="shared" si="5"/>
        <v>20</v>
      </c>
      <c r="D24" s="109">
        <f t="shared" si="4"/>
        <v>138</v>
      </c>
      <c r="E24" s="84"/>
      <c r="F24" s="118">
        <f t="shared" si="0"/>
        <v>1</v>
      </c>
      <c r="G24" s="116">
        <f t="shared" si="6"/>
        <v>20</v>
      </c>
      <c r="H24" s="109">
        <f t="shared" si="7"/>
        <v>133</v>
      </c>
      <c r="I24" s="17"/>
      <c r="J24" s="118">
        <f t="shared" si="1"/>
        <v>0</v>
      </c>
      <c r="K24" s="116">
        <f t="shared" si="8"/>
        <v>15</v>
      </c>
      <c r="L24" s="109">
        <f t="shared" si="9"/>
        <v>120</v>
      </c>
      <c r="M24" s="85"/>
      <c r="N24" s="118">
        <f t="shared" si="2"/>
        <v>25</v>
      </c>
      <c r="O24" s="116">
        <f t="shared" si="10"/>
        <v>150</v>
      </c>
      <c r="P24" s="109">
        <f t="shared" si="11"/>
        <v>575</v>
      </c>
    </row>
    <row r="25" spans="1:16" ht="15">
      <c r="A25" s="83">
        <v>10</v>
      </c>
      <c r="B25" s="119">
        <f t="shared" si="3"/>
        <v>1</v>
      </c>
      <c r="C25" s="110">
        <f t="shared" si="5"/>
        <v>21</v>
      </c>
      <c r="D25" s="111">
        <f t="shared" si="4"/>
        <v>159</v>
      </c>
      <c r="E25" s="15"/>
      <c r="F25" s="119">
        <f t="shared" si="0"/>
        <v>7</v>
      </c>
      <c r="G25" s="110">
        <f t="shared" si="6"/>
        <v>27</v>
      </c>
      <c r="H25" s="111">
        <f t="shared" si="7"/>
        <v>160</v>
      </c>
      <c r="I25" s="15"/>
      <c r="J25" s="119">
        <f t="shared" si="1"/>
        <v>8</v>
      </c>
      <c r="K25" s="110">
        <f t="shared" si="8"/>
        <v>23</v>
      </c>
      <c r="L25" s="111">
        <f t="shared" si="9"/>
        <v>143</v>
      </c>
      <c r="M25" s="15"/>
      <c r="N25" s="119">
        <f t="shared" si="2"/>
        <v>25</v>
      </c>
      <c r="O25" s="110">
        <f t="shared" si="10"/>
        <v>175</v>
      </c>
      <c r="P25" s="111">
        <f t="shared" si="11"/>
        <v>750</v>
      </c>
    </row>
    <row r="26" spans="1:16" ht="15">
      <c r="A26" s="83">
        <v>11</v>
      </c>
      <c r="B26" s="118">
        <f t="shared" si="3"/>
        <v>6</v>
      </c>
      <c r="C26" s="116">
        <f t="shared" si="5"/>
        <v>27</v>
      </c>
      <c r="D26" s="109">
        <f t="shared" si="4"/>
        <v>186</v>
      </c>
      <c r="E26" s="84"/>
      <c r="F26" s="118">
        <f t="shared" si="0"/>
        <v>7</v>
      </c>
      <c r="G26" s="116">
        <f t="shared" si="6"/>
        <v>34</v>
      </c>
      <c r="H26" s="109">
        <f t="shared" si="7"/>
        <v>194</v>
      </c>
      <c r="I26" s="17"/>
      <c r="J26" s="118">
        <f t="shared" si="1"/>
        <v>8</v>
      </c>
      <c r="K26" s="116">
        <f t="shared" si="8"/>
        <v>31</v>
      </c>
      <c r="L26" s="109">
        <f t="shared" si="9"/>
        <v>174</v>
      </c>
      <c r="M26" s="85"/>
      <c r="N26" s="118">
        <f t="shared" si="2"/>
        <v>0</v>
      </c>
      <c r="O26" s="116">
        <f t="shared" si="10"/>
        <v>175</v>
      </c>
      <c r="P26" s="109">
        <f t="shared" si="11"/>
        <v>925</v>
      </c>
    </row>
    <row r="27" spans="1:16" ht="15">
      <c r="A27" s="83">
        <v>12</v>
      </c>
      <c r="B27" s="118">
        <f t="shared" si="3"/>
        <v>6</v>
      </c>
      <c r="C27" s="116">
        <f t="shared" si="5"/>
        <v>33</v>
      </c>
      <c r="D27" s="109">
        <f t="shared" si="4"/>
        <v>219</v>
      </c>
      <c r="E27" s="84"/>
      <c r="F27" s="118">
        <f t="shared" si="0"/>
        <v>7</v>
      </c>
      <c r="G27" s="116">
        <f t="shared" si="6"/>
        <v>41</v>
      </c>
      <c r="H27" s="109">
        <f t="shared" si="7"/>
        <v>235</v>
      </c>
      <c r="I27" s="17"/>
      <c r="J27" s="118">
        <f t="shared" si="1"/>
        <v>8</v>
      </c>
      <c r="K27" s="116">
        <f t="shared" si="8"/>
        <v>39</v>
      </c>
      <c r="L27" s="109">
        <f t="shared" si="9"/>
        <v>213</v>
      </c>
      <c r="M27" s="85"/>
      <c r="N27" s="118">
        <f t="shared" si="2"/>
        <v>0</v>
      </c>
      <c r="O27" s="116">
        <f t="shared" si="10"/>
        <v>175</v>
      </c>
      <c r="P27" s="109">
        <f t="shared" si="11"/>
        <v>1100</v>
      </c>
    </row>
    <row r="28" spans="1:16" ht="15">
      <c r="A28" s="83">
        <v>13</v>
      </c>
      <c r="B28" s="118">
        <f t="shared" si="3"/>
        <v>6</v>
      </c>
      <c r="C28" s="116">
        <f t="shared" si="5"/>
        <v>39</v>
      </c>
      <c r="D28" s="109">
        <f t="shared" si="4"/>
        <v>258</v>
      </c>
      <c r="E28" s="84"/>
      <c r="F28" s="118">
        <f t="shared" si="0"/>
        <v>7</v>
      </c>
      <c r="G28" s="116">
        <f t="shared" si="6"/>
        <v>48</v>
      </c>
      <c r="H28" s="109">
        <f t="shared" si="7"/>
        <v>283</v>
      </c>
      <c r="I28" s="17"/>
      <c r="J28" s="118">
        <f t="shared" si="1"/>
        <v>8</v>
      </c>
      <c r="K28" s="116">
        <f t="shared" si="8"/>
        <v>47</v>
      </c>
      <c r="L28" s="109">
        <f t="shared" si="9"/>
        <v>260</v>
      </c>
      <c r="M28" s="85"/>
      <c r="N28" s="118">
        <f t="shared" si="2"/>
        <v>0</v>
      </c>
      <c r="O28" s="116">
        <f t="shared" si="10"/>
        <v>175</v>
      </c>
      <c r="P28" s="109">
        <f t="shared" si="11"/>
        <v>1275</v>
      </c>
    </row>
    <row r="29" spans="1:16" ht="15">
      <c r="A29" s="83">
        <v>14</v>
      </c>
      <c r="B29" s="118">
        <f t="shared" si="3"/>
        <v>6</v>
      </c>
      <c r="C29" s="116">
        <f t="shared" si="5"/>
        <v>45</v>
      </c>
      <c r="D29" s="109">
        <f t="shared" si="4"/>
        <v>303</v>
      </c>
      <c r="E29" s="84"/>
      <c r="F29" s="118">
        <f t="shared" si="0"/>
        <v>7</v>
      </c>
      <c r="G29" s="116">
        <f t="shared" si="6"/>
        <v>55</v>
      </c>
      <c r="H29" s="109">
        <f t="shared" si="7"/>
        <v>338</v>
      </c>
      <c r="I29" s="17"/>
      <c r="J29" s="118">
        <f t="shared" si="1"/>
        <v>8</v>
      </c>
      <c r="K29" s="116">
        <f t="shared" si="8"/>
        <v>55</v>
      </c>
      <c r="L29" s="109">
        <f t="shared" si="9"/>
        <v>315</v>
      </c>
      <c r="M29" s="85"/>
      <c r="N29" s="118">
        <f t="shared" si="2"/>
        <v>0</v>
      </c>
      <c r="O29" s="116">
        <f t="shared" si="10"/>
        <v>175</v>
      </c>
      <c r="P29" s="109">
        <f t="shared" si="11"/>
        <v>1450</v>
      </c>
    </row>
    <row r="30" spans="1:16" ht="15">
      <c r="A30" s="83">
        <v>15</v>
      </c>
      <c r="B30" s="119">
        <f t="shared" si="3"/>
        <v>6</v>
      </c>
      <c r="C30" s="110">
        <f t="shared" si="5"/>
        <v>51</v>
      </c>
      <c r="D30" s="111">
        <f t="shared" si="4"/>
        <v>354</v>
      </c>
      <c r="E30" s="15"/>
      <c r="F30" s="119">
        <f t="shared" si="0"/>
        <v>7</v>
      </c>
      <c r="G30" s="110">
        <f t="shared" si="6"/>
        <v>62</v>
      </c>
      <c r="H30" s="111">
        <f t="shared" si="7"/>
        <v>400</v>
      </c>
      <c r="I30" s="15"/>
      <c r="J30" s="119">
        <f t="shared" si="1"/>
        <v>8</v>
      </c>
      <c r="K30" s="110">
        <f t="shared" si="8"/>
        <v>63</v>
      </c>
      <c r="L30" s="111">
        <f t="shared" si="9"/>
        <v>378</v>
      </c>
      <c r="M30" s="15"/>
      <c r="N30" s="119">
        <f t="shared" si="2"/>
        <v>0</v>
      </c>
      <c r="O30" s="110">
        <f t="shared" si="10"/>
        <v>175</v>
      </c>
      <c r="P30" s="111">
        <f t="shared" si="11"/>
        <v>1625</v>
      </c>
    </row>
    <row r="31" spans="1:16" ht="15">
      <c r="A31" s="83">
        <v>16</v>
      </c>
      <c r="B31" s="118">
        <f t="shared" si="3"/>
        <v>6</v>
      </c>
      <c r="C31" s="116">
        <f t="shared" si="5"/>
        <v>57</v>
      </c>
      <c r="D31" s="109">
        <f t="shared" si="4"/>
        <v>411</v>
      </c>
      <c r="E31" s="84"/>
      <c r="F31" s="118">
        <f t="shared" si="0"/>
        <v>0</v>
      </c>
      <c r="G31" s="116">
        <f t="shared" si="6"/>
        <v>62</v>
      </c>
      <c r="H31" s="109">
        <f t="shared" si="7"/>
        <v>462</v>
      </c>
      <c r="I31" s="17"/>
      <c r="J31" s="118">
        <f t="shared" si="1"/>
        <v>8</v>
      </c>
      <c r="K31" s="116">
        <f t="shared" si="8"/>
        <v>71</v>
      </c>
      <c r="L31" s="109">
        <f t="shared" si="9"/>
        <v>449</v>
      </c>
      <c r="M31" s="85"/>
      <c r="N31" s="118">
        <f t="shared" si="2"/>
        <v>0</v>
      </c>
      <c r="O31" s="116">
        <f t="shared" si="10"/>
        <v>175</v>
      </c>
      <c r="P31" s="109">
        <f t="shared" si="11"/>
        <v>1800</v>
      </c>
    </row>
    <row r="32" spans="1:16" ht="15">
      <c r="A32" s="83">
        <v>17</v>
      </c>
      <c r="B32" s="118">
        <f t="shared" si="3"/>
        <v>6</v>
      </c>
      <c r="C32" s="116">
        <f t="shared" si="5"/>
        <v>63</v>
      </c>
      <c r="D32" s="109">
        <f t="shared" si="4"/>
        <v>474</v>
      </c>
      <c r="E32" s="84"/>
      <c r="F32" s="118">
        <f t="shared" si="0"/>
        <v>0</v>
      </c>
      <c r="G32" s="116">
        <f t="shared" si="6"/>
        <v>62</v>
      </c>
      <c r="H32" s="109">
        <f t="shared" si="7"/>
        <v>524</v>
      </c>
      <c r="I32" s="17"/>
      <c r="J32" s="118">
        <f t="shared" si="1"/>
        <v>0</v>
      </c>
      <c r="K32" s="116">
        <f t="shared" si="8"/>
        <v>71</v>
      </c>
      <c r="L32" s="109">
        <f t="shared" si="9"/>
        <v>520</v>
      </c>
      <c r="M32" s="85"/>
      <c r="N32" s="118">
        <f t="shared" si="2"/>
        <v>0</v>
      </c>
      <c r="O32" s="116">
        <f t="shared" si="10"/>
        <v>175</v>
      </c>
      <c r="P32" s="109">
        <f t="shared" si="11"/>
        <v>1975</v>
      </c>
    </row>
    <row r="33" spans="1:16" ht="15">
      <c r="A33" s="83">
        <v>18</v>
      </c>
      <c r="B33" s="118">
        <f t="shared" si="3"/>
        <v>0</v>
      </c>
      <c r="C33" s="116">
        <f t="shared" si="5"/>
        <v>63</v>
      </c>
      <c r="D33" s="109">
        <f t="shared" si="4"/>
        <v>537</v>
      </c>
      <c r="E33" s="84"/>
      <c r="F33" s="118">
        <f t="shared" si="0"/>
        <v>0</v>
      </c>
      <c r="G33" s="116">
        <f t="shared" si="6"/>
        <v>62</v>
      </c>
      <c r="H33" s="109">
        <f t="shared" si="7"/>
        <v>586</v>
      </c>
      <c r="I33" s="17"/>
      <c r="J33" s="118">
        <f t="shared" si="1"/>
        <v>0</v>
      </c>
      <c r="K33" s="116">
        <f t="shared" si="8"/>
        <v>71</v>
      </c>
      <c r="L33" s="109">
        <f t="shared" si="9"/>
        <v>591</v>
      </c>
      <c r="M33" s="85"/>
      <c r="N33" s="118">
        <f t="shared" si="2"/>
        <v>0</v>
      </c>
      <c r="O33" s="116">
        <f t="shared" si="10"/>
        <v>175</v>
      </c>
      <c r="P33" s="109">
        <f t="shared" si="11"/>
        <v>2150</v>
      </c>
    </row>
    <row r="34" spans="1:16" ht="15">
      <c r="A34" s="83">
        <v>19</v>
      </c>
      <c r="B34" s="118">
        <f t="shared" si="3"/>
        <v>0</v>
      </c>
      <c r="C34" s="116">
        <f t="shared" si="5"/>
        <v>63</v>
      </c>
      <c r="D34" s="109">
        <f t="shared" si="4"/>
        <v>600</v>
      </c>
      <c r="E34" s="84"/>
      <c r="F34" s="118">
        <f t="shared" si="0"/>
        <v>0</v>
      </c>
      <c r="G34" s="116">
        <f t="shared" si="6"/>
        <v>62</v>
      </c>
      <c r="H34" s="109">
        <f t="shared" si="7"/>
        <v>648</v>
      </c>
      <c r="I34" s="17"/>
      <c r="J34" s="118">
        <f t="shared" si="1"/>
        <v>0</v>
      </c>
      <c r="K34" s="116">
        <f t="shared" si="8"/>
        <v>71</v>
      </c>
      <c r="L34" s="109">
        <f t="shared" si="9"/>
        <v>662</v>
      </c>
      <c r="M34" s="85"/>
      <c r="N34" s="118">
        <f t="shared" si="2"/>
        <v>0</v>
      </c>
      <c r="O34" s="116">
        <f t="shared" si="10"/>
        <v>175</v>
      </c>
      <c r="P34" s="109">
        <f t="shared" si="11"/>
        <v>2325</v>
      </c>
    </row>
    <row r="35" spans="1:16" ht="15.75" thickBot="1">
      <c r="A35" s="86">
        <v>20</v>
      </c>
      <c r="B35" s="120">
        <f t="shared" si="3"/>
        <v>0</v>
      </c>
      <c r="C35" s="117">
        <f t="shared" si="5"/>
        <v>63</v>
      </c>
      <c r="D35" s="112">
        <f t="shared" si="4"/>
        <v>663</v>
      </c>
      <c r="E35" s="87"/>
      <c r="F35" s="120">
        <f t="shared" si="0"/>
        <v>0</v>
      </c>
      <c r="G35" s="117">
        <f t="shared" si="6"/>
        <v>62</v>
      </c>
      <c r="H35" s="112">
        <f t="shared" si="7"/>
        <v>710</v>
      </c>
      <c r="I35" s="27"/>
      <c r="J35" s="120">
        <f t="shared" si="1"/>
        <v>0</v>
      </c>
      <c r="K35" s="117">
        <f t="shared" si="8"/>
        <v>71</v>
      </c>
      <c r="L35" s="112">
        <f t="shared" si="9"/>
        <v>733</v>
      </c>
      <c r="M35" s="88"/>
      <c r="N35" s="120">
        <f t="shared" si="2"/>
        <v>0</v>
      </c>
      <c r="O35" s="117">
        <f t="shared" si="10"/>
        <v>175</v>
      </c>
      <c r="P35" s="112">
        <f t="shared" si="11"/>
        <v>2500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6"/>
  <sheetViews>
    <sheetView workbookViewId="0"/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105" t="s">
        <v>21</v>
      </c>
      <c r="B2" s="256"/>
      <c r="C2" s="90">
        <v>16</v>
      </c>
      <c r="D2" s="92"/>
      <c r="E2" s="34"/>
      <c r="F2" s="90">
        <v>14</v>
      </c>
      <c r="G2" s="93"/>
      <c r="H2" s="34"/>
      <c r="I2" s="90">
        <v>20</v>
      </c>
      <c r="J2" s="94"/>
      <c r="K2" s="34"/>
      <c r="L2" s="90">
        <v>18</v>
      </c>
    </row>
    <row r="3" spans="1:12" ht="6" customHeight="1">
      <c r="A3" s="105"/>
      <c r="B3" s="34"/>
      <c r="C3" s="113"/>
      <c r="D3" s="36"/>
      <c r="E3" s="34"/>
      <c r="F3" s="113"/>
      <c r="G3" s="37"/>
      <c r="H3" s="34"/>
      <c r="I3" s="113"/>
      <c r="J3" s="39"/>
      <c r="K3" s="34"/>
      <c r="L3" s="113"/>
    </row>
    <row r="4" spans="1:12" ht="4.5" customHeight="1">
      <c r="A4" s="105"/>
      <c r="B4" s="34"/>
      <c r="C4" s="114"/>
      <c r="D4" s="36"/>
      <c r="E4" s="34"/>
      <c r="F4" s="114"/>
      <c r="G4" s="37"/>
      <c r="H4" s="34"/>
      <c r="I4" s="114"/>
      <c r="J4" s="39"/>
      <c r="K4" s="34"/>
      <c r="L4" s="114"/>
    </row>
    <row r="5" spans="1:12" ht="5.25" customHeight="1">
      <c r="A5" s="106"/>
      <c r="B5" s="34"/>
      <c r="C5" s="3"/>
      <c r="D5" s="42"/>
      <c r="E5" s="34"/>
      <c r="F5" s="3"/>
      <c r="G5" s="43"/>
      <c r="H5" s="34"/>
      <c r="I5" s="3"/>
      <c r="J5" s="39"/>
      <c r="K5" s="34"/>
      <c r="L5" s="3"/>
    </row>
    <row r="6" spans="1:12" ht="15">
      <c r="A6" s="107" t="s">
        <v>22</v>
      </c>
      <c r="B6" s="256" t="str">
        <f>IF(C$6&lt;0,"д.б. &gt;=0","")</f>
        <v/>
      </c>
      <c r="C6" s="4">
        <v>6</v>
      </c>
      <c r="D6" s="47"/>
      <c r="E6" s="256" t="str">
        <f>IF(F$6&lt;0,"д.б. &gt;=0","")</f>
        <v/>
      </c>
      <c r="F6" s="4">
        <v>4</v>
      </c>
      <c r="G6" s="48"/>
      <c r="H6" s="256" t="str">
        <f>IF(I$6&lt;0,"д.б. &gt;=0","")</f>
        <v/>
      </c>
      <c r="I6" s="4">
        <v>9</v>
      </c>
      <c r="J6" s="39"/>
      <c r="K6" s="256" t="str">
        <f>IF(L$6&lt;0,"д.б. &gt;=0","")</f>
        <v/>
      </c>
      <c r="L6" s="4">
        <v>6</v>
      </c>
    </row>
    <row r="7" spans="1:12" ht="15">
      <c r="A7" s="107" t="s">
        <v>23</v>
      </c>
      <c r="B7" s="257" t="str">
        <f>IF(AND(C$6=0,C$7&lt;&gt;0),"д.б. =0","")</f>
        <v/>
      </c>
      <c r="C7" s="95">
        <v>1</v>
      </c>
      <c r="D7" s="102"/>
      <c r="E7" s="257" t="str">
        <f>IF(AND(F$6=0,F$7&lt;&gt;0),"д.б. =0","")</f>
        <v/>
      </c>
      <c r="F7" s="95">
        <v>1</v>
      </c>
      <c r="G7" s="103"/>
      <c r="H7" s="257" t="str">
        <f>IF(AND(I$6=0,I$7&lt;&gt;0),"д.б. =0","")</f>
        <v/>
      </c>
      <c r="I7" s="95">
        <v>-1</v>
      </c>
      <c r="J7" s="104"/>
      <c r="K7" s="257" t="str">
        <f>IF(AND(L$6=0,L$7&lt;&gt;0),"д.б. =0","")</f>
        <v/>
      </c>
      <c r="L7" s="95">
        <v>-1</v>
      </c>
    </row>
    <row r="8" spans="1:12" ht="15">
      <c r="A8" s="106"/>
      <c r="B8" s="253" t="str">
        <f>IF(OR(C$6=1,C$6&lt;0,C$9=1,C$9&lt;0,AND(C$6&gt;1,C$9&gt;1,C$6&gt;=C$9)),"ОШИБКА № колен","")</f>
        <v/>
      </c>
      <c r="C8" s="6"/>
      <c r="D8" s="42"/>
      <c r="E8" s="253" t="str">
        <f>IF(OR(F$6=1,F$6&lt;0,F$9=1,F$9&lt;0,AND(F$6&gt;1,F$9&gt;1,F$6&gt;=F$9)),"ОШИБКА № колен","")</f>
        <v/>
      </c>
      <c r="F8" s="6"/>
      <c r="G8" s="43"/>
      <c r="H8" s="253" t="str">
        <f>IF(OR(I$6=1,I$6&lt;0,I$9=1,I$9&lt;0,AND(I$6&gt;1,I$9&gt;1,I$6&gt;=I$9)),"ОШИБКА № колен","")</f>
        <v/>
      </c>
      <c r="I8" s="6"/>
      <c r="J8" s="39"/>
      <c r="K8" s="253" t="str">
        <f>IF(OR(L$6=1,L$6&lt;0,L$9=1,L$9&lt;0,AND(L$6&gt;1,L$9&gt;1,L$6&gt;=L$9)),"ОШИБКА № колен","")</f>
        <v/>
      </c>
      <c r="L8" s="6"/>
    </row>
    <row r="9" spans="1:12" ht="15">
      <c r="A9" s="108" t="s">
        <v>24</v>
      </c>
      <c r="B9" s="256" t="str">
        <f>IF(C$9&lt;0,"д.б. &gt;=0","")</f>
        <v/>
      </c>
      <c r="C9" s="30">
        <v>12</v>
      </c>
      <c r="D9" s="57"/>
      <c r="E9" s="256" t="str">
        <f>IF(F$9&lt;0,"д.б. &gt;=0","")</f>
        <v/>
      </c>
      <c r="F9" s="30">
        <v>10</v>
      </c>
      <c r="G9" s="58"/>
      <c r="H9" s="256" t="str">
        <f>IF(I$9&lt;0,"д.б. &gt;=0","")</f>
        <v/>
      </c>
      <c r="I9" s="30">
        <v>14</v>
      </c>
      <c r="J9" s="60"/>
      <c r="K9" s="256" t="str">
        <f>IF(L$9&lt;0,"д.б. &gt;=0","")</f>
        <v/>
      </c>
      <c r="L9" s="30">
        <v>11</v>
      </c>
    </row>
    <row r="10" spans="1:12" ht="15">
      <c r="A10" s="108" t="s">
        <v>25</v>
      </c>
      <c r="B10" s="257" t="str">
        <f>IF(AND(C$9=0,C$10&lt;&gt;0),"д.б. =0","")</f>
        <v/>
      </c>
      <c r="C10" s="96">
        <v>12</v>
      </c>
      <c r="D10" s="98"/>
      <c r="E10" s="257" t="str">
        <f>IF(AND(F$9=0,F$10&lt;&gt;0),"д.б. =0","")</f>
        <v/>
      </c>
      <c r="F10" s="96">
        <v>12</v>
      </c>
      <c r="G10" s="99"/>
      <c r="H10" s="257" t="str">
        <f>IF(AND(I$9=0,I$10&lt;&gt;0),"д.б. =0","")</f>
        <v/>
      </c>
      <c r="I10" s="96">
        <v>10</v>
      </c>
      <c r="J10" s="100"/>
      <c r="K10" s="257" t="str">
        <f>IF(AND(L$9=0,L$10&lt;&gt;0),"д.б. =0","")</f>
        <v/>
      </c>
      <c r="L10" s="96">
        <v>10</v>
      </c>
    </row>
    <row r="11" spans="1:12" ht="7.5" customHeight="1">
      <c r="A11" s="108"/>
      <c r="B11" s="257"/>
      <c r="C11" s="96"/>
      <c r="D11" s="98"/>
      <c r="E11" s="257"/>
      <c r="F11" s="96"/>
      <c r="G11" s="99"/>
      <c r="H11" s="257"/>
      <c r="I11" s="96"/>
      <c r="J11" s="100"/>
      <c r="K11" s="257"/>
      <c r="L11" s="96"/>
    </row>
    <row r="12" spans="1:12" ht="6.75" customHeight="1">
      <c r="A12" s="108"/>
      <c r="B12" s="257"/>
      <c r="C12" s="96"/>
      <c r="D12" s="98"/>
      <c r="E12" s="257"/>
      <c r="F12" s="96"/>
      <c r="G12" s="99"/>
      <c r="H12" s="257"/>
      <c r="I12" s="96"/>
      <c r="J12" s="100"/>
      <c r="K12" s="257"/>
      <c r="L12" s="96"/>
    </row>
    <row r="13" spans="1:12" ht="6.75" customHeight="1">
      <c r="A13" s="108"/>
      <c r="B13" s="257"/>
      <c r="C13" s="96"/>
      <c r="D13" s="98"/>
      <c r="E13" s="257"/>
      <c r="F13" s="96"/>
      <c r="G13" s="99"/>
      <c r="H13" s="257"/>
      <c r="I13" s="96"/>
      <c r="J13" s="100"/>
      <c r="K13" s="257"/>
      <c r="L13" s="96"/>
    </row>
    <row r="14" spans="1:12" ht="15.75" thickBot="1">
      <c r="A14" s="38"/>
      <c r="B14" s="38"/>
      <c r="C14" s="38"/>
      <c r="D14" s="63"/>
      <c r="E14" s="38"/>
      <c r="F14" s="38"/>
      <c r="G14" s="64"/>
      <c r="H14" s="38"/>
      <c r="I14" s="38"/>
      <c r="J14" s="39"/>
      <c r="K14" s="38"/>
      <c r="L14" s="38"/>
    </row>
    <row r="15" spans="1:12" ht="15.75" thickBot="1">
      <c r="A15" s="65" t="s">
        <v>7</v>
      </c>
      <c r="B15" s="115" t="s">
        <v>17</v>
      </c>
      <c r="C15" s="68" t="s">
        <v>20</v>
      </c>
      <c r="D15" s="69"/>
      <c r="E15" s="115" t="s">
        <v>17</v>
      </c>
      <c r="F15" s="68" t="s">
        <v>20</v>
      </c>
      <c r="G15" s="71"/>
      <c r="H15" s="115" t="s">
        <v>17</v>
      </c>
      <c r="I15" s="68" t="s">
        <v>20</v>
      </c>
      <c r="J15" s="73"/>
      <c r="K15" s="115" t="s">
        <v>17</v>
      </c>
      <c r="L15" s="68" t="s">
        <v>20</v>
      </c>
    </row>
    <row r="16" spans="1:12" ht="15">
      <c r="A16" s="74"/>
      <c r="B16" s="75"/>
      <c r="C16" s="77"/>
      <c r="D16" s="78"/>
      <c r="E16" s="75"/>
      <c r="F16" s="77"/>
      <c r="G16" s="80"/>
      <c r="H16" s="75"/>
      <c r="I16" s="77"/>
      <c r="J16" s="82"/>
      <c r="K16" s="75"/>
      <c r="L16" s="77"/>
    </row>
    <row r="17" spans="1:12" ht="15">
      <c r="A17" s="83">
        <v>1</v>
      </c>
      <c r="B17" s="118">
        <v>0</v>
      </c>
      <c r="C17" s="123">
        <f>C$2</f>
        <v>16</v>
      </c>
      <c r="D17" s="84"/>
      <c r="E17" s="118">
        <v>0</v>
      </c>
      <c r="F17" s="123">
        <f>F$2</f>
        <v>14</v>
      </c>
      <c r="G17" s="17"/>
      <c r="H17" s="118">
        <v>0</v>
      </c>
      <c r="I17" s="123">
        <f>I$2</f>
        <v>20</v>
      </c>
      <c r="J17" s="85"/>
      <c r="K17" s="118">
        <v>0</v>
      </c>
      <c r="L17" s="123">
        <f>L$2</f>
        <v>18</v>
      </c>
    </row>
    <row r="18" spans="1:12" ht="15">
      <c r="A18" s="83">
        <v>2</v>
      </c>
      <c r="B18" s="118">
        <f>IF(AND($A18&gt;=C$9,C$9&gt;0),0,IF(AND($A18&gt;=C$6,C$6&gt;0),C$7,0))</f>
        <v>0</v>
      </c>
      <c r="C18" s="123">
        <f>IF(AND($A18&gt;=C$9,C$9&gt;0),C$10,C17+B18)</f>
        <v>16</v>
      </c>
      <c r="D18" s="84"/>
      <c r="E18" s="118">
        <f>IF(AND($A18&gt;=F$9,F$9&gt;0),0,IF(AND($A18&gt;=F$6,F$6&gt;0),F$7,0))</f>
        <v>0</v>
      </c>
      <c r="F18" s="123">
        <f>IF(AND($A18&gt;=F$9,F$9&gt;0),F$10,F17+E18)</f>
        <v>14</v>
      </c>
      <c r="G18" s="17"/>
      <c r="H18" s="118">
        <f>IF(AND($A18&gt;=I$9,I$9&gt;0),0,IF(AND($A18&gt;=I$6,I$6&gt;0),I$7,0))</f>
        <v>0</v>
      </c>
      <c r="I18" s="123">
        <f>IF(AND($A18&gt;=I$9,I$9&gt;0),I$10,I17+H18)</f>
        <v>20</v>
      </c>
      <c r="J18" s="85"/>
      <c r="K18" s="118">
        <f>IF(AND($A18&gt;=L$9,L$9&gt;0),0,IF(AND($A18&gt;=L$6,L$6&gt;0),L$7,0))</f>
        <v>0</v>
      </c>
      <c r="L18" s="123">
        <f>IF(AND($A18&gt;=L$9,L$9&gt;0),L$10,L17+K18)</f>
        <v>18</v>
      </c>
    </row>
    <row r="19" spans="1:12" ht="15">
      <c r="A19" s="83">
        <v>3</v>
      </c>
      <c r="B19" s="118">
        <f t="shared" ref="B19:B36" si="0">IF(AND($A19&gt;=C$9,C$9&gt;0),0,IF(AND($A19&gt;=C$6,C$6&gt;0),C$7,0))</f>
        <v>0</v>
      </c>
      <c r="C19" s="123">
        <f t="shared" ref="C19:C36" si="1">IF(AND($A19&gt;=C$9,C$9&gt;0),C$10,C18+B19)</f>
        <v>16</v>
      </c>
      <c r="D19" s="84"/>
      <c r="E19" s="118">
        <f t="shared" ref="E19:E36" si="2">IF(AND($A19&gt;=F$9,F$9&gt;0),0,IF(AND($A19&gt;=F$6,F$6&gt;0),F$7,0))</f>
        <v>0</v>
      </c>
      <c r="F19" s="123">
        <f t="shared" ref="F19:F36" si="3">IF(AND($A19&gt;=F$9,F$9&gt;0),F$10,F18+E19)</f>
        <v>14</v>
      </c>
      <c r="G19" s="17"/>
      <c r="H19" s="118">
        <f t="shared" ref="H19:H36" si="4">IF(AND($A19&gt;=I$9,I$9&gt;0),0,IF(AND($A19&gt;=I$6,I$6&gt;0),I$7,0))</f>
        <v>0</v>
      </c>
      <c r="I19" s="123">
        <f t="shared" ref="I19:I36" si="5">IF(AND($A19&gt;=I$9,I$9&gt;0),I$10,I18+H19)</f>
        <v>20</v>
      </c>
      <c r="J19" s="85"/>
      <c r="K19" s="118">
        <f t="shared" ref="K19:K36" si="6">IF(AND($A19&gt;=L$9,L$9&gt;0),0,IF(AND($A19&gt;=L$6,L$6&gt;0),L$7,0))</f>
        <v>0</v>
      </c>
      <c r="L19" s="123">
        <f t="shared" ref="L19:L36" si="7">IF(AND($A19&gt;=L$9,L$9&gt;0),L$10,L18+K19)</f>
        <v>18</v>
      </c>
    </row>
    <row r="20" spans="1:12" ht="15">
      <c r="A20" s="83">
        <v>4</v>
      </c>
      <c r="B20" s="118">
        <f t="shared" si="0"/>
        <v>0</v>
      </c>
      <c r="C20" s="123">
        <f t="shared" si="1"/>
        <v>16</v>
      </c>
      <c r="D20" s="84"/>
      <c r="E20" s="118">
        <f t="shared" si="2"/>
        <v>1</v>
      </c>
      <c r="F20" s="123">
        <f t="shared" si="3"/>
        <v>15</v>
      </c>
      <c r="G20" s="17"/>
      <c r="H20" s="118">
        <f t="shared" si="4"/>
        <v>0</v>
      </c>
      <c r="I20" s="123">
        <f t="shared" si="5"/>
        <v>20</v>
      </c>
      <c r="J20" s="85"/>
      <c r="K20" s="118">
        <f t="shared" si="6"/>
        <v>0</v>
      </c>
      <c r="L20" s="123">
        <f t="shared" si="7"/>
        <v>18</v>
      </c>
    </row>
    <row r="21" spans="1:12" ht="15">
      <c r="A21" s="83">
        <v>5</v>
      </c>
      <c r="B21" s="119">
        <f t="shared" si="0"/>
        <v>0</v>
      </c>
      <c r="C21" s="111">
        <f t="shared" si="1"/>
        <v>16</v>
      </c>
      <c r="D21" s="15"/>
      <c r="E21" s="119">
        <f t="shared" si="2"/>
        <v>1</v>
      </c>
      <c r="F21" s="111">
        <f t="shared" si="3"/>
        <v>16</v>
      </c>
      <c r="G21" s="15"/>
      <c r="H21" s="119">
        <f t="shared" si="4"/>
        <v>0</v>
      </c>
      <c r="I21" s="111">
        <f t="shared" si="5"/>
        <v>20</v>
      </c>
      <c r="J21" s="15"/>
      <c r="K21" s="119">
        <f t="shared" si="6"/>
        <v>0</v>
      </c>
      <c r="L21" s="111">
        <f t="shared" si="7"/>
        <v>18</v>
      </c>
    </row>
    <row r="22" spans="1:12" ht="15">
      <c r="A22" s="83">
        <v>6</v>
      </c>
      <c r="B22" s="118">
        <f t="shared" si="0"/>
        <v>1</v>
      </c>
      <c r="C22" s="123">
        <f t="shared" si="1"/>
        <v>17</v>
      </c>
      <c r="D22" s="84"/>
      <c r="E22" s="118">
        <f t="shared" si="2"/>
        <v>1</v>
      </c>
      <c r="F22" s="123">
        <f t="shared" si="3"/>
        <v>17</v>
      </c>
      <c r="G22" s="17"/>
      <c r="H22" s="118">
        <f t="shared" si="4"/>
        <v>0</v>
      </c>
      <c r="I22" s="123">
        <f t="shared" si="5"/>
        <v>20</v>
      </c>
      <c r="J22" s="85"/>
      <c r="K22" s="118">
        <f t="shared" si="6"/>
        <v>-1</v>
      </c>
      <c r="L22" s="123">
        <f t="shared" si="7"/>
        <v>17</v>
      </c>
    </row>
    <row r="23" spans="1:12" ht="15">
      <c r="A23" s="83">
        <v>7</v>
      </c>
      <c r="B23" s="118">
        <f t="shared" si="0"/>
        <v>1</v>
      </c>
      <c r="C23" s="123">
        <f t="shared" si="1"/>
        <v>18</v>
      </c>
      <c r="D23" s="84"/>
      <c r="E23" s="118">
        <f t="shared" si="2"/>
        <v>1</v>
      </c>
      <c r="F23" s="123">
        <f t="shared" si="3"/>
        <v>18</v>
      </c>
      <c r="G23" s="17"/>
      <c r="H23" s="118">
        <f t="shared" si="4"/>
        <v>0</v>
      </c>
      <c r="I23" s="123">
        <f t="shared" si="5"/>
        <v>20</v>
      </c>
      <c r="J23" s="85"/>
      <c r="K23" s="118">
        <f t="shared" si="6"/>
        <v>-1</v>
      </c>
      <c r="L23" s="123">
        <f t="shared" si="7"/>
        <v>16</v>
      </c>
    </row>
    <row r="24" spans="1:12" ht="15">
      <c r="A24" s="83">
        <v>8</v>
      </c>
      <c r="B24" s="118">
        <f t="shared" si="0"/>
        <v>1</v>
      </c>
      <c r="C24" s="123">
        <f t="shared" si="1"/>
        <v>19</v>
      </c>
      <c r="D24" s="84"/>
      <c r="E24" s="118">
        <f t="shared" si="2"/>
        <v>1</v>
      </c>
      <c r="F24" s="123">
        <f t="shared" si="3"/>
        <v>19</v>
      </c>
      <c r="G24" s="17"/>
      <c r="H24" s="118">
        <f t="shared" si="4"/>
        <v>0</v>
      </c>
      <c r="I24" s="123">
        <f t="shared" si="5"/>
        <v>20</v>
      </c>
      <c r="J24" s="85"/>
      <c r="K24" s="118">
        <f t="shared" si="6"/>
        <v>-1</v>
      </c>
      <c r="L24" s="123">
        <f t="shared" si="7"/>
        <v>15</v>
      </c>
    </row>
    <row r="25" spans="1:12" ht="15">
      <c r="A25" s="83">
        <v>9</v>
      </c>
      <c r="B25" s="118">
        <f t="shared" si="0"/>
        <v>1</v>
      </c>
      <c r="C25" s="123">
        <f t="shared" si="1"/>
        <v>20</v>
      </c>
      <c r="D25" s="84"/>
      <c r="E25" s="118">
        <f t="shared" si="2"/>
        <v>1</v>
      </c>
      <c r="F25" s="123">
        <f t="shared" si="3"/>
        <v>20</v>
      </c>
      <c r="G25" s="17"/>
      <c r="H25" s="118">
        <f t="shared" si="4"/>
        <v>-1</v>
      </c>
      <c r="I25" s="123">
        <f t="shared" si="5"/>
        <v>19</v>
      </c>
      <c r="J25" s="85"/>
      <c r="K25" s="118">
        <f t="shared" si="6"/>
        <v>-1</v>
      </c>
      <c r="L25" s="123">
        <f t="shared" si="7"/>
        <v>14</v>
      </c>
    </row>
    <row r="26" spans="1:12" ht="15">
      <c r="A26" s="83">
        <v>10</v>
      </c>
      <c r="B26" s="119">
        <f t="shared" si="0"/>
        <v>1</v>
      </c>
      <c r="C26" s="111">
        <f t="shared" si="1"/>
        <v>21</v>
      </c>
      <c r="D26" s="15"/>
      <c r="E26" s="119">
        <f t="shared" si="2"/>
        <v>0</v>
      </c>
      <c r="F26" s="111">
        <f t="shared" si="3"/>
        <v>12</v>
      </c>
      <c r="G26" s="15"/>
      <c r="H26" s="119">
        <f t="shared" si="4"/>
        <v>-1</v>
      </c>
      <c r="I26" s="111">
        <f t="shared" si="5"/>
        <v>18</v>
      </c>
      <c r="J26" s="15"/>
      <c r="K26" s="119">
        <f t="shared" si="6"/>
        <v>-1</v>
      </c>
      <c r="L26" s="111">
        <f t="shared" si="7"/>
        <v>13</v>
      </c>
    </row>
    <row r="27" spans="1:12" ht="15">
      <c r="A27" s="83">
        <v>11</v>
      </c>
      <c r="B27" s="118">
        <f t="shared" si="0"/>
        <v>1</v>
      </c>
      <c r="C27" s="123">
        <f t="shared" si="1"/>
        <v>22</v>
      </c>
      <c r="D27" s="84"/>
      <c r="E27" s="118">
        <f t="shared" si="2"/>
        <v>0</v>
      </c>
      <c r="F27" s="123">
        <f t="shared" si="3"/>
        <v>12</v>
      </c>
      <c r="G27" s="17"/>
      <c r="H27" s="118">
        <f t="shared" si="4"/>
        <v>-1</v>
      </c>
      <c r="I27" s="123">
        <f t="shared" si="5"/>
        <v>17</v>
      </c>
      <c r="J27" s="85"/>
      <c r="K27" s="118">
        <f t="shared" si="6"/>
        <v>0</v>
      </c>
      <c r="L27" s="123">
        <f t="shared" si="7"/>
        <v>10</v>
      </c>
    </row>
    <row r="28" spans="1:12" ht="15">
      <c r="A28" s="83">
        <v>12</v>
      </c>
      <c r="B28" s="118">
        <f t="shared" si="0"/>
        <v>0</v>
      </c>
      <c r="C28" s="123">
        <f t="shared" si="1"/>
        <v>12</v>
      </c>
      <c r="D28" s="84"/>
      <c r="E28" s="118">
        <f t="shared" si="2"/>
        <v>0</v>
      </c>
      <c r="F28" s="123">
        <f t="shared" si="3"/>
        <v>12</v>
      </c>
      <c r="G28" s="17"/>
      <c r="H28" s="118">
        <f t="shared" si="4"/>
        <v>-1</v>
      </c>
      <c r="I28" s="123">
        <f t="shared" si="5"/>
        <v>16</v>
      </c>
      <c r="J28" s="85"/>
      <c r="K28" s="118">
        <f t="shared" si="6"/>
        <v>0</v>
      </c>
      <c r="L28" s="123">
        <f t="shared" si="7"/>
        <v>10</v>
      </c>
    </row>
    <row r="29" spans="1:12" ht="15">
      <c r="A29" s="83">
        <v>13</v>
      </c>
      <c r="B29" s="118">
        <f t="shared" si="0"/>
        <v>0</v>
      </c>
      <c r="C29" s="123">
        <f t="shared" si="1"/>
        <v>12</v>
      </c>
      <c r="D29" s="84"/>
      <c r="E29" s="118">
        <f t="shared" si="2"/>
        <v>0</v>
      </c>
      <c r="F29" s="123">
        <f t="shared" si="3"/>
        <v>12</v>
      </c>
      <c r="G29" s="17"/>
      <c r="H29" s="118">
        <f t="shared" si="4"/>
        <v>-1</v>
      </c>
      <c r="I29" s="123">
        <f t="shared" si="5"/>
        <v>15</v>
      </c>
      <c r="J29" s="85"/>
      <c r="K29" s="118">
        <f t="shared" si="6"/>
        <v>0</v>
      </c>
      <c r="L29" s="123">
        <f t="shared" si="7"/>
        <v>10</v>
      </c>
    </row>
    <row r="30" spans="1:12" ht="15">
      <c r="A30" s="83">
        <v>14</v>
      </c>
      <c r="B30" s="118">
        <f t="shared" si="0"/>
        <v>0</v>
      </c>
      <c r="C30" s="123">
        <f t="shared" si="1"/>
        <v>12</v>
      </c>
      <c r="D30" s="84"/>
      <c r="E30" s="118">
        <f t="shared" si="2"/>
        <v>0</v>
      </c>
      <c r="F30" s="123">
        <f t="shared" si="3"/>
        <v>12</v>
      </c>
      <c r="G30" s="17"/>
      <c r="H30" s="118">
        <f t="shared" si="4"/>
        <v>0</v>
      </c>
      <c r="I30" s="123">
        <f t="shared" si="5"/>
        <v>10</v>
      </c>
      <c r="J30" s="85"/>
      <c r="K30" s="118">
        <f t="shared" si="6"/>
        <v>0</v>
      </c>
      <c r="L30" s="123">
        <f t="shared" si="7"/>
        <v>10</v>
      </c>
    </row>
    <row r="31" spans="1:12" ht="15">
      <c r="A31" s="83">
        <v>15</v>
      </c>
      <c r="B31" s="119">
        <f t="shared" si="0"/>
        <v>0</v>
      </c>
      <c r="C31" s="111">
        <f t="shared" si="1"/>
        <v>12</v>
      </c>
      <c r="D31" s="15"/>
      <c r="E31" s="119">
        <f t="shared" si="2"/>
        <v>0</v>
      </c>
      <c r="F31" s="111">
        <f t="shared" si="3"/>
        <v>12</v>
      </c>
      <c r="G31" s="15"/>
      <c r="H31" s="119">
        <f t="shared" si="4"/>
        <v>0</v>
      </c>
      <c r="I31" s="111">
        <f t="shared" si="5"/>
        <v>10</v>
      </c>
      <c r="J31" s="15"/>
      <c r="K31" s="119">
        <f t="shared" si="6"/>
        <v>0</v>
      </c>
      <c r="L31" s="111">
        <f t="shared" si="7"/>
        <v>10</v>
      </c>
    </row>
    <row r="32" spans="1:12" ht="15">
      <c r="A32" s="83">
        <v>16</v>
      </c>
      <c r="B32" s="118">
        <f t="shared" si="0"/>
        <v>0</v>
      </c>
      <c r="C32" s="123">
        <f t="shared" si="1"/>
        <v>12</v>
      </c>
      <c r="D32" s="84"/>
      <c r="E32" s="118">
        <f t="shared" si="2"/>
        <v>0</v>
      </c>
      <c r="F32" s="123">
        <f t="shared" si="3"/>
        <v>12</v>
      </c>
      <c r="G32" s="17"/>
      <c r="H32" s="118">
        <f t="shared" si="4"/>
        <v>0</v>
      </c>
      <c r="I32" s="123">
        <f t="shared" si="5"/>
        <v>10</v>
      </c>
      <c r="J32" s="85"/>
      <c r="K32" s="118">
        <f t="shared" si="6"/>
        <v>0</v>
      </c>
      <c r="L32" s="123">
        <f t="shared" si="7"/>
        <v>10</v>
      </c>
    </row>
    <row r="33" spans="1:12" ht="15">
      <c r="A33" s="83">
        <v>17</v>
      </c>
      <c r="B33" s="118">
        <f t="shared" si="0"/>
        <v>0</v>
      </c>
      <c r="C33" s="123">
        <f t="shared" si="1"/>
        <v>12</v>
      </c>
      <c r="D33" s="84"/>
      <c r="E33" s="118">
        <f t="shared" si="2"/>
        <v>0</v>
      </c>
      <c r="F33" s="123">
        <f t="shared" si="3"/>
        <v>12</v>
      </c>
      <c r="G33" s="17"/>
      <c r="H33" s="118">
        <f t="shared" si="4"/>
        <v>0</v>
      </c>
      <c r="I33" s="123">
        <f t="shared" si="5"/>
        <v>10</v>
      </c>
      <c r="J33" s="85"/>
      <c r="K33" s="118">
        <f t="shared" si="6"/>
        <v>0</v>
      </c>
      <c r="L33" s="123">
        <f t="shared" si="7"/>
        <v>10</v>
      </c>
    </row>
    <row r="34" spans="1:12" ht="15">
      <c r="A34" s="83">
        <v>18</v>
      </c>
      <c r="B34" s="118">
        <f t="shared" si="0"/>
        <v>0</v>
      </c>
      <c r="C34" s="123">
        <f t="shared" si="1"/>
        <v>12</v>
      </c>
      <c r="D34" s="84"/>
      <c r="E34" s="118">
        <f t="shared" si="2"/>
        <v>0</v>
      </c>
      <c r="F34" s="123">
        <f t="shared" si="3"/>
        <v>12</v>
      </c>
      <c r="G34" s="17"/>
      <c r="H34" s="118">
        <f t="shared" si="4"/>
        <v>0</v>
      </c>
      <c r="I34" s="123">
        <f t="shared" si="5"/>
        <v>10</v>
      </c>
      <c r="J34" s="85"/>
      <c r="K34" s="118">
        <f t="shared" si="6"/>
        <v>0</v>
      </c>
      <c r="L34" s="123">
        <f t="shared" si="7"/>
        <v>10</v>
      </c>
    </row>
    <row r="35" spans="1:12" ht="15">
      <c r="A35" s="83">
        <v>19</v>
      </c>
      <c r="B35" s="118">
        <f t="shared" si="0"/>
        <v>0</v>
      </c>
      <c r="C35" s="123">
        <f t="shared" si="1"/>
        <v>12</v>
      </c>
      <c r="D35" s="84"/>
      <c r="E35" s="118">
        <f t="shared" si="2"/>
        <v>0</v>
      </c>
      <c r="F35" s="123">
        <f t="shared" si="3"/>
        <v>12</v>
      </c>
      <c r="G35" s="17"/>
      <c r="H35" s="118">
        <f t="shared" si="4"/>
        <v>0</v>
      </c>
      <c r="I35" s="123">
        <f t="shared" si="5"/>
        <v>10</v>
      </c>
      <c r="J35" s="85"/>
      <c r="K35" s="118">
        <f t="shared" si="6"/>
        <v>0</v>
      </c>
      <c r="L35" s="123">
        <f t="shared" si="7"/>
        <v>10</v>
      </c>
    </row>
    <row r="36" spans="1:12" ht="15.75" thickBot="1">
      <c r="A36" s="86">
        <v>20</v>
      </c>
      <c r="B36" s="120">
        <f t="shared" si="0"/>
        <v>0</v>
      </c>
      <c r="C36" s="124">
        <f t="shared" si="1"/>
        <v>12</v>
      </c>
      <c r="D36" s="87"/>
      <c r="E36" s="120">
        <f t="shared" si="2"/>
        <v>0</v>
      </c>
      <c r="F36" s="124">
        <f t="shared" si="3"/>
        <v>12</v>
      </c>
      <c r="G36" s="27"/>
      <c r="H36" s="120">
        <f t="shared" si="4"/>
        <v>0</v>
      </c>
      <c r="I36" s="124">
        <f t="shared" si="5"/>
        <v>10</v>
      </c>
      <c r="J36" s="88"/>
      <c r="K36" s="120">
        <f t="shared" si="6"/>
        <v>0</v>
      </c>
      <c r="L36" s="124">
        <f t="shared" si="7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G69"/>
  <sheetViews>
    <sheetView tabSelected="1" topLeftCell="A22" zoomScaleNormal="100" workbookViewId="0">
      <selection activeCell="K11" sqref="K11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12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9.7109375" customWidth="1"/>
    <col min="14" max="14" width="6.7109375" customWidth="1"/>
    <col min="15" max="15" width="10.1406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710937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710937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>
      <c r="D1" s="311"/>
      <c r="H1" s="311"/>
      <c r="I1" s="286" t="s">
        <v>87</v>
      </c>
      <c r="J1" s="273" t="str">
        <f>IF(K$1=0,"LastOrder",IF(K$1=1,"MinOrder","ОШИБКА"))</f>
        <v>MinOrder</v>
      </c>
      <c r="K1" s="287">
        <v>1</v>
      </c>
      <c r="L1" s="311"/>
      <c r="T1" s="288"/>
      <c r="U1" s="288"/>
      <c r="Z1" s="288"/>
    </row>
    <row r="2" spans="1:33" ht="15">
      <c r="A2" s="105" t="s">
        <v>21</v>
      </c>
      <c r="B2" s="34"/>
      <c r="C2" s="148">
        <v>40</v>
      </c>
      <c r="D2" s="312"/>
      <c r="E2" s="105" t="s">
        <v>12</v>
      </c>
      <c r="F2" s="125"/>
      <c r="G2" s="148">
        <v>4</v>
      </c>
      <c r="H2" s="312"/>
      <c r="I2" s="105" t="s">
        <v>0</v>
      </c>
      <c r="J2" s="257" t="str">
        <f>IF(K$2&lt;0,"д.б. &gt;0","")</f>
        <v/>
      </c>
      <c r="K2" s="158">
        <v>0.1</v>
      </c>
      <c r="L2" s="324"/>
      <c r="M2" s="125" t="s">
        <v>27</v>
      </c>
      <c r="N2" s="125"/>
      <c r="O2" s="159" t="s">
        <v>29</v>
      </c>
      <c r="P2" s="222"/>
      <c r="Q2" s="125"/>
      <c r="R2" s="125"/>
      <c r="S2" s="125"/>
      <c r="T2" s="225"/>
      <c r="U2" s="288"/>
      <c r="Z2" s="288"/>
    </row>
    <row r="3" spans="1:33" ht="15">
      <c r="A3" s="105"/>
      <c r="B3" s="34"/>
      <c r="C3" s="114"/>
      <c r="D3" s="313"/>
      <c r="E3" s="105"/>
      <c r="F3" s="125"/>
      <c r="G3" s="113"/>
      <c r="H3" s="313"/>
      <c r="I3" s="105" t="s">
        <v>1</v>
      </c>
      <c r="J3" s="257" t="str">
        <f>IF(K$3&lt;0,"д.б. &gt;0","")</f>
        <v/>
      </c>
      <c r="K3" s="157">
        <v>2</v>
      </c>
      <c r="L3" s="324"/>
      <c r="M3" s="125" t="s">
        <v>28</v>
      </c>
      <c r="N3" s="125"/>
      <c r="O3" s="160">
        <v>4</v>
      </c>
      <c r="P3" s="223"/>
      <c r="Q3" s="125"/>
      <c r="R3" s="125"/>
      <c r="S3" s="125"/>
      <c r="T3" s="225"/>
      <c r="U3" s="288"/>
      <c r="Z3" s="288"/>
    </row>
    <row r="4" spans="1:33" ht="15">
      <c r="A4" s="105"/>
      <c r="B4" s="34"/>
      <c r="C4" s="114"/>
      <c r="D4" s="313"/>
      <c r="E4" s="105"/>
      <c r="F4" s="125"/>
      <c r="G4" s="114"/>
      <c r="H4" s="313"/>
      <c r="I4" s="105" t="s">
        <v>6</v>
      </c>
      <c r="J4" s="257" t="str">
        <f>IF(K$4&lt;2,"д.б. &gt;1","")</f>
        <v/>
      </c>
      <c r="K4" s="148">
        <v>12</v>
      </c>
      <c r="L4" s="324"/>
      <c r="M4" s="176" t="s">
        <v>30</v>
      </c>
      <c r="N4" s="125"/>
      <c r="O4" s="165">
        <v>10</v>
      </c>
      <c r="P4" s="224"/>
      <c r="Q4" s="125"/>
      <c r="R4" s="125"/>
      <c r="S4" s="125"/>
      <c r="T4" s="225"/>
      <c r="U4" s="288"/>
      <c r="Z4" s="288"/>
    </row>
    <row r="5" spans="1:33" ht="15" customHeight="1">
      <c r="A5" s="106"/>
      <c r="B5" s="34"/>
      <c r="C5" s="151"/>
      <c r="D5" s="314"/>
      <c r="E5" s="106"/>
      <c r="F5" s="125"/>
      <c r="G5" s="3"/>
      <c r="H5" s="314"/>
      <c r="I5" s="106"/>
      <c r="J5" s="257"/>
      <c r="K5" s="3"/>
      <c r="L5" s="324"/>
      <c r="M5" s="125"/>
      <c r="N5" s="125"/>
      <c r="O5" s="133"/>
      <c r="P5" s="225"/>
      <c r="Q5" s="125"/>
      <c r="R5" s="125"/>
      <c r="S5" s="125"/>
      <c r="T5" s="225"/>
      <c r="U5" s="288"/>
      <c r="Z5" s="288"/>
      <c r="AG5" s="347"/>
    </row>
    <row r="6" spans="1:33" ht="15" customHeight="1">
      <c r="A6" s="264" t="s">
        <v>22</v>
      </c>
      <c r="B6" s="45"/>
      <c r="C6" s="154">
        <v>2</v>
      </c>
      <c r="D6" s="315"/>
      <c r="E6" s="264" t="s">
        <v>13</v>
      </c>
      <c r="F6" s="138"/>
      <c r="G6" s="154">
        <v>12</v>
      </c>
      <c r="H6" s="315"/>
      <c r="I6" s="264" t="s">
        <v>2</v>
      </c>
      <c r="J6" s="257" t="str">
        <f>IF(K$6&lt;0,"д.б. &gt;=0","")</f>
        <v/>
      </c>
      <c r="K6" s="156">
        <v>21</v>
      </c>
      <c r="L6" s="325"/>
      <c r="M6" s="139" t="s">
        <v>36</v>
      </c>
      <c r="N6" s="138"/>
      <c r="O6" s="162">
        <v>0</v>
      </c>
      <c r="P6" s="226"/>
      <c r="Q6" s="125"/>
      <c r="R6" s="125"/>
      <c r="S6" s="125"/>
      <c r="T6" s="225"/>
      <c r="U6" s="288"/>
      <c r="Z6" s="288"/>
      <c r="AG6" s="347"/>
    </row>
    <row r="7" spans="1:33" ht="15">
      <c r="A7" s="264" t="s">
        <v>23</v>
      </c>
      <c r="B7" s="45"/>
      <c r="C7" s="150">
        <v>-2</v>
      </c>
      <c r="D7" s="316"/>
      <c r="E7" s="264" t="s">
        <v>14</v>
      </c>
      <c r="F7" s="138"/>
      <c r="G7" s="150">
        <v>1</v>
      </c>
      <c r="H7" s="316"/>
      <c r="I7" s="264" t="s">
        <v>3</v>
      </c>
      <c r="J7" s="257" t="str">
        <f>IF(AND(K$6=0,K$7&lt;&gt;0),"д.б. =0","")</f>
        <v/>
      </c>
      <c r="K7" s="146">
        <v>0.25</v>
      </c>
      <c r="L7" s="325"/>
      <c r="M7" s="139" t="s">
        <v>35</v>
      </c>
      <c r="N7" s="138"/>
      <c r="O7" s="163">
        <v>113</v>
      </c>
      <c r="P7" s="226"/>
      <c r="Q7" s="125"/>
      <c r="R7" s="125"/>
      <c r="S7" s="125"/>
      <c r="T7" s="225"/>
      <c r="U7" s="288"/>
      <c r="Z7" s="288"/>
      <c r="AG7" s="233"/>
    </row>
    <row r="8" spans="1:33" ht="15">
      <c r="A8" s="264"/>
      <c r="B8" s="45"/>
      <c r="C8" s="152"/>
      <c r="D8" s="315"/>
      <c r="E8" s="264"/>
      <c r="F8" s="138"/>
      <c r="G8" s="140"/>
      <c r="H8" s="315"/>
      <c r="I8" s="264"/>
      <c r="J8" s="260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40"/>
      <c r="L8" s="325"/>
      <c r="M8" s="139" t="s">
        <v>37</v>
      </c>
      <c r="N8" s="138"/>
      <c r="O8" s="164">
        <v>0.1</v>
      </c>
      <c r="P8" s="227"/>
      <c r="Q8" s="125"/>
      <c r="R8" s="125"/>
      <c r="S8" s="125"/>
      <c r="T8" s="225"/>
      <c r="U8" s="288"/>
      <c r="Z8" s="288"/>
      <c r="AG8" s="233"/>
    </row>
    <row r="9" spans="1:33" ht="15">
      <c r="A9" s="265" t="s">
        <v>24</v>
      </c>
      <c r="B9" s="144"/>
      <c r="C9" s="153">
        <v>12</v>
      </c>
      <c r="D9" s="317"/>
      <c r="E9" s="265" t="s">
        <v>15</v>
      </c>
      <c r="F9" s="142"/>
      <c r="G9" s="153">
        <v>0</v>
      </c>
      <c r="H9" s="317"/>
      <c r="I9" s="265" t="s">
        <v>4</v>
      </c>
      <c r="J9" s="257" t="str">
        <f>IF(K$9&lt;0,"д.б. &gt;=0","")</f>
        <v/>
      </c>
      <c r="K9" s="155">
        <v>45</v>
      </c>
      <c r="L9" s="326"/>
      <c r="M9" s="142"/>
      <c r="N9" s="142"/>
      <c r="O9" s="145"/>
      <c r="P9" s="228"/>
      <c r="Q9" s="125"/>
      <c r="R9" s="125"/>
      <c r="S9" s="125"/>
      <c r="T9" s="225"/>
      <c r="U9" s="288"/>
      <c r="Z9" s="288"/>
      <c r="AG9" s="233"/>
    </row>
    <row r="10" spans="1:33" ht="15">
      <c r="A10" s="265" t="s">
        <v>25</v>
      </c>
      <c r="B10" s="144"/>
      <c r="C10" s="149">
        <v>20</v>
      </c>
      <c r="D10" s="318"/>
      <c r="E10" s="265" t="s">
        <v>16</v>
      </c>
      <c r="F10" s="142"/>
      <c r="G10" s="149">
        <v>0</v>
      </c>
      <c r="H10" s="318"/>
      <c r="I10" s="265" t="s">
        <v>5</v>
      </c>
      <c r="J10" s="257" t="str">
        <f>IF(AND(K$9=0,K$10&lt;&gt;0),"д.б. =0","")</f>
        <v/>
      </c>
      <c r="K10" s="147">
        <v>50</v>
      </c>
      <c r="L10" s="326"/>
      <c r="M10" s="141" t="s">
        <v>38</v>
      </c>
      <c r="N10" s="142"/>
      <c r="O10" s="161">
        <v>30000</v>
      </c>
      <c r="P10" s="229"/>
      <c r="Q10" s="125"/>
      <c r="R10" s="125"/>
      <c r="S10" s="125"/>
      <c r="T10" s="125"/>
      <c r="U10" s="288"/>
      <c r="Z10" s="288"/>
      <c r="AG10" s="233"/>
    </row>
    <row r="11" spans="1:33" ht="15">
      <c r="A11" s="143"/>
      <c r="B11" s="144"/>
      <c r="C11" s="246"/>
      <c r="D11" s="318"/>
      <c r="E11" s="143"/>
      <c r="F11" s="142"/>
      <c r="G11" s="246"/>
      <c r="H11" s="318"/>
      <c r="I11" s="143"/>
      <c r="J11" s="257"/>
      <c r="K11" s="247"/>
      <c r="L11" s="326"/>
      <c r="M11" s="141"/>
      <c r="N11" s="142"/>
      <c r="O11" s="248"/>
      <c r="P11" s="229"/>
      <c r="Q11" s="125"/>
      <c r="R11" s="125"/>
      <c r="S11" s="125"/>
      <c r="T11" s="125"/>
      <c r="U11" s="288"/>
      <c r="Z11" s="288"/>
      <c r="AG11" s="233"/>
    </row>
    <row r="12" spans="1:33" ht="15">
      <c r="A12" s="105"/>
      <c r="B12" s="236"/>
      <c r="C12" s="251"/>
      <c r="D12" s="319"/>
      <c r="E12" s="105" t="s">
        <v>84</v>
      </c>
      <c r="F12" s="250"/>
      <c r="G12" s="249">
        <v>20</v>
      </c>
      <c r="H12" s="319"/>
      <c r="I12" s="105" t="s">
        <v>85</v>
      </c>
      <c r="J12" s="257" t="str">
        <f>IF(K$12&lt;0,"д.б. &gt;=0","")</f>
        <v/>
      </c>
      <c r="K12" s="272">
        <v>0</v>
      </c>
      <c r="L12" s="327"/>
      <c r="M12" s="176"/>
      <c r="N12" s="250"/>
      <c r="O12" s="252"/>
      <c r="P12" s="229"/>
      <c r="Q12" s="125"/>
      <c r="R12" s="125"/>
      <c r="S12" s="125"/>
      <c r="T12" s="125"/>
      <c r="U12" s="288"/>
      <c r="Z12" s="288"/>
      <c r="AG12" s="233"/>
    </row>
    <row r="13" spans="1:33" ht="15">
      <c r="A13" s="105"/>
      <c r="B13" s="236"/>
      <c r="C13" s="251"/>
      <c r="D13" s="319"/>
      <c r="E13" s="105"/>
      <c r="F13" s="250"/>
      <c r="G13" s="251"/>
      <c r="H13" s="319"/>
      <c r="I13" s="107" t="s">
        <v>88</v>
      </c>
      <c r="J13" s="257" t="str">
        <f>IF(K$13&lt;0,"д.б. &gt;=0","")</f>
        <v/>
      </c>
      <c r="K13" s="271">
        <v>0</v>
      </c>
      <c r="L13" s="327"/>
      <c r="M13" s="176"/>
      <c r="N13" s="250"/>
      <c r="O13" s="252"/>
      <c r="P13" s="229"/>
      <c r="Q13" s="125"/>
      <c r="R13" s="125"/>
      <c r="S13" s="125"/>
      <c r="T13" s="125"/>
      <c r="U13" s="288"/>
      <c r="Z13" s="288"/>
      <c r="AG13" s="233"/>
    </row>
    <row r="14" spans="1:33" ht="17.25" customHeight="1" thickBot="1">
      <c r="A14" s="38"/>
      <c r="B14" s="38"/>
      <c r="C14" s="38"/>
      <c r="D14" s="320"/>
      <c r="E14" s="38"/>
      <c r="F14" s="38"/>
      <c r="G14" s="38"/>
      <c r="H14" s="320"/>
      <c r="I14" s="38"/>
      <c r="J14" s="38"/>
      <c r="K14" s="38"/>
      <c r="L14" s="324"/>
      <c r="M14" s="125"/>
      <c r="N14" s="125"/>
      <c r="O14" s="133"/>
      <c r="P14" s="133"/>
      <c r="Q14" s="125"/>
      <c r="R14" s="125"/>
      <c r="S14" s="125"/>
      <c r="T14" s="125"/>
      <c r="U14" s="288"/>
      <c r="Z14" s="288"/>
      <c r="AG14" s="233"/>
    </row>
    <row r="15" spans="1:33" ht="65.25" customHeight="1" thickBot="1">
      <c r="A15" s="334" t="s">
        <v>7</v>
      </c>
      <c r="B15" s="335" t="s">
        <v>86</v>
      </c>
      <c r="C15" s="336" t="s">
        <v>20</v>
      </c>
      <c r="D15" s="321"/>
      <c r="E15" s="337" t="s">
        <v>17</v>
      </c>
      <c r="F15" s="338" t="s">
        <v>48</v>
      </c>
      <c r="G15" s="336" t="s">
        <v>47</v>
      </c>
      <c r="H15" s="321"/>
      <c r="I15" s="339" t="s">
        <v>8</v>
      </c>
      <c r="J15" s="338" t="s">
        <v>9</v>
      </c>
      <c r="K15" s="336" t="s">
        <v>49</v>
      </c>
      <c r="L15" s="328"/>
      <c r="M15" s="340" t="s">
        <v>39</v>
      </c>
      <c r="N15" s="341" t="s">
        <v>26</v>
      </c>
      <c r="O15" s="535" t="s">
        <v>83</v>
      </c>
      <c r="P15" s="536"/>
      <c r="Q15" s="542" t="s">
        <v>31</v>
      </c>
      <c r="R15" s="543"/>
      <c r="S15" s="538" t="s">
        <v>34</v>
      </c>
      <c r="T15" s="539"/>
      <c r="U15" s="330"/>
      <c r="V15" s="342" t="s">
        <v>40</v>
      </c>
      <c r="W15" s="343" t="s">
        <v>43</v>
      </c>
      <c r="X15" s="344" t="s">
        <v>44</v>
      </c>
      <c r="Y15" s="345" t="s">
        <v>42</v>
      </c>
      <c r="Z15" s="332"/>
      <c r="AA15" s="346" t="s">
        <v>64</v>
      </c>
      <c r="AB15" s="342" t="s">
        <v>41</v>
      </c>
      <c r="AC15" s="540" t="s">
        <v>50</v>
      </c>
      <c r="AD15" s="541"/>
      <c r="AE15" s="342" t="s">
        <v>51</v>
      </c>
      <c r="AF15" s="137"/>
      <c r="AG15" s="234"/>
    </row>
    <row r="16" spans="1:33" ht="15">
      <c r="A16" s="74"/>
      <c r="B16" s="75"/>
      <c r="C16" s="289"/>
      <c r="D16" s="322"/>
      <c r="E16" s="292"/>
      <c r="F16" s="76"/>
      <c r="G16" s="289"/>
      <c r="H16" s="322"/>
      <c r="I16" s="292"/>
      <c r="J16" s="76"/>
      <c r="K16" s="289"/>
      <c r="L16" s="329"/>
      <c r="M16" s="126"/>
      <c r="N16" s="126"/>
      <c r="O16" s="230" t="s">
        <v>81</v>
      </c>
      <c r="P16" s="221" t="s">
        <v>82</v>
      </c>
      <c r="Q16" s="127" t="s">
        <v>32</v>
      </c>
      <c r="R16" s="128" t="s">
        <v>33</v>
      </c>
      <c r="S16" s="127" t="s">
        <v>32</v>
      </c>
      <c r="T16" s="300" t="s">
        <v>33</v>
      </c>
      <c r="U16" s="331"/>
      <c r="V16" s="166"/>
      <c r="W16" s="166"/>
      <c r="X16" s="167"/>
      <c r="Y16" s="306"/>
      <c r="Z16" s="331"/>
      <c r="AA16" s="166"/>
      <c r="AB16" s="166"/>
      <c r="AC16" s="167" t="s">
        <v>45</v>
      </c>
      <c r="AD16" s="168" t="s">
        <v>46</v>
      </c>
      <c r="AE16" s="175"/>
      <c r="AG16" s="233"/>
    </row>
    <row r="17" spans="1:33" ht="15">
      <c r="A17" s="173">
        <v>1</v>
      </c>
      <c r="B17" s="118">
        <v>0</v>
      </c>
      <c r="C17" s="290">
        <f>C$2</f>
        <v>40</v>
      </c>
      <c r="D17" s="323"/>
      <c r="E17" s="293">
        <f>IF(OR($A17&lt;2,AND(G$12&gt;0,$A17&gt;G$12)),0,IF(AND($A17&gt;=G$9,G$9&gt;0),G$10,IF(AND($A17&gt;=G$6,G$6&gt;0),G$7,0)))</f>
        <v>0</v>
      </c>
      <c r="F17" s="116">
        <v>0</v>
      </c>
      <c r="G17" s="295">
        <f>F17</f>
        <v>0</v>
      </c>
      <c r="H17" s="323"/>
      <c r="I17" s="296">
        <f>IF(($A17&lt;K$4),1,IF(AND($A17&gt;K$12,K$12&gt;0),I16,IF(AND($A17&gt;=K$9,K$9&gt;0),ROUND(I16+K$10,4),IF(AND($A17&gt;=K$6,K$6&gt;0),ROUND(I16+K$7,4),K$3))))</f>
        <v>1</v>
      </c>
      <c r="J17" s="121">
        <f>IF($A17&lt;K$4, K$2, IF(K$1=0,IF(K$13&gt;0,IF(K$2*K$13&lt;ROUND(J16*I17, 3),K$2*K$13,ROUND(J16*I17, 3)),ROUND(J16*I17, 3)),IF(K$13&gt;0,IF(K$2*K$13&lt;ROUND(K$2*I17, 3),K$2*K$13,ROUND(K$2*I17, 3)),ROUND(K$2*I17, 3))))</f>
        <v>0.1</v>
      </c>
      <c r="K17" s="298">
        <f>J17</f>
        <v>0.1</v>
      </c>
      <c r="L17" s="329"/>
      <c r="M17" s="169">
        <f>ROUND(C17*N17-K17*$O$6,2)</f>
        <v>40</v>
      </c>
      <c r="N17" s="169">
        <f>ROUND(ROUND(K17,2)*$O$4,2)</f>
        <v>1</v>
      </c>
      <c r="O17" s="219">
        <f>ROUND(J17*$O$6,2)</f>
        <v>0</v>
      </c>
      <c r="P17" s="232">
        <f>O17/$O$10</f>
        <v>0</v>
      </c>
      <c r="Q17" s="129">
        <f>ROUND(O17/N17,0)</f>
        <v>0</v>
      </c>
      <c r="R17" s="130">
        <v>0</v>
      </c>
      <c r="S17" s="134">
        <f>Q17+C17</f>
        <v>40</v>
      </c>
      <c r="T17" s="301">
        <v>0</v>
      </c>
      <c r="U17" s="331"/>
      <c r="V17" s="304">
        <f>ROUND(K17*$O$7,2)</f>
        <v>11.3</v>
      </c>
      <c r="W17" s="171">
        <f>ROUND(O17+V17,2)</f>
        <v>11.3</v>
      </c>
      <c r="X17" s="197">
        <f>IF(O17&gt;0,ROUND(V17/O17,2),0)</f>
        <v>0</v>
      </c>
      <c r="Y17" s="307">
        <f>IF($O$10&gt;0,ROUND(V17/$O$10,2),0)</f>
        <v>0</v>
      </c>
      <c r="Z17" s="333"/>
      <c r="AA17" s="309">
        <f>IF($O$10&gt;0,ROUND($O$10-W17,2),0)</f>
        <v>29988.7</v>
      </c>
      <c r="AB17" s="195">
        <f>IF($O$10&gt;0,ROUND(W17/$O$10,2),0)</f>
        <v>0</v>
      </c>
      <c r="AC17" s="191">
        <f>IF(AND(AA17&gt;0,$O$4&gt;0),($O$10-O17-V17*$O$8)/N17,0)</f>
        <v>29998.87</v>
      </c>
      <c r="AD17" s="192">
        <f>IF(AC17&gt;0,AC17+G17,0)</f>
        <v>29998.87</v>
      </c>
      <c r="AE17" s="174">
        <v>1</v>
      </c>
      <c r="AG17" s="233"/>
    </row>
    <row r="18" spans="1:33" ht="15">
      <c r="A18" s="173">
        <v>2</v>
      </c>
      <c r="B18" s="118">
        <f>IF(AND($A18&gt;=C$9,C$9&gt;0),0,IF(AND($A18&gt;=C$6,C$6&gt;0),C$7,0))</f>
        <v>-2</v>
      </c>
      <c r="C18" s="290">
        <f>IF(AND($A18&gt;=C$9,C$9&gt;0),C$10,C17+B18)</f>
        <v>38</v>
      </c>
      <c r="D18" s="323"/>
      <c r="E18" s="293">
        <f t="shared" ref="E18:E36" si="0">IF(OR($A18&lt;2,AND(G$12&gt;0,$A18&gt;G$12)),0,IF(AND($A18&gt;=G$9,G$9&gt;0),G$10,IF(AND($A18&gt;=G$6,G$6&gt;0),G$7,0)))</f>
        <v>0</v>
      </c>
      <c r="F18" s="116">
        <f>G$2+E18</f>
        <v>4</v>
      </c>
      <c r="G18" s="295">
        <f t="shared" ref="G18:G36" si="1">G17+F18</f>
        <v>4</v>
      </c>
      <c r="H18" s="323"/>
      <c r="I18" s="296">
        <f t="shared" ref="I18:I36" si="2">IF(($A18&lt;K$4),1,IF(AND($A18&gt;K$12,K$12&gt;0),I17,IF(AND($A18&gt;=K$9,K$9&gt;0),ROUND(I17+K$10,4),IF(AND($A18&gt;=K$6,K$6&gt;0),ROUND(I17+K$7,4),K$3))))</f>
        <v>1</v>
      </c>
      <c r="J18" s="121">
        <f t="shared" ref="J18:J36" si="3">IF($A18&lt;K$4, K$2, IF(K$1=0,IF(K$13&gt;0,IF(K$2*K$13&lt;ROUND(J17*I18, 3),K$2*K$13,ROUND(J17*I18, 3)),ROUND(J17*I18, 3)),IF(K$13&gt;0,IF(K$2*K$13&lt;ROUND(K$2*I18, 3),K$2*K$13,ROUND(K$2*I18, 3)),ROUND(K$2*I18, 3))))</f>
        <v>0.1</v>
      </c>
      <c r="K18" s="298">
        <f t="shared" ref="K18:K36" si="4">K17+J18</f>
        <v>0.2</v>
      </c>
      <c r="L18" s="329"/>
      <c r="M18" s="169">
        <f t="shared" ref="M18:M36" si="5">ROUND(C18*N18-K18*$O$6,2)</f>
        <v>76</v>
      </c>
      <c r="N18" s="169">
        <f t="shared" ref="N18:N36" si="6">ROUND(ROUND(K18,2)*$O$4,2)</f>
        <v>2</v>
      </c>
      <c r="O18" s="219">
        <f>ROUND((ROUND(K17,2)*(G18-G17)*$O$4+O17+J18*$O$6),2)</f>
        <v>4</v>
      </c>
      <c r="P18" s="232">
        <f t="shared" ref="P18:P36" si="7">O18/$O$10</f>
        <v>1.3333333333333334E-4</v>
      </c>
      <c r="Q18" s="129">
        <f>ROUND(O18/N18,0)</f>
        <v>2</v>
      </c>
      <c r="R18" s="130">
        <f>ROUND(Q18/G18,2)</f>
        <v>0.5</v>
      </c>
      <c r="S18" s="134">
        <f t="shared" ref="S18:S36" si="8">Q18+C18</f>
        <v>40</v>
      </c>
      <c r="T18" s="301">
        <f>ROUND(S18/G18,2)</f>
        <v>10</v>
      </c>
      <c r="U18" s="331"/>
      <c r="V18" s="304">
        <f t="shared" ref="V18:V36" si="9">ROUND(K18*$O$7,2)</f>
        <v>22.6</v>
      </c>
      <c r="W18" s="171">
        <f t="shared" ref="W18:W36" si="10">ROUND(O18+V18,2)</f>
        <v>26.6</v>
      </c>
      <c r="X18" s="197">
        <f t="shared" ref="X18:X36" si="11">IF(O18&gt;0,ROUND(V18/O18,2),0)</f>
        <v>5.65</v>
      </c>
      <c r="Y18" s="307">
        <f t="shared" ref="Y18:Y36" si="12">IF($O$10&gt;0,ROUND(V18/$O$10,2),0)</f>
        <v>0</v>
      </c>
      <c r="Z18" s="333"/>
      <c r="AA18" s="309">
        <f t="shared" ref="AA18:AA36" si="13">IF($O$10&gt;0,ROUND($O$10-W18,2),0)</f>
        <v>29973.4</v>
      </c>
      <c r="AB18" s="195">
        <f t="shared" ref="AB18:AB36" si="14">IF($O$10&gt;0,ROUND(W18/$O$10,2),0)</f>
        <v>0</v>
      </c>
      <c r="AC18" s="191">
        <f t="shared" ref="AC18:AC36" si="15">IF(AND(AA18&gt;0,$O$4&gt;0),($O$10-O18-V18*$O$8)/N18,0)</f>
        <v>14996.87</v>
      </c>
      <c r="AD18" s="192">
        <f t="shared" ref="AD18:AD36" si="16">IF(AC18&gt;0,AC18+G18,0)</f>
        <v>15000.87</v>
      </c>
      <c r="AE18" s="174">
        <v>2</v>
      </c>
      <c r="AG18" s="233"/>
    </row>
    <row r="19" spans="1:33" ht="15">
      <c r="A19" s="173">
        <v>3</v>
      </c>
      <c r="B19" s="118">
        <f t="shared" ref="B19:B36" si="17">IF(AND($A19&gt;=C$9,C$9&gt;0),0,IF(AND($A19&gt;=C$6,C$6&gt;0),C$7,0))</f>
        <v>-2</v>
      </c>
      <c r="C19" s="290">
        <f t="shared" ref="C19:C36" si="18">IF(AND($A19&gt;=C$9,C$9&gt;0),C$10,C18+B19)</f>
        <v>36</v>
      </c>
      <c r="D19" s="323"/>
      <c r="E19" s="293">
        <f t="shared" si="0"/>
        <v>0</v>
      </c>
      <c r="F19" s="116">
        <f>F18+E19</f>
        <v>4</v>
      </c>
      <c r="G19" s="295">
        <f>G18+F19</f>
        <v>8</v>
      </c>
      <c r="H19" s="323"/>
      <c r="I19" s="296">
        <f t="shared" si="2"/>
        <v>1</v>
      </c>
      <c r="J19" s="121">
        <f t="shared" si="3"/>
        <v>0.1</v>
      </c>
      <c r="K19" s="298">
        <f t="shared" si="4"/>
        <v>0.30000000000000004</v>
      </c>
      <c r="L19" s="329"/>
      <c r="M19" s="169">
        <f t="shared" si="5"/>
        <v>108</v>
      </c>
      <c r="N19" s="169">
        <f t="shared" si="6"/>
        <v>3</v>
      </c>
      <c r="O19" s="219">
        <f t="shared" ref="O19:O36" si="19">ROUND((ROUND(K18,2)*(G19-G18)*$O$4+O18+J19*$O$6),2)</f>
        <v>12</v>
      </c>
      <c r="P19" s="232">
        <f t="shared" si="7"/>
        <v>4.0000000000000002E-4</v>
      </c>
      <c r="Q19" s="129">
        <f t="shared" ref="Q19:Q36" si="20">ROUND(O19/N19,0)</f>
        <v>4</v>
      </c>
      <c r="R19" s="130">
        <f t="shared" ref="R19:R36" si="21">ROUND(Q19/G19,2)</f>
        <v>0.5</v>
      </c>
      <c r="S19" s="134">
        <f t="shared" si="8"/>
        <v>40</v>
      </c>
      <c r="T19" s="301">
        <f t="shared" ref="T19:T36" si="22">ROUND(S19/G19,2)</f>
        <v>5</v>
      </c>
      <c r="U19" s="331"/>
      <c r="V19" s="304">
        <f t="shared" si="9"/>
        <v>33.9</v>
      </c>
      <c r="W19" s="171">
        <f t="shared" si="10"/>
        <v>45.9</v>
      </c>
      <c r="X19" s="197">
        <f t="shared" si="11"/>
        <v>2.83</v>
      </c>
      <c r="Y19" s="307">
        <f t="shared" si="12"/>
        <v>0</v>
      </c>
      <c r="Z19" s="333"/>
      <c r="AA19" s="309">
        <f t="shared" si="13"/>
        <v>29954.1</v>
      </c>
      <c r="AB19" s="195">
        <f t="shared" si="14"/>
        <v>0</v>
      </c>
      <c r="AC19" s="191">
        <f t="shared" si="15"/>
        <v>9994.8700000000008</v>
      </c>
      <c r="AD19" s="192">
        <f t="shared" si="16"/>
        <v>10002.870000000001</v>
      </c>
      <c r="AE19" s="174">
        <v>3</v>
      </c>
      <c r="AG19" s="233"/>
    </row>
    <row r="20" spans="1:33" ht="15">
      <c r="A20" s="173">
        <v>4</v>
      </c>
      <c r="B20" s="118">
        <f t="shared" si="17"/>
        <v>-2</v>
      </c>
      <c r="C20" s="290">
        <f t="shared" si="18"/>
        <v>34</v>
      </c>
      <c r="D20" s="323"/>
      <c r="E20" s="293">
        <f t="shared" si="0"/>
        <v>0</v>
      </c>
      <c r="F20" s="116">
        <f t="shared" ref="F20:F36" si="23">F19+E20</f>
        <v>4</v>
      </c>
      <c r="G20" s="295">
        <f t="shared" si="1"/>
        <v>12</v>
      </c>
      <c r="H20" s="323"/>
      <c r="I20" s="296">
        <f t="shared" si="2"/>
        <v>1</v>
      </c>
      <c r="J20" s="121">
        <f t="shared" si="3"/>
        <v>0.1</v>
      </c>
      <c r="K20" s="298">
        <f t="shared" si="4"/>
        <v>0.4</v>
      </c>
      <c r="L20" s="329"/>
      <c r="M20" s="169">
        <f t="shared" si="5"/>
        <v>136</v>
      </c>
      <c r="N20" s="169">
        <f t="shared" si="6"/>
        <v>4</v>
      </c>
      <c r="O20" s="219">
        <f t="shared" si="19"/>
        <v>24</v>
      </c>
      <c r="P20" s="232">
        <f t="shared" si="7"/>
        <v>8.0000000000000004E-4</v>
      </c>
      <c r="Q20" s="129">
        <f t="shared" si="20"/>
        <v>6</v>
      </c>
      <c r="R20" s="130">
        <f t="shared" si="21"/>
        <v>0.5</v>
      </c>
      <c r="S20" s="134">
        <f t="shared" si="8"/>
        <v>40</v>
      </c>
      <c r="T20" s="301">
        <f t="shared" si="22"/>
        <v>3.33</v>
      </c>
      <c r="U20" s="331"/>
      <c r="V20" s="304">
        <f t="shared" si="9"/>
        <v>45.2</v>
      </c>
      <c r="W20" s="171">
        <f t="shared" si="10"/>
        <v>69.2</v>
      </c>
      <c r="X20" s="197">
        <f t="shared" si="11"/>
        <v>1.88</v>
      </c>
      <c r="Y20" s="307">
        <f t="shared" si="12"/>
        <v>0</v>
      </c>
      <c r="Z20" s="333"/>
      <c r="AA20" s="309">
        <f t="shared" si="13"/>
        <v>29930.799999999999</v>
      </c>
      <c r="AB20" s="195">
        <f t="shared" si="14"/>
        <v>0</v>
      </c>
      <c r="AC20" s="191">
        <f t="shared" si="15"/>
        <v>7492.87</v>
      </c>
      <c r="AD20" s="192">
        <f t="shared" si="16"/>
        <v>7504.87</v>
      </c>
      <c r="AE20" s="174">
        <v>4</v>
      </c>
      <c r="AG20" s="233"/>
    </row>
    <row r="21" spans="1:33" ht="15">
      <c r="A21" s="173">
        <v>5</v>
      </c>
      <c r="B21" s="119">
        <f t="shared" si="17"/>
        <v>-2</v>
      </c>
      <c r="C21" s="291">
        <f t="shared" si="18"/>
        <v>32</v>
      </c>
      <c r="D21" s="323"/>
      <c r="E21" s="294">
        <f t="shared" si="0"/>
        <v>0</v>
      </c>
      <c r="F21" s="110">
        <f t="shared" si="23"/>
        <v>4</v>
      </c>
      <c r="G21" s="291">
        <f t="shared" si="1"/>
        <v>16</v>
      </c>
      <c r="H21" s="323"/>
      <c r="I21" s="297">
        <f t="shared" si="2"/>
        <v>1</v>
      </c>
      <c r="J21" s="20">
        <f t="shared" si="3"/>
        <v>0.1</v>
      </c>
      <c r="K21" s="299">
        <f t="shared" si="4"/>
        <v>0.5</v>
      </c>
      <c r="L21" s="329"/>
      <c r="M21" s="170">
        <f t="shared" si="5"/>
        <v>160</v>
      </c>
      <c r="N21" s="170">
        <f t="shared" si="6"/>
        <v>5</v>
      </c>
      <c r="O21" s="220">
        <f t="shared" si="19"/>
        <v>40</v>
      </c>
      <c r="P21" s="231">
        <f t="shared" si="7"/>
        <v>1.3333333333333333E-3</v>
      </c>
      <c r="Q21" s="131">
        <f t="shared" si="20"/>
        <v>8</v>
      </c>
      <c r="R21" s="132">
        <f t="shared" si="21"/>
        <v>0.5</v>
      </c>
      <c r="S21" s="136">
        <f t="shared" si="8"/>
        <v>40</v>
      </c>
      <c r="T21" s="302">
        <f t="shared" si="22"/>
        <v>2.5</v>
      </c>
      <c r="U21" s="331"/>
      <c r="V21" s="305">
        <f t="shared" si="9"/>
        <v>56.5</v>
      </c>
      <c r="W21" s="172">
        <f t="shared" si="10"/>
        <v>96.5</v>
      </c>
      <c r="X21" s="198">
        <f t="shared" si="11"/>
        <v>1.41</v>
      </c>
      <c r="Y21" s="308">
        <f t="shared" si="12"/>
        <v>0</v>
      </c>
      <c r="Z21" s="333"/>
      <c r="AA21" s="310">
        <f t="shared" si="13"/>
        <v>29903.5</v>
      </c>
      <c r="AB21" s="196">
        <f t="shared" si="14"/>
        <v>0</v>
      </c>
      <c r="AC21" s="193">
        <f t="shared" si="15"/>
        <v>5990.87</v>
      </c>
      <c r="AD21" s="194">
        <f t="shared" si="16"/>
        <v>6006.87</v>
      </c>
      <c r="AE21" s="174">
        <v>5</v>
      </c>
      <c r="AG21" s="233"/>
    </row>
    <row r="22" spans="1:33" ht="15">
      <c r="A22" s="173">
        <v>6</v>
      </c>
      <c r="B22" s="118">
        <f t="shared" si="17"/>
        <v>-2</v>
      </c>
      <c r="C22" s="290">
        <f t="shared" si="18"/>
        <v>30</v>
      </c>
      <c r="D22" s="323"/>
      <c r="E22" s="293">
        <f t="shared" si="0"/>
        <v>0</v>
      </c>
      <c r="F22" s="116">
        <f t="shared" si="23"/>
        <v>4</v>
      </c>
      <c r="G22" s="295">
        <f t="shared" si="1"/>
        <v>20</v>
      </c>
      <c r="H22" s="323"/>
      <c r="I22" s="296">
        <f t="shared" si="2"/>
        <v>1</v>
      </c>
      <c r="J22" s="121">
        <f t="shared" si="3"/>
        <v>0.1</v>
      </c>
      <c r="K22" s="298">
        <f t="shared" si="4"/>
        <v>0.6</v>
      </c>
      <c r="L22" s="329"/>
      <c r="M22" s="169">
        <f t="shared" si="5"/>
        <v>180</v>
      </c>
      <c r="N22" s="169">
        <f t="shared" si="6"/>
        <v>6</v>
      </c>
      <c r="O22" s="219">
        <f t="shared" si="19"/>
        <v>60</v>
      </c>
      <c r="P22" s="232">
        <f t="shared" si="7"/>
        <v>2E-3</v>
      </c>
      <c r="Q22" s="129">
        <f t="shared" si="20"/>
        <v>10</v>
      </c>
      <c r="R22" s="130">
        <f t="shared" si="21"/>
        <v>0.5</v>
      </c>
      <c r="S22" s="134">
        <f t="shared" si="8"/>
        <v>40</v>
      </c>
      <c r="T22" s="301">
        <f t="shared" si="22"/>
        <v>2</v>
      </c>
      <c r="U22" s="331"/>
      <c r="V22" s="304">
        <f t="shared" si="9"/>
        <v>67.8</v>
      </c>
      <c r="W22" s="171">
        <f t="shared" si="10"/>
        <v>127.8</v>
      </c>
      <c r="X22" s="197">
        <f t="shared" si="11"/>
        <v>1.1299999999999999</v>
      </c>
      <c r="Y22" s="307">
        <f t="shared" si="12"/>
        <v>0</v>
      </c>
      <c r="Z22" s="333"/>
      <c r="AA22" s="309">
        <f t="shared" si="13"/>
        <v>29872.2</v>
      </c>
      <c r="AB22" s="195">
        <f t="shared" si="14"/>
        <v>0</v>
      </c>
      <c r="AC22" s="191">
        <f t="shared" si="15"/>
        <v>4988.87</v>
      </c>
      <c r="AD22" s="192">
        <f t="shared" si="16"/>
        <v>5008.87</v>
      </c>
      <c r="AE22" s="174">
        <v>6</v>
      </c>
      <c r="AG22" s="233"/>
    </row>
    <row r="23" spans="1:33" ht="15" customHeight="1">
      <c r="A23" s="173">
        <v>7</v>
      </c>
      <c r="B23" s="118">
        <f t="shared" si="17"/>
        <v>-2</v>
      </c>
      <c r="C23" s="290">
        <f t="shared" si="18"/>
        <v>28</v>
      </c>
      <c r="D23" s="323"/>
      <c r="E23" s="293">
        <f t="shared" si="0"/>
        <v>0</v>
      </c>
      <c r="F23" s="116">
        <f t="shared" si="23"/>
        <v>4</v>
      </c>
      <c r="G23" s="295">
        <f t="shared" si="1"/>
        <v>24</v>
      </c>
      <c r="H23" s="323"/>
      <c r="I23" s="296">
        <f t="shared" si="2"/>
        <v>1</v>
      </c>
      <c r="J23" s="121">
        <f t="shared" si="3"/>
        <v>0.1</v>
      </c>
      <c r="K23" s="298">
        <f t="shared" si="4"/>
        <v>0.7</v>
      </c>
      <c r="L23" s="329"/>
      <c r="M23" s="169">
        <f t="shared" si="5"/>
        <v>196</v>
      </c>
      <c r="N23" s="169">
        <f t="shared" si="6"/>
        <v>7</v>
      </c>
      <c r="O23" s="219">
        <f t="shared" si="19"/>
        <v>84</v>
      </c>
      <c r="P23" s="232">
        <f t="shared" si="7"/>
        <v>2.8E-3</v>
      </c>
      <c r="Q23" s="129">
        <f t="shared" si="20"/>
        <v>12</v>
      </c>
      <c r="R23" s="130">
        <f t="shared" si="21"/>
        <v>0.5</v>
      </c>
      <c r="S23" s="134">
        <f t="shared" si="8"/>
        <v>40</v>
      </c>
      <c r="T23" s="301">
        <f t="shared" si="22"/>
        <v>1.67</v>
      </c>
      <c r="U23" s="331"/>
      <c r="V23" s="304">
        <f t="shared" si="9"/>
        <v>79.099999999999994</v>
      </c>
      <c r="W23" s="171">
        <f t="shared" si="10"/>
        <v>163.1</v>
      </c>
      <c r="X23" s="197">
        <f t="shared" si="11"/>
        <v>0.94</v>
      </c>
      <c r="Y23" s="307">
        <f t="shared" si="12"/>
        <v>0</v>
      </c>
      <c r="Z23" s="333"/>
      <c r="AA23" s="309">
        <f t="shared" si="13"/>
        <v>29836.9</v>
      </c>
      <c r="AB23" s="195">
        <f t="shared" si="14"/>
        <v>0.01</v>
      </c>
      <c r="AC23" s="191">
        <f t="shared" si="15"/>
        <v>4272.5842857142861</v>
      </c>
      <c r="AD23" s="192">
        <f t="shared" si="16"/>
        <v>4296.5842857142861</v>
      </c>
      <c r="AE23" s="174">
        <v>7</v>
      </c>
      <c r="AG23" s="537"/>
    </row>
    <row r="24" spans="1:33" ht="15" customHeight="1">
      <c r="A24" s="173">
        <v>8</v>
      </c>
      <c r="B24" s="118">
        <f t="shared" si="17"/>
        <v>-2</v>
      </c>
      <c r="C24" s="290">
        <f t="shared" si="18"/>
        <v>26</v>
      </c>
      <c r="D24" s="323"/>
      <c r="E24" s="293">
        <f t="shared" si="0"/>
        <v>0</v>
      </c>
      <c r="F24" s="116">
        <f t="shared" si="23"/>
        <v>4</v>
      </c>
      <c r="G24" s="295">
        <f t="shared" si="1"/>
        <v>28</v>
      </c>
      <c r="H24" s="323"/>
      <c r="I24" s="296">
        <f t="shared" si="2"/>
        <v>1</v>
      </c>
      <c r="J24" s="121">
        <f t="shared" si="3"/>
        <v>0.1</v>
      </c>
      <c r="K24" s="298">
        <f t="shared" si="4"/>
        <v>0.79999999999999993</v>
      </c>
      <c r="L24" s="329"/>
      <c r="M24" s="169">
        <f t="shared" si="5"/>
        <v>208</v>
      </c>
      <c r="N24" s="169">
        <f t="shared" si="6"/>
        <v>8</v>
      </c>
      <c r="O24" s="219">
        <f t="shared" si="19"/>
        <v>112</v>
      </c>
      <c r="P24" s="232">
        <f t="shared" si="7"/>
        <v>3.7333333333333333E-3</v>
      </c>
      <c r="Q24" s="129">
        <f t="shared" si="20"/>
        <v>14</v>
      </c>
      <c r="R24" s="130">
        <f t="shared" si="21"/>
        <v>0.5</v>
      </c>
      <c r="S24" s="134">
        <f t="shared" si="8"/>
        <v>40</v>
      </c>
      <c r="T24" s="301">
        <f t="shared" si="22"/>
        <v>1.43</v>
      </c>
      <c r="U24" s="331"/>
      <c r="V24" s="304">
        <f t="shared" si="9"/>
        <v>90.4</v>
      </c>
      <c r="W24" s="171">
        <f t="shared" si="10"/>
        <v>202.4</v>
      </c>
      <c r="X24" s="197">
        <f t="shared" si="11"/>
        <v>0.81</v>
      </c>
      <c r="Y24" s="307">
        <f t="shared" si="12"/>
        <v>0</v>
      </c>
      <c r="Z24" s="333"/>
      <c r="AA24" s="309">
        <f t="shared" si="13"/>
        <v>29797.599999999999</v>
      </c>
      <c r="AB24" s="195">
        <f t="shared" si="14"/>
        <v>0.01</v>
      </c>
      <c r="AC24" s="191">
        <f t="shared" si="15"/>
        <v>3734.87</v>
      </c>
      <c r="AD24" s="192">
        <f t="shared" si="16"/>
        <v>3762.87</v>
      </c>
      <c r="AE24" s="174">
        <v>8</v>
      </c>
      <c r="AG24" s="537"/>
    </row>
    <row r="25" spans="1:33" ht="17.25" customHeight="1">
      <c r="A25" s="173">
        <v>9</v>
      </c>
      <c r="B25" s="118">
        <f t="shared" si="17"/>
        <v>-2</v>
      </c>
      <c r="C25" s="290">
        <f t="shared" si="18"/>
        <v>24</v>
      </c>
      <c r="D25" s="323"/>
      <c r="E25" s="293">
        <f t="shared" si="0"/>
        <v>0</v>
      </c>
      <c r="F25" s="116">
        <f t="shared" si="23"/>
        <v>4</v>
      </c>
      <c r="G25" s="295">
        <f t="shared" si="1"/>
        <v>32</v>
      </c>
      <c r="H25" s="323"/>
      <c r="I25" s="296">
        <f t="shared" si="2"/>
        <v>1</v>
      </c>
      <c r="J25" s="121">
        <f t="shared" si="3"/>
        <v>0.1</v>
      </c>
      <c r="K25" s="298">
        <f t="shared" si="4"/>
        <v>0.89999999999999991</v>
      </c>
      <c r="L25" s="329"/>
      <c r="M25" s="169">
        <f t="shared" si="5"/>
        <v>216</v>
      </c>
      <c r="N25" s="169">
        <f t="shared" si="6"/>
        <v>9</v>
      </c>
      <c r="O25" s="219">
        <f t="shared" si="19"/>
        <v>144</v>
      </c>
      <c r="P25" s="232">
        <f t="shared" si="7"/>
        <v>4.7999999999999996E-3</v>
      </c>
      <c r="Q25" s="129">
        <f t="shared" si="20"/>
        <v>16</v>
      </c>
      <c r="R25" s="130">
        <f t="shared" si="21"/>
        <v>0.5</v>
      </c>
      <c r="S25" s="134">
        <f t="shared" si="8"/>
        <v>40</v>
      </c>
      <c r="T25" s="301">
        <f t="shared" si="22"/>
        <v>1.25</v>
      </c>
      <c r="U25" s="331"/>
      <c r="V25" s="304">
        <f t="shared" si="9"/>
        <v>101.7</v>
      </c>
      <c r="W25" s="171">
        <f t="shared" si="10"/>
        <v>245.7</v>
      </c>
      <c r="X25" s="197">
        <f t="shared" si="11"/>
        <v>0.71</v>
      </c>
      <c r="Y25" s="307">
        <f t="shared" si="12"/>
        <v>0</v>
      </c>
      <c r="Z25" s="333"/>
      <c r="AA25" s="309">
        <f t="shared" si="13"/>
        <v>29754.3</v>
      </c>
      <c r="AB25" s="195">
        <f t="shared" si="14"/>
        <v>0.01</v>
      </c>
      <c r="AC25" s="191">
        <f t="shared" si="15"/>
        <v>3316.2033333333334</v>
      </c>
      <c r="AD25" s="192">
        <f t="shared" si="16"/>
        <v>3348.2033333333334</v>
      </c>
      <c r="AE25" s="174">
        <v>9</v>
      </c>
      <c r="AG25" s="181"/>
    </row>
    <row r="26" spans="1:33" ht="15">
      <c r="A26" s="173">
        <v>10</v>
      </c>
      <c r="B26" s="119">
        <f t="shared" si="17"/>
        <v>-2</v>
      </c>
      <c r="C26" s="291">
        <f t="shared" si="18"/>
        <v>22</v>
      </c>
      <c r="D26" s="323"/>
      <c r="E26" s="294">
        <f t="shared" si="0"/>
        <v>0</v>
      </c>
      <c r="F26" s="110">
        <f t="shared" si="23"/>
        <v>4</v>
      </c>
      <c r="G26" s="291">
        <f t="shared" si="1"/>
        <v>36</v>
      </c>
      <c r="H26" s="323"/>
      <c r="I26" s="297">
        <f t="shared" si="2"/>
        <v>1</v>
      </c>
      <c r="J26" s="20">
        <f t="shared" si="3"/>
        <v>0.1</v>
      </c>
      <c r="K26" s="299">
        <f t="shared" si="4"/>
        <v>0.99999999999999989</v>
      </c>
      <c r="L26" s="329"/>
      <c r="M26" s="170">
        <f t="shared" si="5"/>
        <v>220</v>
      </c>
      <c r="N26" s="170">
        <f t="shared" si="6"/>
        <v>10</v>
      </c>
      <c r="O26" s="220">
        <f t="shared" si="19"/>
        <v>180</v>
      </c>
      <c r="P26" s="231">
        <f t="shared" si="7"/>
        <v>6.0000000000000001E-3</v>
      </c>
      <c r="Q26" s="131">
        <f t="shared" si="20"/>
        <v>18</v>
      </c>
      <c r="R26" s="132">
        <f t="shared" si="21"/>
        <v>0.5</v>
      </c>
      <c r="S26" s="136">
        <f t="shared" si="8"/>
        <v>40</v>
      </c>
      <c r="T26" s="302">
        <f t="shared" si="22"/>
        <v>1.1100000000000001</v>
      </c>
      <c r="U26" s="331"/>
      <c r="V26" s="305">
        <f t="shared" si="9"/>
        <v>113</v>
      </c>
      <c r="W26" s="172">
        <f t="shared" si="10"/>
        <v>293</v>
      </c>
      <c r="X26" s="198">
        <f t="shared" si="11"/>
        <v>0.63</v>
      </c>
      <c r="Y26" s="308">
        <f t="shared" si="12"/>
        <v>0</v>
      </c>
      <c r="Z26" s="333"/>
      <c r="AA26" s="310">
        <f t="shared" si="13"/>
        <v>29707</v>
      </c>
      <c r="AB26" s="196">
        <f t="shared" si="14"/>
        <v>0.01</v>
      </c>
      <c r="AC26" s="193">
        <f t="shared" si="15"/>
        <v>2980.87</v>
      </c>
      <c r="AD26" s="194">
        <f t="shared" si="16"/>
        <v>3016.87</v>
      </c>
      <c r="AE26" s="174">
        <v>10</v>
      </c>
    </row>
    <row r="27" spans="1:33" ht="15">
      <c r="A27" s="173">
        <v>11</v>
      </c>
      <c r="B27" s="118">
        <f t="shared" si="17"/>
        <v>-2</v>
      </c>
      <c r="C27" s="290">
        <f t="shared" si="18"/>
        <v>20</v>
      </c>
      <c r="D27" s="323"/>
      <c r="E27" s="293">
        <f t="shared" si="0"/>
        <v>0</v>
      </c>
      <c r="F27" s="116">
        <f t="shared" si="23"/>
        <v>4</v>
      </c>
      <c r="G27" s="295">
        <f t="shared" si="1"/>
        <v>40</v>
      </c>
      <c r="H27" s="323"/>
      <c r="I27" s="296">
        <f t="shared" si="2"/>
        <v>1</v>
      </c>
      <c r="J27" s="121">
        <f t="shared" si="3"/>
        <v>0.1</v>
      </c>
      <c r="K27" s="298">
        <f t="shared" si="4"/>
        <v>1.0999999999999999</v>
      </c>
      <c r="L27" s="329"/>
      <c r="M27" s="169">
        <f t="shared" si="5"/>
        <v>220</v>
      </c>
      <c r="N27" s="169">
        <f t="shared" si="6"/>
        <v>11</v>
      </c>
      <c r="O27" s="219">
        <f t="shared" si="19"/>
        <v>220</v>
      </c>
      <c r="P27" s="232">
        <f t="shared" si="7"/>
        <v>7.3333333333333332E-3</v>
      </c>
      <c r="Q27" s="129">
        <f t="shared" si="20"/>
        <v>20</v>
      </c>
      <c r="R27" s="130">
        <f t="shared" si="21"/>
        <v>0.5</v>
      </c>
      <c r="S27" s="134">
        <f t="shared" si="8"/>
        <v>40</v>
      </c>
      <c r="T27" s="301">
        <f t="shared" si="22"/>
        <v>1</v>
      </c>
      <c r="U27" s="331"/>
      <c r="V27" s="304">
        <f t="shared" si="9"/>
        <v>124.3</v>
      </c>
      <c r="W27" s="171">
        <f t="shared" si="10"/>
        <v>344.3</v>
      </c>
      <c r="X27" s="197">
        <f t="shared" si="11"/>
        <v>0.56999999999999995</v>
      </c>
      <c r="Y27" s="307">
        <f t="shared" si="12"/>
        <v>0</v>
      </c>
      <c r="Z27" s="333"/>
      <c r="AA27" s="309">
        <f t="shared" si="13"/>
        <v>29655.7</v>
      </c>
      <c r="AB27" s="195">
        <f t="shared" si="14"/>
        <v>0.01</v>
      </c>
      <c r="AC27" s="191">
        <f t="shared" si="15"/>
        <v>2706.1427272727274</v>
      </c>
      <c r="AD27" s="192">
        <f t="shared" si="16"/>
        <v>2746.1427272727274</v>
      </c>
      <c r="AE27" s="174">
        <v>11</v>
      </c>
    </row>
    <row r="28" spans="1:33" ht="15">
      <c r="A28" s="173">
        <v>12</v>
      </c>
      <c r="B28" s="118">
        <f t="shared" si="17"/>
        <v>0</v>
      </c>
      <c r="C28" s="290">
        <f t="shared" si="18"/>
        <v>20</v>
      </c>
      <c r="D28" s="323"/>
      <c r="E28" s="293">
        <f t="shared" si="0"/>
        <v>1</v>
      </c>
      <c r="F28" s="116">
        <f t="shared" si="23"/>
        <v>5</v>
      </c>
      <c r="G28" s="295">
        <f t="shared" si="1"/>
        <v>45</v>
      </c>
      <c r="H28" s="323"/>
      <c r="I28" s="296">
        <f t="shared" si="2"/>
        <v>2</v>
      </c>
      <c r="J28" s="121">
        <f t="shared" si="3"/>
        <v>0.2</v>
      </c>
      <c r="K28" s="298">
        <f t="shared" si="4"/>
        <v>1.2999999999999998</v>
      </c>
      <c r="L28" s="329"/>
      <c r="M28" s="169">
        <f t="shared" si="5"/>
        <v>260</v>
      </c>
      <c r="N28" s="169">
        <f t="shared" si="6"/>
        <v>13</v>
      </c>
      <c r="O28" s="219">
        <f t="shared" si="19"/>
        <v>275</v>
      </c>
      <c r="P28" s="232">
        <f t="shared" si="7"/>
        <v>9.1666666666666667E-3</v>
      </c>
      <c r="Q28" s="129">
        <f t="shared" si="20"/>
        <v>21</v>
      </c>
      <c r="R28" s="130">
        <f t="shared" si="21"/>
        <v>0.47</v>
      </c>
      <c r="S28" s="134">
        <f t="shared" si="8"/>
        <v>41</v>
      </c>
      <c r="T28" s="301">
        <f t="shared" si="22"/>
        <v>0.91</v>
      </c>
      <c r="U28" s="331"/>
      <c r="V28" s="304">
        <f t="shared" si="9"/>
        <v>146.9</v>
      </c>
      <c r="W28" s="171">
        <f t="shared" si="10"/>
        <v>421.9</v>
      </c>
      <c r="X28" s="197">
        <f t="shared" si="11"/>
        <v>0.53</v>
      </c>
      <c r="Y28" s="307">
        <f t="shared" si="12"/>
        <v>0</v>
      </c>
      <c r="Z28" s="333"/>
      <c r="AA28" s="309">
        <f t="shared" si="13"/>
        <v>29578.1</v>
      </c>
      <c r="AB28" s="195">
        <f t="shared" si="14"/>
        <v>0.01</v>
      </c>
      <c r="AC28" s="191">
        <f t="shared" si="15"/>
        <v>2285.4084615384618</v>
      </c>
      <c r="AD28" s="192">
        <f t="shared" si="16"/>
        <v>2330.4084615384618</v>
      </c>
      <c r="AE28" s="174">
        <v>12</v>
      </c>
    </row>
    <row r="29" spans="1:33" ht="15">
      <c r="A29" s="173">
        <v>13</v>
      </c>
      <c r="B29" s="118">
        <f t="shared" si="17"/>
        <v>0</v>
      </c>
      <c r="C29" s="290">
        <f t="shared" si="18"/>
        <v>20</v>
      </c>
      <c r="D29" s="323"/>
      <c r="E29" s="293">
        <f t="shared" si="0"/>
        <v>1</v>
      </c>
      <c r="F29" s="116">
        <f t="shared" si="23"/>
        <v>6</v>
      </c>
      <c r="G29" s="295">
        <f t="shared" si="1"/>
        <v>51</v>
      </c>
      <c r="H29" s="323"/>
      <c r="I29" s="296">
        <f t="shared" si="2"/>
        <v>2</v>
      </c>
      <c r="J29" s="121">
        <f t="shared" si="3"/>
        <v>0.2</v>
      </c>
      <c r="K29" s="298">
        <f t="shared" si="4"/>
        <v>1.4999999999999998</v>
      </c>
      <c r="L29" s="329"/>
      <c r="M29" s="169">
        <f t="shared" si="5"/>
        <v>300</v>
      </c>
      <c r="N29" s="169">
        <f t="shared" si="6"/>
        <v>15</v>
      </c>
      <c r="O29" s="219">
        <f t="shared" si="19"/>
        <v>353</v>
      </c>
      <c r="P29" s="232">
        <f t="shared" si="7"/>
        <v>1.1766666666666667E-2</v>
      </c>
      <c r="Q29" s="129">
        <f t="shared" si="20"/>
        <v>24</v>
      </c>
      <c r="R29" s="130">
        <f t="shared" si="21"/>
        <v>0.47</v>
      </c>
      <c r="S29" s="134">
        <f t="shared" si="8"/>
        <v>44</v>
      </c>
      <c r="T29" s="301">
        <f t="shared" si="22"/>
        <v>0.86</v>
      </c>
      <c r="U29" s="331"/>
      <c r="V29" s="304">
        <f t="shared" si="9"/>
        <v>169.5</v>
      </c>
      <c r="W29" s="171">
        <f t="shared" si="10"/>
        <v>522.5</v>
      </c>
      <c r="X29" s="197">
        <f t="shared" si="11"/>
        <v>0.48</v>
      </c>
      <c r="Y29" s="307">
        <f t="shared" si="12"/>
        <v>0.01</v>
      </c>
      <c r="Z29" s="333"/>
      <c r="AA29" s="309">
        <f t="shared" si="13"/>
        <v>29477.5</v>
      </c>
      <c r="AB29" s="195">
        <f t="shared" si="14"/>
        <v>0.02</v>
      </c>
      <c r="AC29" s="191">
        <f t="shared" si="15"/>
        <v>1975.3366666666666</v>
      </c>
      <c r="AD29" s="192">
        <f t="shared" si="16"/>
        <v>2026.3366666666666</v>
      </c>
      <c r="AE29" s="174">
        <v>13</v>
      </c>
    </row>
    <row r="30" spans="1:33" ht="15">
      <c r="A30" s="173">
        <v>14</v>
      </c>
      <c r="B30" s="118">
        <f t="shared" si="17"/>
        <v>0</v>
      </c>
      <c r="C30" s="290">
        <f t="shared" si="18"/>
        <v>20</v>
      </c>
      <c r="D30" s="323"/>
      <c r="E30" s="293">
        <f t="shared" si="0"/>
        <v>1</v>
      </c>
      <c r="F30" s="116">
        <f t="shared" si="23"/>
        <v>7</v>
      </c>
      <c r="G30" s="295">
        <f t="shared" si="1"/>
        <v>58</v>
      </c>
      <c r="H30" s="323"/>
      <c r="I30" s="296">
        <f t="shared" si="2"/>
        <v>2</v>
      </c>
      <c r="J30" s="121">
        <f t="shared" si="3"/>
        <v>0.2</v>
      </c>
      <c r="K30" s="298">
        <f t="shared" si="4"/>
        <v>1.6999999999999997</v>
      </c>
      <c r="L30" s="329"/>
      <c r="M30" s="169">
        <f t="shared" si="5"/>
        <v>340</v>
      </c>
      <c r="N30" s="169">
        <f t="shared" si="6"/>
        <v>17</v>
      </c>
      <c r="O30" s="219">
        <f t="shared" si="19"/>
        <v>458</v>
      </c>
      <c r="P30" s="232">
        <f t="shared" si="7"/>
        <v>1.5266666666666666E-2</v>
      </c>
      <c r="Q30" s="129">
        <f t="shared" si="20"/>
        <v>27</v>
      </c>
      <c r="R30" s="130">
        <f t="shared" si="21"/>
        <v>0.47</v>
      </c>
      <c r="S30" s="134">
        <f t="shared" si="8"/>
        <v>47</v>
      </c>
      <c r="T30" s="301">
        <f t="shared" si="22"/>
        <v>0.81</v>
      </c>
      <c r="U30" s="331"/>
      <c r="V30" s="304">
        <f t="shared" si="9"/>
        <v>192.1</v>
      </c>
      <c r="W30" s="171">
        <f t="shared" si="10"/>
        <v>650.1</v>
      </c>
      <c r="X30" s="197">
        <f t="shared" si="11"/>
        <v>0.42</v>
      </c>
      <c r="Y30" s="307">
        <f t="shared" si="12"/>
        <v>0.01</v>
      </c>
      <c r="Z30" s="333"/>
      <c r="AA30" s="309">
        <f t="shared" si="13"/>
        <v>29349.9</v>
      </c>
      <c r="AB30" s="195">
        <f t="shared" si="14"/>
        <v>0.02</v>
      </c>
      <c r="AC30" s="191">
        <f t="shared" si="15"/>
        <v>1736.634705882353</v>
      </c>
      <c r="AD30" s="192">
        <f t="shared" si="16"/>
        <v>1794.634705882353</v>
      </c>
      <c r="AE30" s="174">
        <v>14</v>
      </c>
    </row>
    <row r="31" spans="1:33" ht="15">
      <c r="A31" s="173">
        <v>15</v>
      </c>
      <c r="B31" s="119">
        <f t="shared" si="17"/>
        <v>0</v>
      </c>
      <c r="C31" s="291">
        <f t="shared" si="18"/>
        <v>20</v>
      </c>
      <c r="D31" s="323"/>
      <c r="E31" s="294">
        <f t="shared" si="0"/>
        <v>1</v>
      </c>
      <c r="F31" s="110">
        <f t="shared" si="23"/>
        <v>8</v>
      </c>
      <c r="G31" s="291">
        <f t="shared" si="1"/>
        <v>66</v>
      </c>
      <c r="H31" s="323"/>
      <c r="I31" s="297">
        <f t="shared" si="2"/>
        <v>2</v>
      </c>
      <c r="J31" s="20">
        <f t="shared" si="3"/>
        <v>0.2</v>
      </c>
      <c r="K31" s="299">
        <f t="shared" si="4"/>
        <v>1.8999999999999997</v>
      </c>
      <c r="L31" s="329"/>
      <c r="M31" s="170">
        <f t="shared" si="5"/>
        <v>380</v>
      </c>
      <c r="N31" s="170">
        <f t="shared" si="6"/>
        <v>19</v>
      </c>
      <c r="O31" s="220">
        <f t="shared" si="19"/>
        <v>594</v>
      </c>
      <c r="P31" s="231">
        <f t="shared" si="7"/>
        <v>1.9800000000000002E-2</v>
      </c>
      <c r="Q31" s="131">
        <f t="shared" si="20"/>
        <v>31</v>
      </c>
      <c r="R31" s="132">
        <f t="shared" si="21"/>
        <v>0.47</v>
      </c>
      <c r="S31" s="135">
        <f t="shared" si="8"/>
        <v>51</v>
      </c>
      <c r="T31" s="303">
        <f t="shared" si="22"/>
        <v>0.77</v>
      </c>
      <c r="U31" s="331"/>
      <c r="V31" s="305">
        <f t="shared" si="9"/>
        <v>214.7</v>
      </c>
      <c r="W31" s="172">
        <f t="shared" si="10"/>
        <v>808.7</v>
      </c>
      <c r="X31" s="198">
        <f t="shared" si="11"/>
        <v>0.36</v>
      </c>
      <c r="Y31" s="308">
        <f t="shared" si="12"/>
        <v>0.01</v>
      </c>
      <c r="Z31" s="333"/>
      <c r="AA31" s="310">
        <f t="shared" si="13"/>
        <v>29191.3</v>
      </c>
      <c r="AB31" s="196">
        <f t="shared" si="14"/>
        <v>0.03</v>
      </c>
      <c r="AC31" s="193">
        <f t="shared" si="15"/>
        <v>1546.5542105263157</v>
      </c>
      <c r="AD31" s="194">
        <f t="shared" si="16"/>
        <v>1612.5542105263157</v>
      </c>
      <c r="AE31" s="174">
        <v>15</v>
      </c>
    </row>
    <row r="32" spans="1:33" ht="15">
      <c r="A32" s="173">
        <v>16</v>
      </c>
      <c r="B32" s="118">
        <f t="shared" si="17"/>
        <v>0</v>
      </c>
      <c r="C32" s="290">
        <f t="shared" si="18"/>
        <v>20</v>
      </c>
      <c r="D32" s="323"/>
      <c r="E32" s="293">
        <f t="shared" si="0"/>
        <v>1</v>
      </c>
      <c r="F32" s="116">
        <f t="shared" si="23"/>
        <v>9</v>
      </c>
      <c r="G32" s="295">
        <f t="shared" si="1"/>
        <v>75</v>
      </c>
      <c r="H32" s="323"/>
      <c r="I32" s="296">
        <f t="shared" si="2"/>
        <v>2</v>
      </c>
      <c r="J32" s="121">
        <f t="shared" si="3"/>
        <v>0.2</v>
      </c>
      <c r="K32" s="298">
        <f t="shared" si="4"/>
        <v>2.0999999999999996</v>
      </c>
      <c r="L32" s="329"/>
      <c r="M32" s="169">
        <f t="shared" si="5"/>
        <v>420</v>
      </c>
      <c r="N32" s="169">
        <f t="shared" si="6"/>
        <v>21</v>
      </c>
      <c r="O32" s="219">
        <f t="shared" si="19"/>
        <v>765</v>
      </c>
      <c r="P32" s="232">
        <f t="shared" si="7"/>
        <v>2.5499999999999998E-2</v>
      </c>
      <c r="Q32" s="129">
        <f t="shared" si="20"/>
        <v>36</v>
      </c>
      <c r="R32" s="130">
        <f t="shared" si="21"/>
        <v>0.48</v>
      </c>
      <c r="S32" s="134">
        <f t="shared" si="8"/>
        <v>56</v>
      </c>
      <c r="T32" s="301">
        <f t="shared" si="22"/>
        <v>0.75</v>
      </c>
      <c r="U32" s="331"/>
      <c r="V32" s="304">
        <f t="shared" si="9"/>
        <v>237.3</v>
      </c>
      <c r="W32" s="171">
        <f t="shared" si="10"/>
        <v>1002.3</v>
      </c>
      <c r="X32" s="197">
        <f t="shared" si="11"/>
        <v>0.31</v>
      </c>
      <c r="Y32" s="307">
        <f t="shared" si="12"/>
        <v>0.01</v>
      </c>
      <c r="Z32" s="333"/>
      <c r="AA32" s="309">
        <f t="shared" si="13"/>
        <v>28997.7</v>
      </c>
      <c r="AB32" s="195">
        <f t="shared" si="14"/>
        <v>0.03</v>
      </c>
      <c r="AC32" s="191">
        <f t="shared" si="15"/>
        <v>1391.0128571428572</v>
      </c>
      <c r="AD32" s="192">
        <f t="shared" si="16"/>
        <v>1466.0128571428572</v>
      </c>
      <c r="AE32" s="174">
        <v>16</v>
      </c>
    </row>
    <row r="33" spans="1:31" ht="15">
      <c r="A33" s="173">
        <v>17</v>
      </c>
      <c r="B33" s="118">
        <f t="shared" si="17"/>
        <v>0</v>
      </c>
      <c r="C33" s="290">
        <f t="shared" si="18"/>
        <v>20</v>
      </c>
      <c r="D33" s="323"/>
      <c r="E33" s="293">
        <f t="shared" si="0"/>
        <v>1</v>
      </c>
      <c r="F33" s="116">
        <f t="shared" si="23"/>
        <v>10</v>
      </c>
      <c r="G33" s="295">
        <f t="shared" si="1"/>
        <v>85</v>
      </c>
      <c r="H33" s="323"/>
      <c r="I33" s="296">
        <f t="shared" si="2"/>
        <v>2</v>
      </c>
      <c r="J33" s="121">
        <f t="shared" si="3"/>
        <v>0.2</v>
      </c>
      <c r="K33" s="298">
        <f t="shared" si="4"/>
        <v>2.2999999999999998</v>
      </c>
      <c r="L33" s="329"/>
      <c r="M33" s="169">
        <f t="shared" si="5"/>
        <v>460</v>
      </c>
      <c r="N33" s="169">
        <f t="shared" si="6"/>
        <v>23</v>
      </c>
      <c r="O33" s="219">
        <f t="shared" si="19"/>
        <v>975</v>
      </c>
      <c r="P33" s="232">
        <f t="shared" si="7"/>
        <v>3.2500000000000001E-2</v>
      </c>
      <c r="Q33" s="129">
        <f t="shared" si="20"/>
        <v>42</v>
      </c>
      <c r="R33" s="130">
        <f t="shared" si="21"/>
        <v>0.49</v>
      </c>
      <c r="S33" s="134">
        <f t="shared" si="8"/>
        <v>62</v>
      </c>
      <c r="T33" s="301">
        <f t="shared" si="22"/>
        <v>0.73</v>
      </c>
      <c r="U33" s="331"/>
      <c r="V33" s="304">
        <f t="shared" si="9"/>
        <v>259.89999999999998</v>
      </c>
      <c r="W33" s="171">
        <f t="shared" si="10"/>
        <v>1234.9000000000001</v>
      </c>
      <c r="X33" s="197">
        <f t="shared" si="11"/>
        <v>0.27</v>
      </c>
      <c r="Y33" s="307">
        <f t="shared" si="12"/>
        <v>0.01</v>
      </c>
      <c r="Z33" s="333"/>
      <c r="AA33" s="309">
        <f t="shared" si="13"/>
        <v>28765.1</v>
      </c>
      <c r="AB33" s="195">
        <f t="shared" si="14"/>
        <v>0.04</v>
      </c>
      <c r="AC33" s="191">
        <f t="shared" si="15"/>
        <v>1260.8265217391304</v>
      </c>
      <c r="AD33" s="192">
        <f t="shared" si="16"/>
        <v>1345.8265217391304</v>
      </c>
      <c r="AE33" s="174">
        <v>17</v>
      </c>
    </row>
    <row r="34" spans="1:31" ht="15">
      <c r="A34" s="173">
        <v>18</v>
      </c>
      <c r="B34" s="118">
        <f t="shared" si="17"/>
        <v>0</v>
      </c>
      <c r="C34" s="290">
        <f t="shared" si="18"/>
        <v>20</v>
      </c>
      <c r="D34" s="323"/>
      <c r="E34" s="293">
        <f t="shared" si="0"/>
        <v>1</v>
      </c>
      <c r="F34" s="116">
        <f t="shared" si="23"/>
        <v>11</v>
      </c>
      <c r="G34" s="295">
        <f t="shared" si="1"/>
        <v>96</v>
      </c>
      <c r="H34" s="323"/>
      <c r="I34" s="296">
        <f t="shared" si="2"/>
        <v>2</v>
      </c>
      <c r="J34" s="121">
        <f t="shared" si="3"/>
        <v>0.2</v>
      </c>
      <c r="K34" s="298">
        <f t="shared" si="4"/>
        <v>2.5</v>
      </c>
      <c r="L34" s="329"/>
      <c r="M34" s="169">
        <f t="shared" si="5"/>
        <v>500</v>
      </c>
      <c r="N34" s="169">
        <f t="shared" si="6"/>
        <v>25</v>
      </c>
      <c r="O34" s="219">
        <f t="shared" si="19"/>
        <v>1228</v>
      </c>
      <c r="P34" s="232">
        <f t="shared" si="7"/>
        <v>4.0933333333333335E-2</v>
      </c>
      <c r="Q34" s="129">
        <f t="shared" si="20"/>
        <v>49</v>
      </c>
      <c r="R34" s="130">
        <f t="shared" si="21"/>
        <v>0.51</v>
      </c>
      <c r="S34" s="134">
        <f t="shared" si="8"/>
        <v>69</v>
      </c>
      <c r="T34" s="301">
        <f t="shared" si="22"/>
        <v>0.72</v>
      </c>
      <c r="U34" s="331"/>
      <c r="V34" s="304">
        <f t="shared" si="9"/>
        <v>282.5</v>
      </c>
      <c r="W34" s="171">
        <f t="shared" si="10"/>
        <v>1510.5</v>
      </c>
      <c r="X34" s="197">
        <f t="shared" si="11"/>
        <v>0.23</v>
      </c>
      <c r="Y34" s="307">
        <f t="shared" si="12"/>
        <v>0.01</v>
      </c>
      <c r="Z34" s="333"/>
      <c r="AA34" s="309">
        <f t="shared" si="13"/>
        <v>28489.5</v>
      </c>
      <c r="AB34" s="195">
        <f t="shared" si="14"/>
        <v>0.05</v>
      </c>
      <c r="AC34" s="191">
        <f t="shared" si="15"/>
        <v>1149.75</v>
      </c>
      <c r="AD34" s="192">
        <f t="shared" si="16"/>
        <v>1245.75</v>
      </c>
      <c r="AE34" s="174">
        <v>18</v>
      </c>
    </row>
    <row r="35" spans="1:31" ht="15">
      <c r="A35" s="173">
        <v>19</v>
      </c>
      <c r="B35" s="118">
        <f t="shared" si="17"/>
        <v>0</v>
      </c>
      <c r="C35" s="290">
        <f t="shared" si="18"/>
        <v>20</v>
      </c>
      <c r="D35" s="323"/>
      <c r="E35" s="293">
        <f t="shared" si="0"/>
        <v>1</v>
      </c>
      <c r="F35" s="116">
        <f t="shared" si="23"/>
        <v>12</v>
      </c>
      <c r="G35" s="295">
        <f t="shared" si="1"/>
        <v>108</v>
      </c>
      <c r="H35" s="323"/>
      <c r="I35" s="296">
        <f t="shared" si="2"/>
        <v>2</v>
      </c>
      <c r="J35" s="121">
        <f t="shared" si="3"/>
        <v>0.2</v>
      </c>
      <c r="K35" s="298">
        <f t="shared" si="4"/>
        <v>2.7</v>
      </c>
      <c r="L35" s="329"/>
      <c r="M35" s="169">
        <f t="shared" si="5"/>
        <v>540</v>
      </c>
      <c r="N35" s="169">
        <f t="shared" si="6"/>
        <v>27</v>
      </c>
      <c r="O35" s="219">
        <f t="shared" si="19"/>
        <v>1528</v>
      </c>
      <c r="P35" s="232">
        <f t="shared" si="7"/>
        <v>5.093333333333333E-2</v>
      </c>
      <c r="Q35" s="129">
        <f t="shared" si="20"/>
        <v>57</v>
      </c>
      <c r="R35" s="130">
        <f t="shared" si="21"/>
        <v>0.53</v>
      </c>
      <c r="S35" s="134">
        <f t="shared" si="8"/>
        <v>77</v>
      </c>
      <c r="T35" s="301">
        <f t="shared" si="22"/>
        <v>0.71</v>
      </c>
      <c r="U35" s="331"/>
      <c r="V35" s="304">
        <f t="shared" si="9"/>
        <v>305.10000000000002</v>
      </c>
      <c r="W35" s="171">
        <f t="shared" si="10"/>
        <v>1833.1</v>
      </c>
      <c r="X35" s="197">
        <f t="shared" si="11"/>
        <v>0.2</v>
      </c>
      <c r="Y35" s="307">
        <f t="shared" si="12"/>
        <v>0.01</v>
      </c>
      <c r="Z35" s="333"/>
      <c r="AA35" s="309">
        <f t="shared" si="13"/>
        <v>28166.9</v>
      </c>
      <c r="AB35" s="195">
        <f t="shared" si="14"/>
        <v>0.06</v>
      </c>
      <c r="AC35" s="191">
        <f t="shared" si="15"/>
        <v>1053.3885185185186</v>
      </c>
      <c r="AD35" s="192">
        <f t="shared" si="16"/>
        <v>1161.3885185185186</v>
      </c>
      <c r="AE35" s="174">
        <v>19</v>
      </c>
    </row>
    <row r="36" spans="1:31" ht="15">
      <c r="A36" s="173">
        <v>20</v>
      </c>
      <c r="B36" s="369">
        <f t="shared" si="17"/>
        <v>0</v>
      </c>
      <c r="C36" s="368">
        <f t="shared" si="18"/>
        <v>20</v>
      </c>
      <c r="D36" s="323"/>
      <c r="E36" s="366">
        <f t="shared" si="0"/>
        <v>1</v>
      </c>
      <c r="F36" s="367">
        <f t="shared" si="23"/>
        <v>13</v>
      </c>
      <c r="G36" s="368">
        <f t="shared" si="1"/>
        <v>121</v>
      </c>
      <c r="H36" s="323"/>
      <c r="I36" s="363">
        <f t="shared" si="2"/>
        <v>2</v>
      </c>
      <c r="J36" s="364">
        <f t="shared" si="3"/>
        <v>0.2</v>
      </c>
      <c r="K36" s="365">
        <f t="shared" si="4"/>
        <v>2.9000000000000004</v>
      </c>
      <c r="L36" s="329"/>
      <c r="M36" s="356">
        <f t="shared" si="5"/>
        <v>580</v>
      </c>
      <c r="N36" s="356">
        <f t="shared" si="6"/>
        <v>29</v>
      </c>
      <c r="O36" s="357">
        <f t="shared" si="19"/>
        <v>1879</v>
      </c>
      <c r="P36" s="358">
        <f t="shared" si="7"/>
        <v>6.2633333333333333E-2</v>
      </c>
      <c r="Q36" s="359">
        <f t="shared" si="20"/>
        <v>65</v>
      </c>
      <c r="R36" s="360">
        <f t="shared" si="21"/>
        <v>0.54</v>
      </c>
      <c r="S36" s="361">
        <f t="shared" si="8"/>
        <v>85</v>
      </c>
      <c r="T36" s="362">
        <f t="shared" si="22"/>
        <v>0.7</v>
      </c>
      <c r="U36" s="331"/>
      <c r="V36" s="352">
        <f t="shared" si="9"/>
        <v>327.7</v>
      </c>
      <c r="W36" s="353">
        <f t="shared" si="10"/>
        <v>2206.6999999999998</v>
      </c>
      <c r="X36" s="354">
        <f t="shared" si="11"/>
        <v>0.17</v>
      </c>
      <c r="Y36" s="355">
        <f t="shared" si="12"/>
        <v>0.01</v>
      </c>
      <c r="Z36" s="333"/>
      <c r="AA36" s="348">
        <f t="shared" si="13"/>
        <v>27793.3</v>
      </c>
      <c r="AB36" s="349">
        <f t="shared" si="14"/>
        <v>7.0000000000000007E-2</v>
      </c>
      <c r="AC36" s="350">
        <f t="shared" si="15"/>
        <v>968.55965517241373</v>
      </c>
      <c r="AD36" s="351">
        <f t="shared" si="16"/>
        <v>1089.5596551724138</v>
      </c>
      <c r="AE36" s="174">
        <v>20</v>
      </c>
    </row>
    <row r="37" spans="1:31" ht="15" customHeight="1">
      <c r="A37" s="173">
        <v>21</v>
      </c>
      <c r="B37" s="118">
        <f>IF(AND($A37&gt;=C$9,C$9&gt;0),0,IF(AND($A37&gt;=C$6,C$6&gt;0),C$7,0))</f>
        <v>0</v>
      </c>
      <c r="C37" s="290">
        <f>IF(AND($A37&gt;=C$9,C$9&gt;0),C$10,C36+B37)</f>
        <v>20</v>
      </c>
      <c r="D37" s="323"/>
      <c r="E37" s="293">
        <f>IF(OR($A37&lt;2,AND(G$12&gt;0,$A37&gt;G$12)),0,IF(AND($A37&gt;=G$9,G$9&gt;0),G$10,IF(AND($A37&gt;=G$6,G$6&gt;0),G$7,0)))</f>
        <v>0</v>
      </c>
      <c r="F37" s="116">
        <f t="shared" ref="F37:G39" si="24">F36+E37</f>
        <v>13</v>
      </c>
      <c r="G37" s="295">
        <f t="shared" si="24"/>
        <v>134</v>
      </c>
      <c r="H37" s="323"/>
      <c r="I37" s="296">
        <f>IF(($A37&lt;K$4),1,IF(AND($A37&gt;K$12,K$12&gt;0),I36,IF(AND($A37&gt;=K$9,K$9&gt;0),ROUND(I36+K$10,4),IF(AND($A37&gt;=K$6,K$6&gt;0),ROUND(I36+K$7,4),K$3))))</f>
        <v>2.25</v>
      </c>
      <c r="J37" s="121">
        <f>IF($A37&lt;K$4, K$2, IF(K$1=0,IF(K$13&gt;0,IF(K$2*K$13&lt;ROUND(J36*I37, 3),K$2*K$13,ROUND(J36*I37, 3)),ROUND(J36*I37, 3)),IF(K$13&gt;0,IF(K$2*K$13&lt;ROUND(K$2*I37, 3),K$2*K$13,ROUND(K$2*I37, 3)),ROUND(K$2*I37, 3))))</f>
        <v>0.22500000000000001</v>
      </c>
      <c r="K37" s="298">
        <f>K36+J37</f>
        <v>3.1250000000000004</v>
      </c>
      <c r="L37" s="329"/>
      <c r="M37" s="169">
        <f>ROUND(C37*N37-K37*$O$6,2)</f>
        <v>626</v>
      </c>
      <c r="N37" s="169">
        <f>ROUND(ROUND(K37,2)*$O$4,2)</f>
        <v>31.3</v>
      </c>
      <c r="O37" s="219">
        <f>ROUND((ROUND(K36,2)*(G37-G36)*$O$4+O36+J37*$O$6),2)</f>
        <v>2256</v>
      </c>
      <c r="P37" s="232">
        <f>O37/$O$10</f>
        <v>7.5200000000000003E-2</v>
      </c>
      <c r="Q37" s="129">
        <f>ROUND(O37/N37,0)</f>
        <v>72</v>
      </c>
      <c r="R37" s="130">
        <f>ROUND(Q37/G37,2)</f>
        <v>0.54</v>
      </c>
      <c r="S37" s="134">
        <f>Q37+C37</f>
        <v>92</v>
      </c>
      <c r="T37" s="301">
        <f>ROUND(S37/G37,2)</f>
        <v>0.69</v>
      </c>
      <c r="U37" s="331"/>
      <c r="V37" s="304">
        <f>ROUND(K37*$O$7,2)</f>
        <v>353.13</v>
      </c>
      <c r="W37" s="171">
        <f>ROUND(O37+V37,2)</f>
        <v>2609.13</v>
      </c>
      <c r="X37" s="197">
        <f>IF(O37&gt;0,ROUND(V37/O37,2),0)</f>
        <v>0.16</v>
      </c>
      <c r="Y37" s="307">
        <f>IF($O$10&gt;0,ROUND(V37/$O$10,2),0)</f>
        <v>0.01</v>
      </c>
      <c r="Z37" s="333"/>
      <c r="AA37" s="309">
        <f>IF($O$10&gt;0,ROUND($O$10-W37,2),0)</f>
        <v>27390.87</v>
      </c>
      <c r="AB37" s="195">
        <f>IF($O$10&gt;0,ROUND(W37/$O$10,2),0)</f>
        <v>0.09</v>
      </c>
      <c r="AC37" s="191">
        <f>IF(AND(AA37&gt;0,$O$4&gt;0),($O$10-O37-V37*$O$8)/N37,0)</f>
        <v>885.26156549520772</v>
      </c>
      <c r="AD37" s="192">
        <f>IF(AC37&gt;0,AC37+G37,0)</f>
        <v>1019.2615654952077</v>
      </c>
      <c r="AE37" s="174">
        <v>21</v>
      </c>
    </row>
    <row r="38" spans="1:31" ht="15">
      <c r="A38" s="173">
        <v>22</v>
      </c>
      <c r="B38" s="118">
        <f>IF(AND($A38&gt;=C$9,C$9&gt;0),0,IF(AND($A38&gt;=C$6,C$6&gt;0),C$7,0))</f>
        <v>0</v>
      </c>
      <c r="C38" s="290">
        <f>IF(AND($A38&gt;=C$9,C$9&gt;0),C$10,C37+B38)</f>
        <v>20</v>
      </c>
      <c r="D38" s="323"/>
      <c r="E38" s="293">
        <f>IF(OR($A38&lt;2,AND(G$12&gt;0,$A38&gt;G$12)),0,IF(AND($A38&gt;=G$9,G$9&gt;0),G$10,IF(AND($A38&gt;=G$6,G$6&gt;0),G$7,0)))</f>
        <v>0</v>
      </c>
      <c r="F38" s="116">
        <f t="shared" si="24"/>
        <v>13</v>
      </c>
      <c r="G38" s="295">
        <f t="shared" si="24"/>
        <v>147</v>
      </c>
      <c r="H38" s="323"/>
      <c r="I38" s="296">
        <f>IF(($A38&lt;K$4),1,IF(AND($A38&gt;K$12,K$12&gt;0),I37,IF(AND($A38&gt;=K$9,K$9&gt;0),ROUND(I37+K$10,4),IF(AND($A38&gt;=K$6,K$6&gt;0),ROUND(I37+K$7,4),K$3))))</f>
        <v>2.5</v>
      </c>
      <c r="J38" s="121">
        <f>IF($A38&lt;K$4, K$2, IF(K$1=0,IF(K$13&gt;0,IF(K$2*K$13&lt;ROUND(J37*I38, 3),K$2*K$13,ROUND(J37*I38, 3)),ROUND(J37*I38, 3)),IF(K$13&gt;0,IF(K$2*K$13&lt;ROUND(K$2*I38, 3),K$2*K$13,ROUND(K$2*I38, 3)),ROUND(K$2*I38, 3))))</f>
        <v>0.25</v>
      </c>
      <c r="K38" s="298">
        <f>K37+J38</f>
        <v>3.3750000000000004</v>
      </c>
      <c r="L38" s="329"/>
      <c r="M38" s="169">
        <f>ROUND(C38*N38-K38*$O$6,2)</f>
        <v>676</v>
      </c>
      <c r="N38" s="169">
        <f>ROUND(ROUND(K38,2)*$O$4,2)</f>
        <v>33.799999999999997</v>
      </c>
      <c r="O38" s="219">
        <f>ROUND((ROUND(K37,2)*(G38-G37)*$O$4+O37+J38*$O$6),2)</f>
        <v>2662.9</v>
      </c>
      <c r="P38" s="232">
        <f>O38/$O$10</f>
        <v>8.8763333333333333E-2</v>
      </c>
      <c r="Q38" s="129">
        <f>ROUND(O38/N38,0)</f>
        <v>79</v>
      </c>
      <c r="R38" s="130">
        <f>ROUND(Q38/G38,2)</f>
        <v>0.54</v>
      </c>
      <c r="S38" s="134">
        <f>Q38+C38</f>
        <v>99</v>
      </c>
      <c r="T38" s="301">
        <f>ROUND(S38/G38,2)</f>
        <v>0.67</v>
      </c>
      <c r="U38" s="331"/>
      <c r="V38" s="304">
        <f>ROUND(K38*$O$7,2)</f>
        <v>381.38</v>
      </c>
      <c r="W38" s="171">
        <f>ROUND(O38+V38,2)</f>
        <v>3044.28</v>
      </c>
      <c r="X38" s="197">
        <f>IF(O38&gt;0,ROUND(V38/O38,2),0)</f>
        <v>0.14000000000000001</v>
      </c>
      <c r="Y38" s="307">
        <f>IF($O$10&gt;0,ROUND(V38/$O$10,2),0)</f>
        <v>0.01</v>
      </c>
      <c r="Z38" s="333"/>
      <c r="AA38" s="309">
        <f>IF($O$10&gt;0,ROUND($O$10-W38,2),0)</f>
        <v>26955.72</v>
      </c>
      <c r="AB38" s="195">
        <f>IF($O$10&gt;0,ROUND(W38/$O$10,2),0)</f>
        <v>0.1</v>
      </c>
      <c r="AC38" s="191">
        <f>IF(AND(AA38&gt;0,$O$4&gt;0),($O$10-O38-V38*$O$8)/N38,0)</f>
        <v>807.66159763313613</v>
      </c>
      <c r="AD38" s="192">
        <f>IF(AC38&gt;0,AC38+G38,0)</f>
        <v>954.66159763313613</v>
      </c>
      <c r="AE38" s="174">
        <v>22</v>
      </c>
    </row>
    <row r="39" spans="1:31" ht="15">
      <c r="A39" s="173">
        <v>23</v>
      </c>
      <c r="B39" s="118">
        <f>IF(AND($A39&gt;=C$9,C$9&gt;0),0,IF(AND($A39&gt;=C$6,C$6&gt;0),C$7,0))</f>
        <v>0</v>
      </c>
      <c r="C39" s="290">
        <f>IF(AND($A39&gt;=C$9,C$9&gt;0),C$10,C38+B39)</f>
        <v>20</v>
      </c>
      <c r="D39" s="323"/>
      <c r="E39" s="293">
        <f>IF(OR($A39&lt;2,AND(G$12&gt;0,$A39&gt;G$12)),0,IF(AND($A39&gt;=G$9,G$9&gt;0),G$10,IF(AND($A39&gt;=G$6,G$6&gt;0),G$7,0)))</f>
        <v>0</v>
      </c>
      <c r="F39" s="116">
        <f t="shared" si="24"/>
        <v>13</v>
      </c>
      <c r="G39" s="295">
        <f t="shared" si="24"/>
        <v>160</v>
      </c>
      <c r="H39" s="323"/>
      <c r="I39" s="296">
        <f>IF(($A39&lt;K$4),1,IF(AND($A39&gt;K$12,K$12&gt;0),I38,IF(AND($A39&gt;=K$9,K$9&gt;0),ROUND(I38+K$10,4),IF(AND($A39&gt;=K$6,K$6&gt;0),ROUND(I38+K$7,4),K$3))))</f>
        <v>2.75</v>
      </c>
      <c r="J39" s="121">
        <f>IF($A39&lt;K$4, K$2, IF(K$1=0,IF(K$13&gt;0,IF(K$2*K$13&lt;ROUND(J38*I39, 3),K$2*K$13,ROUND(J38*I39, 3)),ROUND(J38*I39, 3)),IF(K$13&gt;0,IF(K$2*K$13&lt;ROUND(K$2*I39, 3),K$2*K$13,ROUND(K$2*I39, 3)),ROUND(K$2*I39, 3))))</f>
        <v>0.27500000000000002</v>
      </c>
      <c r="K39" s="298">
        <f>K38+J39</f>
        <v>3.6500000000000004</v>
      </c>
      <c r="L39" s="329"/>
      <c r="M39" s="169">
        <f>ROUND(C39*N39-K39*$O$6,2)</f>
        <v>730</v>
      </c>
      <c r="N39" s="169">
        <f>ROUND(ROUND(K39,2)*$O$4,2)</f>
        <v>36.5</v>
      </c>
      <c r="O39" s="219">
        <f>ROUND((ROUND(K38,2)*(G39-G38)*$O$4+O38+J39*$O$6),2)</f>
        <v>3102.3</v>
      </c>
      <c r="P39" s="232">
        <f>O39/$O$10</f>
        <v>0.10341</v>
      </c>
      <c r="Q39" s="129">
        <f>ROUND(O39/N39,0)</f>
        <v>85</v>
      </c>
      <c r="R39" s="130">
        <f>ROUND(Q39/G39,2)</f>
        <v>0.53</v>
      </c>
      <c r="S39" s="134">
        <f>Q39+C39</f>
        <v>105</v>
      </c>
      <c r="T39" s="301">
        <f>ROUND(S39/G39,2)</f>
        <v>0.66</v>
      </c>
      <c r="U39" s="331"/>
      <c r="V39" s="304">
        <f>ROUND(K39*$O$7,2)</f>
        <v>412.45</v>
      </c>
      <c r="W39" s="171">
        <f>ROUND(O39+V39,2)</f>
        <v>3514.75</v>
      </c>
      <c r="X39" s="197">
        <f>IF(O39&gt;0,ROUND(V39/O39,2),0)</f>
        <v>0.13</v>
      </c>
      <c r="Y39" s="307">
        <f>IF($O$10&gt;0,ROUND(V39/$O$10,2),0)</f>
        <v>0.01</v>
      </c>
      <c r="Z39" s="333"/>
      <c r="AA39" s="309">
        <f>IF($O$10&gt;0,ROUND($O$10-W39,2),0)</f>
        <v>26485.25</v>
      </c>
      <c r="AB39" s="195">
        <f>IF($O$10&gt;0,ROUND(W39/$O$10,2),0)</f>
        <v>0.12</v>
      </c>
      <c r="AC39" s="191">
        <f>IF(AND(AA39&gt;0,$O$4&gt;0),($O$10-O39-V39*$O$8)/N39,0)</f>
        <v>735.79328767123297</v>
      </c>
      <c r="AD39" s="192">
        <f>IF(AC39&gt;0,AC39+G39,0)</f>
        <v>895.79328767123297</v>
      </c>
      <c r="AE39" s="174">
        <v>23</v>
      </c>
    </row>
    <row r="40" spans="1:31" ht="15" customHeight="1">
      <c r="A40" s="173">
        <v>24</v>
      </c>
      <c r="B40" s="118">
        <f t="shared" ref="B40:B65" si="25">IF(AND($A40&gt;=C$9,C$9&gt;0),0,IF(AND($A40&gt;=C$6,C$6&gt;0),C$7,0))</f>
        <v>0</v>
      </c>
      <c r="C40" s="290">
        <f t="shared" ref="C40:C65" si="26">IF(AND($A40&gt;=C$9,C$9&gt;0),C$10,C39+B40)</f>
        <v>20</v>
      </c>
      <c r="D40" s="323"/>
      <c r="E40" s="293">
        <f t="shared" ref="E40:E65" si="27">IF(OR($A40&lt;2,AND(G$12&gt;0,$A40&gt;G$12)),0,IF(AND($A40&gt;=G$9,G$9&gt;0),G$10,IF(AND($A40&gt;=G$6,G$6&gt;0),G$7,0)))</f>
        <v>0</v>
      </c>
      <c r="F40" s="116">
        <f t="shared" ref="F40:F65" si="28">F39+E40</f>
        <v>13</v>
      </c>
      <c r="G40" s="295">
        <f t="shared" ref="G40:G65" si="29">G39+F40</f>
        <v>173</v>
      </c>
      <c r="H40" s="323"/>
      <c r="I40" s="296">
        <f t="shared" ref="I40:I65" si="30">IF(($A40&lt;K$4),1,IF(AND($A40&gt;K$12,K$12&gt;0),I39,IF(AND($A40&gt;=K$9,K$9&gt;0),ROUND(I39+K$10,4),IF(AND($A40&gt;=K$6,K$6&gt;0),ROUND(I39+K$7,4),K$3))))</f>
        <v>3</v>
      </c>
      <c r="J40" s="121">
        <f t="shared" ref="J40:J65" si="31">IF($A40&lt;K$4, K$2, IF(K$1=0,IF(K$13&gt;0,IF(K$2*K$13&lt;ROUND(J39*I40, 3),K$2*K$13,ROUND(J39*I40, 3)),ROUND(J39*I40, 3)),IF(K$13&gt;0,IF(K$2*K$13&lt;ROUND(K$2*I40, 3),K$2*K$13,ROUND(K$2*I40, 3)),ROUND(K$2*I40, 3))))</f>
        <v>0.3</v>
      </c>
      <c r="K40" s="298">
        <f t="shared" ref="K40:K65" si="32">K39+J40</f>
        <v>3.95</v>
      </c>
      <c r="L40" s="329"/>
      <c r="M40" s="169">
        <f t="shared" ref="M40:M65" si="33">ROUND(C40*N40-K40*$O$6,2)</f>
        <v>790</v>
      </c>
      <c r="N40" s="169">
        <f t="shared" ref="N40:N65" si="34">ROUND(ROUND(K40,2)*$O$4,2)</f>
        <v>39.5</v>
      </c>
      <c r="O40" s="219">
        <f t="shared" ref="O40:O65" si="35">ROUND((ROUND(K39,2)*(G40-G39)*$O$4+O39+J40*$O$6),2)</f>
        <v>3576.8</v>
      </c>
      <c r="P40" s="232">
        <f t="shared" ref="P40:P65" si="36">O40/$O$10</f>
        <v>0.11922666666666668</v>
      </c>
      <c r="Q40" s="129">
        <f t="shared" ref="Q40:Q65" si="37">ROUND(O40/N40,0)</f>
        <v>91</v>
      </c>
      <c r="R40" s="130">
        <f t="shared" ref="R40:R65" si="38">ROUND(Q40/G40,2)</f>
        <v>0.53</v>
      </c>
      <c r="S40" s="134">
        <f t="shared" ref="S40:S65" si="39">Q40+C40</f>
        <v>111</v>
      </c>
      <c r="T40" s="301">
        <f t="shared" ref="T40:T65" si="40">ROUND(S40/G40,2)</f>
        <v>0.64</v>
      </c>
      <c r="U40" s="331"/>
      <c r="V40" s="304">
        <f t="shared" ref="V40:V65" si="41">ROUND(K40*$O$7,2)</f>
        <v>446.35</v>
      </c>
      <c r="W40" s="171">
        <f t="shared" ref="W40:W65" si="42">ROUND(O40+V40,2)</f>
        <v>4023.15</v>
      </c>
      <c r="X40" s="197">
        <f t="shared" ref="X40:X65" si="43">IF(O40&gt;0,ROUND(V40/O40,2),0)</f>
        <v>0.12</v>
      </c>
      <c r="Y40" s="307">
        <f t="shared" ref="Y40:Y65" si="44">IF($O$10&gt;0,ROUND(V40/$O$10,2),0)</f>
        <v>0.01</v>
      </c>
      <c r="Z40" s="333"/>
      <c r="AA40" s="309">
        <f t="shared" ref="AA40:AA65" si="45">IF($O$10&gt;0,ROUND($O$10-W40,2),0)</f>
        <v>25976.85</v>
      </c>
      <c r="AB40" s="195">
        <f t="shared" ref="AB40:AB65" si="46">IF($O$10&gt;0,ROUND(W40/$O$10,2),0)</f>
        <v>0.13</v>
      </c>
      <c r="AC40" s="191">
        <f t="shared" ref="AC40:AC65" si="47">IF(AND(AA40&gt;0,$O$4&gt;0),($O$10-O40-V40*$O$8)/N40,0)</f>
        <v>667.81177215189882</v>
      </c>
      <c r="AD40" s="192">
        <f t="shared" ref="AD40:AD65" si="48">IF(AC40&gt;0,AC40+G40,0)</f>
        <v>840.81177215189882</v>
      </c>
      <c r="AE40" s="174">
        <v>24</v>
      </c>
    </row>
    <row r="41" spans="1:31" ht="15">
      <c r="A41" s="173">
        <v>25</v>
      </c>
      <c r="B41" s="369">
        <f t="shared" si="25"/>
        <v>0</v>
      </c>
      <c r="C41" s="368">
        <f t="shared" si="26"/>
        <v>20</v>
      </c>
      <c r="D41" s="323"/>
      <c r="E41" s="366">
        <f t="shared" si="27"/>
        <v>0</v>
      </c>
      <c r="F41" s="367">
        <f t="shared" si="28"/>
        <v>13</v>
      </c>
      <c r="G41" s="368">
        <f t="shared" si="29"/>
        <v>186</v>
      </c>
      <c r="H41" s="323"/>
      <c r="I41" s="363">
        <f t="shared" si="30"/>
        <v>3.25</v>
      </c>
      <c r="J41" s="364">
        <f t="shared" si="31"/>
        <v>0.32500000000000001</v>
      </c>
      <c r="K41" s="365">
        <f t="shared" si="32"/>
        <v>4.2750000000000004</v>
      </c>
      <c r="L41" s="329"/>
      <c r="M41" s="356">
        <f t="shared" si="33"/>
        <v>856</v>
      </c>
      <c r="N41" s="356">
        <f t="shared" si="34"/>
        <v>42.8</v>
      </c>
      <c r="O41" s="357">
        <f t="shared" si="35"/>
        <v>4090.3</v>
      </c>
      <c r="P41" s="358">
        <f t="shared" si="36"/>
        <v>0.13634333333333334</v>
      </c>
      <c r="Q41" s="359">
        <f t="shared" si="37"/>
        <v>96</v>
      </c>
      <c r="R41" s="360">
        <f t="shared" si="38"/>
        <v>0.52</v>
      </c>
      <c r="S41" s="361">
        <f t="shared" si="39"/>
        <v>116</v>
      </c>
      <c r="T41" s="362">
        <f t="shared" si="40"/>
        <v>0.62</v>
      </c>
      <c r="U41" s="331"/>
      <c r="V41" s="352">
        <f t="shared" si="41"/>
        <v>483.08</v>
      </c>
      <c r="W41" s="353">
        <f t="shared" si="42"/>
        <v>4573.38</v>
      </c>
      <c r="X41" s="354">
        <f t="shared" si="43"/>
        <v>0.12</v>
      </c>
      <c r="Y41" s="355">
        <f t="shared" si="44"/>
        <v>0.02</v>
      </c>
      <c r="Z41" s="333"/>
      <c r="AA41" s="348">
        <f t="shared" si="45"/>
        <v>25426.62</v>
      </c>
      <c r="AB41" s="349">
        <f t="shared" si="46"/>
        <v>0.15</v>
      </c>
      <c r="AC41" s="350">
        <f t="shared" si="47"/>
        <v>604.23813084112157</v>
      </c>
      <c r="AD41" s="351">
        <f t="shared" si="48"/>
        <v>790.23813084112157</v>
      </c>
      <c r="AE41" s="174">
        <v>25</v>
      </c>
    </row>
    <row r="42" spans="1:31" ht="15">
      <c r="A42" s="173">
        <v>26</v>
      </c>
      <c r="B42" s="118">
        <f t="shared" si="25"/>
        <v>0</v>
      </c>
      <c r="C42" s="290">
        <f t="shared" si="26"/>
        <v>20</v>
      </c>
      <c r="D42" s="323"/>
      <c r="E42" s="293">
        <f t="shared" si="27"/>
        <v>0</v>
      </c>
      <c r="F42" s="116">
        <f t="shared" si="28"/>
        <v>13</v>
      </c>
      <c r="G42" s="295">
        <f t="shared" si="29"/>
        <v>199</v>
      </c>
      <c r="H42" s="323"/>
      <c r="I42" s="296">
        <f t="shared" si="30"/>
        <v>3.5</v>
      </c>
      <c r="J42" s="121">
        <f t="shared" si="31"/>
        <v>0.35</v>
      </c>
      <c r="K42" s="298">
        <f t="shared" si="32"/>
        <v>4.625</v>
      </c>
      <c r="L42" s="329"/>
      <c r="M42" s="169">
        <f t="shared" si="33"/>
        <v>926</v>
      </c>
      <c r="N42" s="169">
        <f t="shared" si="34"/>
        <v>46.3</v>
      </c>
      <c r="O42" s="219">
        <f t="shared" si="35"/>
        <v>4646.7</v>
      </c>
      <c r="P42" s="232">
        <f t="shared" si="36"/>
        <v>0.15489</v>
      </c>
      <c r="Q42" s="129">
        <f t="shared" si="37"/>
        <v>100</v>
      </c>
      <c r="R42" s="130">
        <f t="shared" si="38"/>
        <v>0.5</v>
      </c>
      <c r="S42" s="134">
        <f t="shared" si="39"/>
        <v>120</v>
      </c>
      <c r="T42" s="301">
        <f t="shared" si="40"/>
        <v>0.6</v>
      </c>
      <c r="U42" s="331"/>
      <c r="V42" s="304">
        <f t="shared" si="41"/>
        <v>522.63</v>
      </c>
      <c r="W42" s="171">
        <f t="shared" si="42"/>
        <v>5169.33</v>
      </c>
      <c r="X42" s="197">
        <f t="shared" si="43"/>
        <v>0.11</v>
      </c>
      <c r="Y42" s="307">
        <f t="shared" si="44"/>
        <v>0.02</v>
      </c>
      <c r="Z42" s="333"/>
      <c r="AA42" s="309">
        <f t="shared" si="45"/>
        <v>24830.67</v>
      </c>
      <c r="AB42" s="195">
        <f t="shared" si="46"/>
        <v>0.17</v>
      </c>
      <c r="AC42" s="191">
        <f t="shared" si="47"/>
        <v>546.45868250539957</v>
      </c>
      <c r="AD42" s="192">
        <f t="shared" si="48"/>
        <v>745.45868250539957</v>
      </c>
      <c r="AE42" s="174">
        <v>26</v>
      </c>
    </row>
    <row r="43" spans="1:31" ht="15">
      <c r="A43" s="173">
        <v>27</v>
      </c>
      <c r="B43" s="118">
        <f t="shared" si="25"/>
        <v>0</v>
      </c>
      <c r="C43" s="290">
        <f t="shared" si="26"/>
        <v>20</v>
      </c>
      <c r="D43" s="323"/>
      <c r="E43" s="293">
        <f t="shared" si="27"/>
        <v>0</v>
      </c>
      <c r="F43" s="116">
        <f t="shared" si="28"/>
        <v>13</v>
      </c>
      <c r="G43" s="295">
        <f t="shared" si="29"/>
        <v>212</v>
      </c>
      <c r="H43" s="323"/>
      <c r="I43" s="296">
        <f t="shared" si="30"/>
        <v>3.75</v>
      </c>
      <c r="J43" s="121">
        <f t="shared" si="31"/>
        <v>0.375</v>
      </c>
      <c r="K43" s="298">
        <f t="shared" si="32"/>
        <v>5</v>
      </c>
      <c r="L43" s="329"/>
      <c r="M43" s="169">
        <f t="shared" si="33"/>
        <v>1000</v>
      </c>
      <c r="N43" s="169">
        <f t="shared" si="34"/>
        <v>50</v>
      </c>
      <c r="O43" s="219">
        <f t="shared" si="35"/>
        <v>5248.6</v>
      </c>
      <c r="P43" s="232">
        <f t="shared" si="36"/>
        <v>0.17495333333333335</v>
      </c>
      <c r="Q43" s="129">
        <f t="shared" si="37"/>
        <v>105</v>
      </c>
      <c r="R43" s="130">
        <f t="shared" si="38"/>
        <v>0.5</v>
      </c>
      <c r="S43" s="134">
        <f t="shared" si="39"/>
        <v>125</v>
      </c>
      <c r="T43" s="301">
        <f t="shared" si="40"/>
        <v>0.59</v>
      </c>
      <c r="U43" s="331"/>
      <c r="V43" s="304">
        <f t="shared" si="41"/>
        <v>565</v>
      </c>
      <c r="W43" s="171">
        <f t="shared" si="42"/>
        <v>5813.6</v>
      </c>
      <c r="X43" s="197">
        <f t="shared" si="43"/>
        <v>0.11</v>
      </c>
      <c r="Y43" s="307">
        <f t="shared" si="44"/>
        <v>0.02</v>
      </c>
      <c r="Z43" s="333"/>
      <c r="AA43" s="309">
        <f t="shared" si="45"/>
        <v>24186.400000000001</v>
      </c>
      <c r="AB43" s="195">
        <f t="shared" si="46"/>
        <v>0.19</v>
      </c>
      <c r="AC43" s="191">
        <f t="shared" si="47"/>
        <v>493.89800000000002</v>
      </c>
      <c r="AD43" s="192">
        <f t="shared" si="48"/>
        <v>705.89800000000002</v>
      </c>
      <c r="AE43" s="174">
        <v>27</v>
      </c>
    </row>
    <row r="44" spans="1:31" ht="15">
      <c r="A44" s="173">
        <v>28</v>
      </c>
      <c r="B44" s="118">
        <f t="shared" si="25"/>
        <v>0</v>
      </c>
      <c r="C44" s="290">
        <f t="shared" si="26"/>
        <v>20</v>
      </c>
      <c r="D44" s="323"/>
      <c r="E44" s="293">
        <f t="shared" si="27"/>
        <v>0</v>
      </c>
      <c r="F44" s="116">
        <f t="shared" si="28"/>
        <v>13</v>
      </c>
      <c r="G44" s="295">
        <f t="shared" si="29"/>
        <v>225</v>
      </c>
      <c r="H44" s="323"/>
      <c r="I44" s="296">
        <f t="shared" si="30"/>
        <v>4</v>
      </c>
      <c r="J44" s="121">
        <f t="shared" si="31"/>
        <v>0.4</v>
      </c>
      <c r="K44" s="298">
        <f t="shared" si="32"/>
        <v>5.4</v>
      </c>
      <c r="L44" s="329"/>
      <c r="M44" s="169">
        <f t="shared" si="33"/>
        <v>1080</v>
      </c>
      <c r="N44" s="169">
        <f t="shared" si="34"/>
        <v>54</v>
      </c>
      <c r="O44" s="219">
        <f t="shared" si="35"/>
        <v>5898.6</v>
      </c>
      <c r="P44" s="232">
        <f t="shared" si="36"/>
        <v>0.19662000000000002</v>
      </c>
      <c r="Q44" s="129">
        <f t="shared" si="37"/>
        <v>109</v>
      </c>
      <c r="R44" s="130">
        <f t="shared" si="38"/>
        <v>0.48</v>
      </c>
      <c r="S44" s="134">
        <f t="shared" si="39"/>
        <v>129</v>
      </c>
      <c r="T44" s="301">
        <f t="shared" si="40"/>
        <v>0.56999999999999995</v>
      </c>
      <c r="U44" s="331"/>
      <c r="V44" s="304">
        <f t="shared" si="41"/>
        <v>610.20000000000005</v>
      </c>
      <c r="W44" s="171">
        <f t="shared" si="42"/>
        <v>6508.8</v>
      </c>
      <c r="X44" s="197">
        <f t="shared" si="43"/>
        <v>0.1</v>
      </c>
      <c r="Y44" s="307">
        <f t="shared" si="44"/>
        <v>0.02</v>
      </c>
      <c r="Z44" s="333"/>
      <c r="AA44" s="309">
        <f t="shared" si="45"/>
        <v>23491.200000000001</v>
      </c>
      <c r="AB44" s="195">
        <f t="shared" si="46"/>
        <v>0.22</v>
      </c>
      <c r="AC44" s="191">
        <f t="shared" si="47"/>
        <v>445.19222222222226</v>
      </c>
      <c r="AD44" s="192">
        <f t="shared" si="48"/>
        <v>670.1922222222222</v>
      </c>
      <c r="AE44" s="174">
        <v>28</v>
      </c>
    </row>
    <row r="45" spans="1:31" ht="15">
      <c r="A45" s="173">
        <v>29</v>
      </c>
      <c r="B45" s="118">
        <f t="shared" si="25"/>
        <v>0</v>
      </c>
      <c r="C45" s="290">
        <f t="shared" si="26"/>
        <v>20</v>
      </c>
      <c r="D45" s="323"/>
      <c r="E45" s="293">
        <f t="shared" si="27"/>
        <v>0</v>
      </c>
      <c r="F45" s="116">
        <f t="shared" si="28"/>
        <v>13</v>
      </c>
      <c r="G45" s="295">
        <f t="shared" si="29"/>
        <v>238</v>
      </c>
      <c r="H45" s="323"/>
      <c r="I45" s="296">
        <f t="shared" si="30"/>
        <v>4.25</v>
      </c>
      <c r="J45" s="121">
        <f t="shared" si="31"/>
        <v>0.42499999999999999</v>
      </c>
      <c r="K45" s="298">
        <f t="shared" si="32"/>
        <v>5.8250000000000002</v>
      </c>
      <c r="L45" s="329"/>
      <c r="M45" s="169">
        <f t="shared" si="33"/>
        <v>1166</v>
      </c>
      <c r="N45" s="169">
        <f t="shared" si="34"/>
        <v>58.3</v>
      </c>
      <c r="O45" s="219">
        <f t="shared" si="35"/>
        <v>6600.6</v>
      </c>
      <c r="P45" s="232">
        <f t="shared" si="36"/>
        <v>0.22002000000000002</v>
      </c>
      <c r="Q45" s="129">
        <f t="shared" si="37"/>
        <v>113</v>
      </c>
      <c r="R45" s="130">
        <f t="shared" si="38"/>
        <v>0.47</v>
      </c>
      <c r="S45" s="134">
        <f t="shared" si="39"/>
        <v>133</v>
      </c>
      <c r="T45" s="301">
        <f t="shared" si="40"/>
        <v>0.56000000000000005</v>
      </c>
      <c r="U45" s="331"/>
      <c r="V45" s="304">
        <f t="shared" si="41"/>
        <v>658.23</v>
      </c>
      <c r="W45" s="171">
        <f t="shared" si="42"/>
        <v>7258.83</v>
      </c>
      <c r="X45" s="197">
        <f t="shared" si="43"/>
        <v>0.1</v>
      </c>
      <c r="Y45" s="307">
        <f t="shared" si="44"/>
        <v>0.02</v>
      </c>
      <c r="Z45" s="333"/>
      <c r="AA45" s="309">
        <f t="shared" si="45"/>
        <v>22741.17</v>
      </c>
      <c r="AB45" s="195">
        <f t="shared" si="46"/>
        <v>0.24</v>
      </c>
      <c r="AC45" s="191">
        <f t="shared" si="47"/>
        <v>400.23288164665524</v>
      </c>
      <c r="AD45" s="192">
        <f t="shared" si="48"/>
        <v>638.23288164665519</v>
      </c>
      <c r="AE45" s="174">
        <v>29</v>
      </c>
    </row>
    <row r="46" spans="1:31" ht="15">
      <c r="A46" s="173">
        <v>30</v>
      </c>
      <c r="B46" s="369">
        <f t="shared" si="25"/>
        <v>0</v>
      </c>
      <c r="C46" s="368">
        <f t="shared" si="26"/>
        <v>20</v>
      </c>
      <c r="D46" s="323"/>
      <c r="E46" s="366">
        <f t="shared" si="27"/>
        <v>0</v>
      </c>
      <c r="F46" s="367">
        <f t="shared" si="28"/>
        <v>13</v>
      </c>
      <c r="G46" s="368">
        <f t="shared" si="29"/>
        <v>251</v>
      </c>
      <c r="H46" s="323"/>
      <c r="I46" s="363">
        <f t="shared" si="30"/>
        <v>4.5</v>
      </c>
      <c r="J46" s="364">
        <f t="shared" si="31"/>
        <v>0.45</v>
      </c>
      <c r="K46" s="365">
        <f t="shared" si="32"/>
        <v>6.2750000000000004</v>
      </c>
      <c r="L46" s="329"/>
      <c r="M46" s="356">
        <f t="shared" si="33"/>
        <v>1256</v>
      </c>
      <c r="N46" s="356">
        <f t="shared" si="34"/>
        <v>62.8</v>
      </c>
      <c r="O46" s="357">
        <f t="shared" si="35"/>
        <v>7358.5</v>
      </c>
      <c r="P46" s="358">
        <f t="shared" si="36"/>
        <v>0.24528333333333333</v>
      </c>
      <c r="Q46" s="359">
        <f t="shared" si="37"/>
        <v>117</v>
      </c>
      <c r="R46" s="360">
        <f t="shared" si="38"/>
        <v>0.47</v>
      </c>
      <c r="S46" s="361">
        <f t="shared" si="39"/>
        <v>137</v>
      </c>
      <c r="T46" s="362">
        <f t="shared" si="40"/>
        <v>0.55000000000000004</v>
      </c>
      <c r="U46" s="331"/>
      <c r="V46" s="352">
        <f t="shared" si="41"/>
        <v>709.08</v>
      </c>
      <c r="W46" s="353">
        <f t="shared" si="42"/>
        <v>8067.58</v>
      </c>
      <c r="X46" s="354">
        <f t="shared" si="43"/>
        <v>0.1</v>
      </c>
      <c r="Y46" s="355">
        <f t="shared" si="44"/>
        <v>0.02</v>
      </c>
      <c r="Z46" s="333"/>
      <c r="AA46" s="348">
        <f t="shared" si="45"/>
        <v>21932.42</v>
      </c>
      <c r="AB46" s="349">
        <f t="shared" si="46"/>
        <v>0.27</v>
      </c>
      <c r="AC46" s="350">
        <f t="shared" si="47"/>
        <v>359.40433121019112</v>
      </c>
      <c r="AD46" s="351">
        <f t="shared" si="48"/>
        <v>610.40433121019112</v>
      </c>
      <c r="AE46" s="174">
        <v>30</v>
      </c>
    </row>
    <row r="47" spans="1:31" ht="15">
      <c r="A47" s="173">
        <v>31</v>
      </c>
      <c r="B47" s="118">
        <f t="shared" si="25"/>
        <v>0</v>
      </c>
      <c r="C47" s="290">
        <f t="shared" si="26"/>
        <v>20</v>
      </c>
      <c r="D47" s="323"/>
      <c r="E47" s="293">
        <f t="shared" si="27"/>
        <v>0</v>
      </c>
      <c r="F47" s="116">
        <f t="shared" si="28"/>
        <v>13</v>
      </c>
      <c r="G47" s="295">
        <f t="shared" si="29"/>
        <v>264</v>
      </c>
      <c r="H47" s="323"/>
      <c r="I47" s="296">
        <f t="shared" si="30"/>
        <v>4.75</v>
      </c>
      <c r="J47" s="121">
        <f t="shared" si="31"/>
        <v>0.47499999999999998</v>
      </c>
      <c r="K47" s="298">
        <f t="shared" si="32"/>
        <v>6.75</v>
      </c>
      <c r="L47" s="329"/>
      <c r="M47" s="169">
        <f t="shared" si="33"/>
        <v>1350</v>
      </c>
      <c r="N47" s="169">
        <f t="shared" si="34"/>
        <v>67.5</v>
      </c>
      <c r="O47" s="219">
        <f t="shared" si="35"/>
        <v>8174.9</v>
      </c>
      <c r="P47" s="232">
        <f t="shared" si="36"/>
        <v>0.27249666666666666</v>
      </c>
      <c r="Q47" s="129">
        <f t="shared" si="37"/>
        <v>121</v>
      </c>
      <c r="R47" s="130">
        <f t="shared" si="38"/>
        <v>0.46</v>
      </c>
      <c r="S47" s="134">
        <f t="shared" si="39"/>
        <v>141</v>
      </c>
      <c r="T47" s="301">
        <f t="shared" si="40"/>
        <v>0.53</v>
      </c>
      <c r="U47" s="331"/>
      <c r="V47" s="304">
        <f t="shared" si="41"/>
        <v>762.75</v>
      </c>
      <c r="W47" s="171">
        <f t="shared" si="42"/>
        <v>8937.65</v>
      </c>
      <c r="X47" s="197">
        <f t="shared" si="43"/>
        <v>0.09</v>
      </c>
      <c r="Y47" s="307">
        <f t="shared" si="44"/>
        <v>0.03</v>
      </c>
      <c r="Z47" s="333"/>
      <c r="AA47" s="309">
        <f t="shared" si="45"/>
        <v>21062.35</v>
      </c>
      <c r="AB47" s="195">
        <f t="shared" si="46"/>
        <v>0.3</v>
      </c>
      <c r="AC47" s="191">
        <f t="shared" si="47"/>
        <v>322.20481481481477</v>
      </c>
      <c r="AD47" s="192">
        <f t="shared" si="48"/>
        <v>586.20481481481477</v>
      </c>
      <c r="AE47" s="174">
        <v>31</v>
      </c>
    </row>
    <row r="48" spans="1:31" ht="15">
      <c r="A48" s="173">
        <v>32</v>
      </c>
      <c r="B48" s="118">
        <f t="shared" si="25"/>
        <v>0</v>
      </c>
      <c r="C48" s="290">
        <f t="shared" si="26"/>
        <v>20</v>
      </c>
      <c r="D48" s="323"/>
      <c r="E48" s="293">
        <f t="shared" si="27"/>
        <v>0</v>
      </c>
      <c r="F48" s="116">
        <f t="shared" si="28"/>
        <v>13</v>
      </c>
      <c r="G48" s="295">
        <f t="shared" si="29"/>
        <v>277</v>
      </c>
      <c r="H48" s="323"/>
      <c r="I48" s="296">
        <f t="shared" si="30"/>
        <v>5</v>
      </c>
      <c r="J48" s="121">
        <f t="shared" si="31"/>
        <v>0.5</v>
      </c>
      <c r="K48" s="298">
        <f t="shared" si="32"/>
        <v>7.25</v>
      </c>
      <c r="L48" s="329"/>
      <c r="M48" s="169">
        <f t="shared" si="33"/>
        <v>1450</v>
      </c>
      <c r="N48" s="169">
        <f t="shared" si="34"/>
        <v>72.5</v>
      </c>
      <c r="O48" s="219">
        <f t="shared" si="35"/>
        <v>9052.4</v>
      </c>
      <c r="P48" s="232">
        <f t="shared" si="36"/>
        <v>0.30174666666666666</v>
      </c>
      <c r="Q48" s="129">
        <f t="shared" si="37"/>
        <v>125</v>
      </c>
      <c r="R48" s="130">
        <f t="shared" si="38"/>
        <v>0.45</v>
      </c>
      <c r="S48" s="134">
        <f t="shared" si="39"/>
        <v>145</v>
      </c>
      <c r="T48" s="301">
        <f t="shared" si="40"/>
        <v>0.52</v>
      </c>
      <c r="U48" s="331"/>
      <c r="V48" s="304">
        <f t="shared" si="41"/>
        <v>819.25</v>
      </c>
      <c r="W48" s="171">
        <f t="shared" si="42"/>
        <v>9871.65</v>
      </c>
      <c r="X48" s="197">
        <f t="shared" si="43"/>
        <v>0.09</v>
      </c>
      <c r="Y48" s="307">
        <f t="shared" si="44"/>
        <v>0.03</v>
      </c>
      <c r="Z48" s="333"/>
      <c r="AA48" s="309">
        <f t="shared" si="45"/>
        <v>20128.349999999999</v>
      </c>
      <c r="AB48" s="195">
        <f t="shared" si="46"/>
        <v>0.33</v>
      </c>
      <c r="AC48" s="191">
        <f t="shared" si="47"/>
        <v>287.80241379310343</v>
      </c>
      <c r="AD48" s="192">
        <f t="shared" si="48"/>
        <v>564.80241379310337</v>
      </c>
      <c r="AE48" s="174">
        <v>32</v>
      </c>
    </row>
    <row r="49" spans="1:31" ht="15">
      <c r="A49" s="173">
        <v>33</v>
      </c>
      <c r="B49" s="118">
        <f t="shared" si="25"/>
        <v>0</v>
      </c>
      <c r="C49" s="290">
        <f t="shared" si="26"/>
        <v>20</v>
      </c>
      <c r="D49" s="323"/>
      <c r="E49" s="293">
        <f t="shared" si="27"/>
        <v>0</v>
      </c>
      <c r="F49" s="116">
        <f t="shared" si="28"/>
        <v>13</v>
      </c>
      <c r="G49" s="295">
        <f t="shared" si="29"/>
        <v>290</v>
      </c>
      <c r="H49" s="323"/>
      <c r="I49" s="296">
        <f t="shared" si="30"/>
        <v>5.25</v>
      </c>
      <c r="J49" s="121">
        <f t="shared" si="31"/>
        <v>0.52500000000000002</v>
      </c>
      <c r="K49" s="298">
        <f t="shared" si="32"/>
        <v>7.7750000000000004</v>
      </c>
      <c r="L49" s="329"/>
      <c r="M49" s="169">
        <f t="shared" si="33"/>
        <v>1556</v>
      </c>
      <c r="N49" s="169">
        <f t="shared" si="34"/>
        <v>77.8</v>
      </c>
      <c r="O49" s="219">
        <f t="shared" si="35"/>
        <v>9994.9</v>
      </c>
      <c r="P49" s="232">
        <f t="shared" si="36"/>
        <v>0.33316333333333331</v>
      </c>
      <c r="Q49" s="129">
        <f t="shared" si="37"/>
        <v>128</v>
      </c>
      <c r="R49" s="130">
        <f t="shared" si="38"/>
        <v>0.44</v>
      </c>
      <c r="S49" s="134">
        <f t="shared" si="39"/>
        <v>148</v>
      </c>
      <c r="T49" s="301">
        <f t="shared" si="40"/>
        <v>0.51</v>
      </c>
      <c r="U49" s="331"/>
      <c r="V49" s="304">
        <f t="shared" si="41"/>
        <v>878.58</v>
      </c>
      <c r="W49" s="171">
        <f t="shared" si="42"/>
        <v>10873.48</v>
      </c>
      <c r="X49" s="197">
        <f t="shared" si="43"/>
        <v>0.09</v>
      </c>
      <c r="Y49" s="307">
        <f t="shared" si="44"/>
        <v>0.03</v>
      </c>
      <c r="Z49" s="333"/>
      <c r="AA49" s="309">
        <f t="shared" si="45"/>
        <v>19126.52</v>
      </c>
      <c r="AB49" s="195">
        <f t="shared" si="46"/>
        <v>0.36</v>
      </c>
      <c r="AC49" s="191">
        <f t="shared" si="47"/>
        <v>256.00568123393316</v>
      </c>
      <c r="AD49" s="192">
        <f t="shared" si="48"/>
        <v>546.00568123393316</v>
      </c>
      <c r="AE49" s="174">
        <v>33</v>
      </c>
    </row>
    <row r="50" spans="1:31" ht="15">
      <c r="A50" s="173">
        <v>34</v>
      </c>
      <c r="B50" s="118">
        <f t="shared" si="25"/>
        <v>0</v>
      </c>
      <c r="C50" s="290">
        <f t="shared" si="26"/>
        <v>20</v>
      </c>
      <c r="D50" s="323"/>
      <c r="E50" s="293">
        <f t="shared" si="27"/>
        <v>0</v>
      </c>
      <c r="F50" s="116">
        <f t="shared" si="28"/>
        <v>13</v>
      </c>
      <c r="G50" s="295">
        <f t="shared" si="29"/>
        <v>303</v>
      </c>
      <c r="H50" s="323"/>
      <c r="I50" s="296">
        <f t="shared" si="30"/>
        <v>5.5</v>
      </c>
      <c r="J50" s="121">
        <f t="shared" si="31"/>
        <v>0.55000000000000004</v>
      </c>
      <c r="K50" s="298">
        <f t="shared" si="32"/>
        <v>8.3250000000000011</v>
      </c>
      <c r="L50" s="329"/>
      <c r="M50" s="169">
        <f t="shared" si="33"/>
        <v>1666</v>
      </c>
      <c r="N50" s="169">
        <f t="shared" si="34"/>
        <v>83.3</v>
      </c>
      <c r="O50" s="219">
        <f t="shared" si="35"/>
        <v>11006.3</v>
      </c>
      <c r="P50" s="232">
        <f t="shared" si="36"/>
        <v>0.36687666666666663</v>
      </c>
      <c r="Q50" s="129">
        <f t="shared" si="37"/>
        <v>132</v>
      </c>
      <c r="R50" s="130">
        <f t="shared" si="38"/>
        <v>0.44</v>
      </c>
      <c r="S50" s="134">
        <f t="shared" si="39"/>
        <v>152</v>
      </c>
      <c r="T50" s="301">
        <f t="shared" si="40"/>
        <v>0.5</v>
      </c>
      <c r="U50" s="331"/>
      <c r="V50" s="304">
        <f t="shared" si="41"/>
        <v>940.73</v>
      </c>
      <c r="W50" s="171">
        <f t="shared" si="42"/>
        <v>11947.03</v>
      </c>
      <c r="X50" s="197">
        <f t="shared" si="43"/>
        <v>0.09</v>
      </c>
      <c r="Y50" s="307">
        <f t="shared" si="44"/>
        <v>0.03</v>
      </c>
      <c r="Z50" s="333"/>
      <c r="AA50" s="309">
        <f t="shared" si="45"/>
        <v>18052.97</v>
      </c>
      <c r="AB50" s="195">
        <f t="shared" si="46"/>
        <v>0.4</v>
      </c>
      <c r="AC50" s="191">
        <f t="shared" si="47"/>
        <v>226.88627851140458</v>
      </c>
      <c r="AD50" s="192">
        <f t="shared" si="48"/>
        <v>529.88627851140461</v>
      </c>
      <c r="AE50" s="174">
        <v>34</v>
      </c>
    </row>
    <row r="51" spans="1:31" ht="15">
      <c r="A51" s="173">
        <v>35</v>
      </c>
      <c r="B51" s="369">
        <f t="shared" si="25"/>
        <v>0</v>
      </c>
      <c r="C51" s="368">
        <f t="shared" si="26"/>
        <v>20</v>
      </c>
      <c r="D51" s="323"/>
      <c r="E51" s="366">
        <f t="shared" si="27"/>
        <v>0</v>
      </c>
      <c r="F51" s="367">
        <f t="shared" si="28"/>
        <v>13</v>
      </c>
      <c r="G51" s="368">
        <f t="shared" si="29"/>
        <v>316</v>
      </c>
      <c r="H51" s="323"/>
      <c r="I51" s="363">
        <f t="shared" si="30"/>
        <v>5.75</v>
      </c>
      <c r="J51" s="364">
        <f t="shared" si="31"/>
        <v>0.57499999999999996</v>
      </c>
      <c r="K51" s="365">
        <f t="shared" si="32"/>
        <v>8.9</v>
      </c>
      <c r="L51" s="329"/>
      <c r="M51" s="356">
        <f t="shared" si="33"/>
        <v>1780</v>
      </c>
      <c r="N51" s="356">
        <f t="shared" si="34"/>
        <v>89</v>
      </c>
      <c r="O51" s="357">
        <f t="shared" si="35"/>
        <v>12089.2</v>
      </c>
      <c r="P51" s="358">
        <f t="shared" si="36"/>
        <v>0.40297333333333335</v>
      </c>
      <c r="Q51" s="359">
        <f t="shared" si="37"/>
        <v>136</v>
      </c>
      <c r="R51" s="360">
        <f t="shared" si="38"/>
        <v>0.43</v>
      </c>
      <c r="S51" s="361">
        <f t="shared" si="39"/>
        <v>156</v>
      </c>
      <c r="T51" s="362">
        <f t="shared" si="40"/>
        <v>0.49</v>
      </c>
      <c r="U51" s="331"/>
      <c r="V51" s="352">
        <f t="shared" si="41"/>
        <v>1005.7</v>
      </c>
      <c r="W51" s="353">
        <f t="shared" si="42"/>
        <v>13094.9</v>
      </c>
      <c r="X51" s="354">
        <f t="shared" si="43"/>
        <v>0.08</v>
      </c>
      <c r="Y51" s="355">
        <f t="shared" si="44"/>
        <v>0.03</v>
      </c>
      <c r="Z51" s="333"/>
      <c r="AA51" s="348">
        <f t="shared" si="45"/>
        <v>16905.099999999999</v>
      </c>
      <c r="AB51" s="349">
        <f t="shared" si="46"/>
        <v>0.44</v>
      </c>
      <c r="AC51" s="350">
        <f t="shared" si="47"/>
        <v>200.11494382022471</v>
      </c>
      <c r="AD51" s="351">
        <f t="shared" si="48"/>
        <v>516.11494382022465</v>
      </c>
      <c r="AE51" s="174">
        <v>35</v>
      </c>
    </row>
    <row r="52" spans="1:31" ht="15">
      <c r="A52" s="173">
        <v>36</v>
      </c>
      <c r="B52" s="118">
        <f t="shared" si="25"/>
        <v>0</v>
      </c>
      <c r="C52" s="290">
        <f t="shared" si="26"/>
        <v>20</v>
      </c>
      <c r="D52" s="323"/>
      <c r="E52" s="293">
        <f t="shared" si="27"/>
        <v>0</v>
      </c>
      <c r="F52" s="116">
        <f t="shared" si="28"/>
        <v>13</v>
      </c>
      <c r="G52" s="295">
        <f t="shared" si="29"/>
        <v>329</v>
      </c>
      <c r="H52" s="323"/>
      <c r="I52" s="296">
        <f t="shared" si="30"/>
        <v>6</v>
      </c>
      <c r="J52" s="121">
        <f t="shared" si="31"/>
        <v>0.6</v>
      </c>
      <c r="K52" s="298">
        <f t="shared" si="32"/>
        <v>9.5</v>
      </c>
      <c r="L52" s="329"/>
      <c r="M52" s="169">
        <f t="shared" si="33"/>
        <v>1900</v>
      </c>
      <c r="N52" s="169">
        <f t="shared" si="34"/>
        <v>95</v>
      </c>
      <c r="O52" s="219">
        <f t="shared" si="35"/>
        <v>13246.2</v>
      </c>
      <c r="P52" s="232">
        <f t="shared" si="36"/>
        <v>0.44154000000000004</v>
      </c>
      <c r="Q52" s="129">
        <f t="shared" si="37"/>
        <v>139</v>
      </c>
      <c r="R52" s="130">
        <f t="shared" si="38"/>
        <v>0.42</v>
      </c>
      <c r="S52" s="134">
        <f t="shared" si="39"/>
        <v>159</v>
      </c>
      <c r="T52" s="301">
        <f t="shared" si="40"/>
        <v>0.48</v>
      </c>
      <c r="U52" s="331"/>
      <c r="V52" s="304">
        <f t="shared" si="41"/>
        <v>1073.5</v>
      </c>
      <c r="W52" s="171">
        <f t="shared" si="42"/>
        <v>14319.7</v>
      </c>
      <c r="X52" s="197">
        <f t="shared" si="43"/>
        <v>0.08</v>
      </c>
      <c r="Y52" s="307">
        <f t="shared" si="44"/>
        <v>0.04</v>
      </c>
      <c r="Z52" s="333"/>
      <c r="AA52" s="309">
        <f t="shared" si="45"/>
        <v>15680.3</v>
      </c>
      <c r="AB52" s="195">
        <f t="shared" si="46"/>
        <v>0.48</v>
      </c>
      <c r="AC52" s="191">
        <f t="shared" si="47"/>
        <v>175.22578947368422</v>
      </c>
      <c r="AD52" s="192">
        <f t="shared" si="48"/>
        <v>504.22578947368424</v>
      </c>
      <c r="AE52" s="174">
        <v>36</v>
      </c>
    </row>
    <row r="53" spans="1:31" ht="15">
      <c r="A53" s="173">
        <v>37</v>
      </c>
      <c r="B53" s="118">
        <f t="shared" si="25"/>
        <v>0</v>
      </c>
      <c r="C53" s="290">
        <f t="shared" si="26"/>
        <v>20</v>
      </c>
      <c r="D53" s="323"/>
      <c r="E53" s="293">
        <f t="shared" si="27"/>
        <v>0</v>
      </c>
      <c r="F53" s="116">
        <f t="shared" si="28"/>
        <v>13</v>
      </c>
      <c r="G53" s="295">
        <f t="shared" si="29"/>
        <v>342</v>
      </c>
      <c r="H53" s="323"/>
      <c r="I53" s="296">
        <f t="shared" si="30"/>
        <v>6.25</v>
      </c>
      <c r="J53" s="121">
        <f t="shared" si="31"/>
        <v>0.625</v>
      </c>
      <c r="K53" s="298">
        <f t="shared" si="32"/>
        <v>10.125</v>
      </c>
      <c r="L53" s="329"/>
      <c r="M53" s="169">
        <f t="shared" si="33"/>
        <v>2026</v>
      </c>
      <c r="N53" s="169">
        <f t="shared" si="34"/>
        <v>101.3</v>
      </c>
      <c r="O53" s="219">
        <f t="shared" si="35"/>
        <v>14481.2</v>
      </c>
      <c r="P53" s="232">
        <f t="shared" si="36"/>
        <v>0.48270666666666667</v>
      </c>
      <c r="Q53" s="129">
        <f t="shared" si="37"/>
        <v>143</v>
      </c>
      <c r="R53" s="130">
        <f t="shared" si="38"/>
        <v>0.42</v>
      </c>
      <c r="S53" s="134">
        <f t="shared" si="39"/>
        <v>163</v>
      </c>
      <c r="T53" s="301">
        <f t="shared" si="40"/>
        <v>0.48</v>
      </c>
      <c r="U53" s="331"/>
      <c r="V53" s="304">
        <f t="shared" si="41"/>
        <v>1144.1300000000001</v>
      </c>
      <c r="W53" s="171">
        <f t="shared" si="42"/>
        <v>15625.33</v>
      </c>
      <c r="X53" s="197">
        <f t="shared" si="43"/>
        <v>0.08</v>
      </c>
      <c r="Y53" s="307">
        <f t="shared" si="44"/>
        <v>0.04</v>
      </c>
      <c r="Z53" s="333"/>
      <c r="AA53" s="309">
        <f t="shared" si="45"/>
        <v>14374.67</v>
      </c>
      <c r="AB53" s="195">
        <f t="shared" si="46"/>
        <v>0.52</v>
      </c>
      <c r="AC53" s="191">
        <f t="shared" si="47"/>
        <v>152.06699901283315</v>
      </c>
      <c r="AD53" s="192">
        <f t="shared" si="48"/>
        <v>494.06699901283315</v>
      </c>
      <c r="AE53" s="174">
        <v>37</v>
      </c>
    </row>
    <row r="54" spans="1:31" ht="15">
      <c r="A54" s="173">
        <v>38</v>
      </c>
      <c r="B54" s="118">
        <f t="shared" si="25"/>
        <v>0</v>
      </c>
      <c r="C54" s="290">
        <f t="shared" si="26"/>
        <v>20</v>
      </c>
      <c r="D54" s="323"/>
      <c r="E54" s="293">
        <f t="shared" si="27"/>
        <v>0</v>
      </c>
      <c r="F54" s="116">
        <f t="shared" si="28"/>
        <v>13</v>
      </c>
      <c r="G54" s="295">
        <f t="shared" si="29"/>
        <v>355</v>
      </c>
      <c r="H54" s="323"/>
      <c r="I54" s="296">
        <f t="shared" si="30"/>
        <v>6.5</v>
      </c>
      <c r="J54" s="121">
        <f t="shared" si="31"/>
        <v>0.65</v>
      </c>
      <c r="K54" s="298">
        <f t="shared" si="32"/>
        <v>10.775</v>
      </c>
      <c r="L54" s="329"/>
      <c r="M54" s="169">
        <f t="shared" si="33"/>
        <v>2156</v>
      </c>
      <c r="N54" s="169">
        <f t="shared" si="34"/>
        <v>107.8</v>
      </c>
      <c r="O54" s="219">
        <f t="shared" si="35"/>
        <v>15798.1</v>
      </c>
      <c r="P54" s="232">
        <f t="shared" si="36"/>
        <v>0.52660333333333331</v>
      </c>
      <c r="Q54" s="129">
        <f t="shared" si="37"/>
        <v>147</v>
      </c>
      <c r="R54" s="130">
        <f t="shared" si="38"/>
        <v>0.41</v>
      </c>
      <c r="S54" s="134">
        <f t="shared" si="39"/>
        <v>167</v>
      </c>
      <c r="T54" s="301">
        <f t="shared" si="40"/>
        <v>0.47</v>
      </c>
      <c r="U54" s="331"/>
      <c r="V54" s="304">
        <f t="shared" si="41"/>
        <v>1217.58</v>
      </c>
      <c r="W54" s="171">
        <f t="shared" si="42"/>
        <v>17015.68</v>
      </c>
      <c r="X54" s="197">
        <f t="shared" si="43"/>
        <v>0.08</v>
      </c>
      <c r="Y54" s="307">
        <f t="shared" si="44"/>
        <v>0.04</v>
      </c>
      <c r="Z54" s="333"/>
      <c r="AA54" s="309">
        <f t="shared" si="45"/>
        <v>12984.32</v>
      </c>
      <c r="AB54" s="195">
        <f t="shared" si="46"/>
        <v>0.56999999999999995</v>
      </c>
      <c r="AC54" s="191">
        <f t="shared" si="47"/>
        <v>130.6135621521336</v>
      </c>
      <c r="AD54" s="192">
        <f t="shared" si="48"/>
        <v>485.61356215213357</v>
      </c>
      <c r="AE54" s="174">
        <v>38</v>
      </c>
    </row>
    <row r="55" spans="1:31" ht="15">
      <c r="A55" s="173">
        <v>39</v>
      </c>
      <c r="B55" s="118">
        <f t="shared" si="25"/>
        <v>0</v>
      </c>
      <c r="C55" s="290">
        <f t="shared" si="26"/>
        <v>20</v>
      </c>
      <c r="D55" s="323"/>
      <c r="E55" s="293">
        <f t="shared" si="27"/>
        <v>0</v>
      </c>
      <c r="F55" s="116">
        <f t="shared" si="28"/>
        <v>13</v>
      </c>
      <c r="G55" s="295">
        <f t="shared" si="29"/>
        <v>368</v>
      </c>
      <c r="H55" s="323"/>
      <c r="I55" s="296">
        <f t="shared" si="30"/>
        <v>6.75</v>
      </c>
      <c r="J55" s="121">
        <f t="shared" si="31"/>
        <v>0.67500000000000004</v>
      </c>
      <c r="K55" s="298">
        <f t="shared" si="32"/>
        <v>11.450000000000001</v>
      </c>
      <c r="L55" s="329"/>
      <c r="M55" s="169">
        <f t="shared" si="33"/>
        <v>2290</v>
      </c>
      <c r="N55" s="169">
        <f t="shared" si="34"/>
        <v>114.5</v>
      </c>
      <c r="O55" s="219">
        <f t="shared" si="35"/>
        <v>17199.5</v>
      </c>
      <c r="P55" s="232">
        <f t="shared" si="36"/>
        <v>0.5733166666666667</v>
      </c>
      <c r="Q55" s="129">
        <f t="shared" si="37"/>
        <v>150</v>
      </c>
      <c r="R55" s="130">
        <f t="shared" si="38"/>
        <v>0.41</v>
      </c>
      <c r="S55" s="134">
        <f t="shared" si="39"/>
        <v>170</v>
      </c>
      <c r="T55" s="301">
        <f t="shared" si="40"/>
        <v>0.46</v>
      </c>
      <c r="U55" s="331"/>
      <c r="V55" s="304">
        <f t="shared" si="41"/>
        <v>1293.8499999999999</v>
      </c>
      <c r="W55" s="171">
        <f t="shared" si="42"/>
        <v>18493.349999999999</v>
      </c>
      <c r="X55" s="197">
        <f t="shared" si="43"/>
        <v>0.08</v>
      </c>
      <c r="Y55" s="307">
        <f t="shared" si="44"/>
        <v>0.04</v>
      </c>
      <c r="Z55" s="333"/>
      <c r="AA55" s="309">
        <f t="shared" si="45"/>
        <v>11506.65</v>
      </c>
      <c r="AB55" s="195">
        <f t="shared" si="46"/>
        <v>0.62</v>
      </c>
      <c r="AC55" s="191">
        <f t="shared" si="47"/>
        <v>110.66475982532751</v>
      </c>
      <c r="AD55" s="192">
        <f t="shared" si="48"/>
        <v>478.66475982532751</v>
      </c>
      <c r="AE55" s="174">
        <v>39</v>
      </c>
    </row>
    <row r="56" spans="1:31" ht="15">
      <c r="A56" s="173">
        <v>40</v>
      </c>
      <c r="B56" s="369">
        <f t="shared" si="25"/>
        <v>0</v>
      </c>
      <c r="C56" s="368">
        <f t="shared" si="26"/>
        <v>20</v>
      </c>
      <c r="D56" s="323"/>
      <c r="E56" s="366">
        <f t="shared" si="27"/>
        <v>0</v>
      </c>
      <c r="F56" s="367">
        <f t="shared" si="28"/>
        <v>13</v>
      </c>
      <c r="G56" s="368">
        <f t="shared" si="29"/>
        <v>381</v>
      </c>
      <c r="H56" s="323"/>
      <c r="I56" s="363">
        <f t="shared" si="30"/>
        <v>7</v>
      </c>
      <c r="J56" s="364">
        <f t="shared" si="31"/>
        <v>0.7</v>
      </c>
      <c r="K56" s="365">
        <f t="shared" si="32"/>
        <v>12.15</v>
      </c>
      <c r="L56" s="329"/>
      <c r="M56" s="356">
        <f t="shared" si="33"/>
        <v>2430</v>
      </c>
      <c r="N56" s="356">
        <f t="shared" si="34"/>
        <v>121.5</v>
      </c>
      <c r="O56" s="357">
        <f t="shared" si="35"/>
        <v>18688</v>
      </c>
      <c r="P56" s="358">
        <f t="shared" si="36"/>
        <v>0.62293333333333334</v>
      </c>
      <c r="Q56" s="359">
        <f t="shared" si="37"/>
        <v>154</v>
      </c>
      <c r="R56" s="360">
        <f t="shared" si="38"/>
        <v>0.4</v>
      </c>
      <c r="S56" s="361">
        <f t="shared" si="39"/>
        <v>174</v>
      </c>
      <c r="T56" s="362">
        <f t="shared" si="40"/>
        <v>0.46</v>
      </c>
      <c r="U56" s="331"/>
      <c r="V56" s="352">
        <f t="shared" si="41"/>
        <v>1372.95</v>
      </c>
      <c r="W56" s="353">
        <f t="shared" si="42"/>
        <v>20060.95</v>
      </c>
      <c r="X56" s="354">
        <f t="shared" si="43"/>
        <v>7.0000000000000007E-2</v>
      </c>
      <c r="Y56" s="355">
        <f t="shared" si="44"/>
        <v>0.05</v>
      </c>
      <c r="Z56" s="333"/>
      <c r="AA56" s="348">
        <f t="shared" si="45"/>
        <v>9939.0499999999993</v>
      </c>
      <c r="AB56" s="349">
        <f t="shared" si="46"/>
        <v>0.67</v>
      </c>
      <c r="AC56" s="350">
        <f t="shared" si="47"/>
        <v>91.97288065843621</v>
      </c>
      <c r="AD56" s="351">
        <f t="shared" si="48"/>
        <v>472.97288065843622</v>
      </c>
      <c r="AE56" s="174">
        <v>40</v>
      </c>
    </row>
    <row r="57" spans="1:31" ht="15">
      <c r="A57" s="173">
        <v>41</v>
      </c>
      <c r="B57" s="118">
        <f t="shared" si="25"/>
        <v>0</v>
      </c>
      <c r="C57" s="290">
        <f t="shared" si="26"/>
        <v>20</v>
      </c>
      <c r="D57" s="323"/>
      <c r="E57" s="293">
        <f t="shared" si="27"/>
        <v>0</v>
      </c>
      <c r="F57" s="116">
        <f t="shared" si="28"/>
        <v>13</v>
      </c>
      <c r="G57" s="295">
        <f t="shared" si="29"/>
        <v>394</v>
      </c>
      <c r="H57" s="323"/>
      <c r="I57" s="296">
        <f t="shared" si="30"/>
        <v>7.25</v>
      </c>
      <c r="J57" s="121">
        <f t="shared" si="31"/>
        <v>0.72499999999999998</v>
      </c>
      <c r="K57" s="298">
        <f t="shared" si="32"/>
        <v>12.875</v>
      </c>
      <c r="L57" s="329"/>
      <c r="M57" s="169">
        <f t="shared" si="33"/>
        <v>2576</v>
      </c>
      <c r="N57" s="169">
        <f t="shared" si="34"/>
        <v>128.80000000000001</v>
      </c>
      <c r="O57" s="219">
        <f t="shared" si="35"/>
        <v>20267.5</v>
      </c>
      <c r="P57" s="232">
        <f t="shared" si="36"/>
        <v>0.67558333333333331</v>
      </c>
      <c r="Q57" s="129">
        <f t="shared" si="37"/>
        <v>157</v>
      </c>
      <c r="R57" s="130">
        <f t="shared" si="38"/>
        <v>0.4</v>
      </c>
      <c r="S57" s="134">
        <f t="shared" si="39"/>
        <v>177</v>
      </c>
      <c r="T57" s="301">
        <f t="shared" si="40"/>
        <v>0.45</v>
      </c>
      <c r="U57" s="331"/>
      <c r="V57" s="304">
        <f t="shared" si="41"/>
        <v>1454.88</v>
      </c>
      <c r="W57" s="171">
        <f t="shared" si="42"/>
        <v>21722.38</v>
      </c>
      <c r="X57" s="197">
        <f t="shared" si="43"/>
        <v>7.0000000000000007E-2</v>
      </c>
      <c r="Y57" s="307">
        <f t="shared" si="44"/>
        <v>0.05</v>
      </c>
      <c r="Z57" s="333"/>
      <c r="AA57" s="309">
        <f t="shared" si="45"/>
        <v>8277.6200000000008</v>
      </c>
      <c r="AB57" s="195">
        <f t="shared" si="46"/>
        <v>0.72</v>
      </c>
      <c r="AC57" s="191">
        <f t="shared" si="47"/>
        <v>74.433322981366459</v>
      </c>
      <c r="AD57" s="192">
        <f t="shared" si="48"/>
        <v>468.43332298136647</v>
      </c>
      <c r="AE57" s="174">
        <v>41</v>
      </c>
    </row>
    <row r="58" spans="1:31" ht="15">
      <c r="A58" s="173">
        <v>42</v>
      </c>
      <c r="B58" s="118">
        <f t="shared" si="25"/>
        <v>0</v>
      </c>
      <c r="C58" s="290">
        <f t="shared" si="26"/>
        <v>20</v>
      </c>
      <c r="D58" s="323"/>
      <c r="E58" s="293">
        <f t="shared" si="27"/>
        <v>0</v>
      </c>
      <c r="F58" s="116">
        <f t="shared" si="28"/>
        <v>13</v>
      </c>
      <c r="G58" s="295">
        <f t="shared" si="29"/>
        <v>407</v>
      </c>
      <c r="H58" s="323"/>
      <c r="I58" s="296">
        <f t="shared" si="30"/>
        <v>7.5</v>
      </c>
      <c r="J58" s="121">
        <f t="shared" si="31"/>
        <v>0.75</v>
      </c>
      <c r="K58" s="298">
        <f t="shared" si="32"/>
        <v>13.625</v>
      </c>
      <c r="L58" s="329"/>
      <c r="M58" s="169">
        <f t="shared" si="33"/>
        <v>2726</v>
      </c>
      <c r="N58" s="169">
        <f t="shared" si="34"/>
        <v>136.30000000000001</v>
      </c>
      <c r="O58" s="219">
        <f t="shared" si="35"/>
        <v>21941.9</v>
      </c>
      <c r="P58" s="232">
        <f t="shared" si="36"/>
        <v>0.73139666666666669</v>
      </c>
      <c r="Q58" s="129">
        <f t="shared" si="37"/>
        <v>161</v>
      </c>
      <c r="R58" s="130">
        <f t="shared" si="38"/>
        <v>0.4</v>
      </c>
      <c r="S58" s="134">
        <f t="shared" si="39"/>
        <v>181</v>
      </c>
      <c r="T58" s="301">
        <f t="shared" si="40"/>
        <v>0.44</v>
      </c>
      <c r="U58" s="331"/>
      <c r="V58" s="304">
        <f t="shared" si="41"/>
        <v>1539.63</v>
      </c>
      <c r="W58" s="171">
        <f t="shared" si="42"/>
        <v>23481.53</v>
      </c>
      <c r="X58" s="197">
        <f t="shared" si="43"/>
        <v>7.0000000000000007E-2</v>
      </c>
      <c r="Y58" s="307">
        <f t="shared" si="44"/>
        <v>0.05</v>
      </c>
      <c r="Z58" s="333"/>
      <c r="AA58" s="309">
        <f t="shared" si="45"/>
        <v>6518.47</v>
      </c>
      <c r="AB58" s="195">
        <f t="shared" si="46"/>
        <v>0.78</v>
      </c>
      <c r="AC58" s="191">
        <f t="shared" si="47"/>
        <v>57.990733675715319</v>
      </c>
      <c r="AD58" s="192">
        <f t="shared" si="48"/>
        <v>464.99073367571532</v>
      </c>
      <c r="AE58" s="174">
        <v>42</v>
      </c>
    </row>
    <row r="59" spans="1:31" ht="15">
      <c r="A59" s="173">
        <v>43</v>
      </c>
      <c r="B59" s="118">
        <f t="shared" si="25"/>
        <v>0</v>
      </c>
      <c r="C59" s="290">
        <f t="shared" si="26"/>
        <v>20</v>
      </c>
      <c r="D59" s="323"/>
      <c r="E59" s="293">
        <f t="shared" si="27"/>
        <v>0</v>
      </c>
      <c r="F59" s="116">
        <f t="shared" si="28"/>
        <v>13</v>
      </c>
      <c r="G59" s="295">
        <f t="shared" si="29"/>
        <v>420</v>
      </c>
      <c r="H59" s="323"/>
      <c r="I59" s="296">
        <f t="shared" si="30"/>
        <v>7.75</v>
      </c>
      <c r="J59" s="121">
        <f t="shared" si="31"/>
        <v>0.77500000000000002</v>
      </c>
      <c r="K59" s="298">
        <f t="shared" si="32"/>
        <v>14.4</v>
      </c>
      <c r="L59" s="329"/>
      <c r="M59" s="169">
        <f t="shared" si="33"/>
        <v>2880</v>
      </c>
      <c r="N59" s="169">
        <f t="shared" si="34"/>
        <v>144</v>
      </c>
      <c r="O59" s="219">
        <f t="shared" si="35"/>
        <v>23713.8</v>
      </c>
      <c r="P59" s="232">
        <f t="shared" si="36"/>
        <v>0.79045999999999994</v>
      </c>
      <c r="Q59" s="129">
        <f t="shared" si="37"/>
        <v>165</v>
      </c>
      <c r="R59" s="130">
        <f t="shared" si="38"/>
        <v>0.39</v>
      </c>
      <c r="S59" s="134">
        <f t="shared" si="39"/>
        <v>185</v>
      </c>
      <c r="T59" s="301">
        <f t="shared" si="40"/>
        <v>0.44</v>
      </c>
      <c r="U59" s="331"/>
      <c r="V59" s="304">
        <f t="shared" si="41"/>
        <v>1627.2</v>
      </c>
      <c r="W59" s="171">
        <f t="shared" si="42"/>
        <v>25341</v>
      </c>
      <c r="X59" s="197">
        <f t="shared" si="43"/>
        <v>7.0000000000000007E-2</v>
      </c>
      <c r="Y59" s="307">
        <f t="shared" si="44"/>
        <v>0.05</v>
      </c>
      <c r="Z59" s="333"/>
      <c r="AA59" s="309">
        <f t="shared" si="45"/>
        <v>4659</v>
      </c>
      <c r="AB59" s="195">
        <f t="shared" si="46"/>
        <v>0.84</v>
      </c>
      <c r="AC59" s="191">
        <f t="shared" si="47"/>
        <v>42.524166666666673</v>
      </c>
      <c r="AD59" s="192">
        <f t="shared" si="48"/>
        <v>462.5241666666667</v>
      </c>
      <c r="AE59" s="174">
        <v>43</v>
      </c>
    </row>
    <row r="60" spans="1:31" ht="15">
      <c r="A60" s="173">
        <v>44</v>
      </c>
      <c r="B60" s="118">
        <f t="shared" si="25"/>
        <v>0</v>
      </c>
      <c r="C60" s="290">
        <f t="shared" si="26"/>
        <v>20</v>
      </c>
      <c r="D60" s="323"/>
      <c r="E60" s="293">
        <f t="shared" si="27"/>
        <v>0</v>
      </c>
      <c r="F60" s="116">
        <f t="shared" si="28"/>
        <v>13</v>
      </c>
      <c r="G60" s="295">
        <f t="shared" si="29"/>
        <v>433</v>
      </c>
      <c r="H60" s="323"/>
      <c r="I60" s="296">
        <f t="shared" si="30"/>
        <v>8</v>
      </c>
      <c r="J60" s="121">
        <f t="shared" si="31"/>
        <v>0.8</v>
      </c>
      <c r="K60" s="298">
        <f t="shared" si="32"/>
        <v>15.200000000000001</v>
      </c>
      <c r="L60" s="329"/>
      <c r="M60" s="169">
        <f t="shared" si="33"/>
        <v>3040</v>
      </c>
      <c r="N60" s="169">
        <f t="shared" si="34"/>
        <v>152</v>
      </c>
      <c r="O60" s="219">
        <f t="shared" si="35"/>
        <v>25585.8</v>
      </c>
      <c r="P60" s="232">
        <f t="shared" si="36"/>
        <v>0.85285999999999995</v>
      </c>
      <c r="Q60" s="129">
        <f t="shared" si="37"/>
        <v>168</v>
      </c>
      <c r="R60" s="130">
        <f t="shared" si="38"/>
        <v>0.39</v>
      </c>
      <c r="S60" s="134">
        <f t="shared" si="39"/>
        <v>188</v>
      </c>
      <c r="T60" s="301">
        <f t="shared" si="40"/>
        <v>0.43</v>
      </c>
      <c r="U60" s="331"/>
      <c r="V60" s="304">
        <f t="shared" si="41"/>
        <v>1717.6</v>
      </c>
      <c r="W60" s="171">
        <f t="shared" si="42"/>
        <v>27303.4</v>
      </c>
      <c r="X60" s="197">
        <f t="shared" si="43"/>
        <v>7.0000000000000007E-2</v>
      </c>
      <c r="Y60" s="307">
        <f t="shared" si="44"/>
        <v>0.06</v>
      </c>
      <c r="Z60" s="333"/>
      <c r="AA60" s="309">
        <f t="shared" si="45"/>
        <v>2696.6</v>
      </c>
      <c r="AB60" s="195">
        <f t="shared" si="46"/>
        <v>0.91</v>
      </c>
      <c r="AC60" s="191">
        <f t="shared" si="47"/>
        <v>27.910789473684215</v>
      </c>
      <c r="AD60" s="192">
        <f t="shared" si="48"/>
        <v>460.91078947368419</v>
      </c>
      <c r="AE60" s="174">
        <v>44</v>
      </c>
    </row>
    <row r="61" spans="1:31" s="528" customFormat="1" ht="15">
      <c r="A61" s="371">
        <v>45</v>
      </c>
      <c r="B61" s="502">
        <f t="shared" si="25"/>
        <v>0</v>
      </c>
      <c r="C61" s="503">
        <f t="shared" si="26"/>
        <v>20</v>
      </c>
      <c r="D61" s="504"/>
      <c r="E61" s="505">
        <f t="shared" si="27"/>
        <v>0</v>
      </c>
      <c r="F61" s="506">
        <f t="shared" si="28"/>
        <v>13</v>
      </c>
      <c r="G61" s="503">
        <f t="shared" si="29"/>
        <v>446</v>
      </c>
      <c r="H61" s="504"/>
      <c r="I61" s="507">
        <f t="shared" si="30"/>
        <v>58</v>
      </c>
      <c r="J61" s="508">
        <f t="shared" si="31"/>
        <v>5.8</v>
      </c>
      <c r="K61" s="509">
        <f t="shared" si="32"/>
        <v>21</v>
      </c>
      <c r="L61" s="510"/>
      <c r="M61" s="511">
        <f t="shared" si="33"/>
        <v>4200</v>
      </c>
      <c r="N61" s="511">
        <f t="shared" si="34"/>
        <v>210</v>
      </c>
      <c r="O61" s="512">
        <f t="shared" si="35"/>
        <v>27561.8</v>
      </c>
      <c r="P61" s="513">
        <f t="shared" si="36"/>
        <v>0.91872666666666669</v>
      </c>
      <c r="Q61" s="514">
        <f t="shared" si="37"/>
        <v>131</v>
      </c>
      <c r="R61" s="515">
        <f t="shared" si="38"/>
        <v>0.28999999999999998</v>
      </c>
      <c r="S61" s="516">
        <f t="shared" si="39"/>
        <v>151</v>
      </c>
      <c r="T61" s="517">
        <f t="shared" si="40"/>
        <v>0.34</v>
      </c>
      <c r="U61" s="518"/>
      <c r="V61" s="519">
        <f t="shared" si="41"/>
        <v>2373</v>
      </c>
      <c r="W61" s="520">
        <f t="shared" si="42"/>
        <v>29934.799999999999</v>
      </c>
      <c r="X61" s="521">
        <f t="shared" si="43"/>
        <v>0.09</v>
      </c>
      <c r="Y61" s="522">
        <f t="shared" si="44"/>
        <v>0.08</v>
      </c>
      <c r="Z61" s="523"/>
      <c r="AA61" s="524">
        <f t="shared" si="45"/>
        <v>65.2</v>
      </c>
      <c r="AB61" s="525">
        <f t="shared" si="46"/>
        <v>1</v>
      </c>
      <c r="AC61" s="526">
        <f t="shared" si="47"/>
        <v>10.480476190476192</v>
      </c>
      <c r="AD61" s="527">
        <f t="shared" si="48"/>
        <v>456.48047619047617</v>
      </c>
      <c r="AE61" s="372">
        <v>45</v>
      </c>
    </row>
    <row r="62" spans="1:31" ht="15">
      <c r="A62" s="429">
        <v>46</v>
      </c>
      <c r="B62" s="402">
        <f t="shared" si="25"/>
        <v>0</v>
      </c>
      <c r="C62" s="403">
        <f t="shared" si="26"/>
        <v>20</v>
      </c>
      <c r="D62" s="404"/>
      <c r="E62" s="405">
        <f t="shared" si="27"/>
        <v>0</v>
      </c>
      <c r="F62" s="406">
        <f t="shared" si="28"/>
        <v>13</v>
      </c>
      <c r="G62" s="403">
        <f t="shared" si="29"/>
        <v>459</v>
      </c>
      <c r="H62" s="404"/>
      <c r="I62" s="407">
        <f t="shared" si="30"/>
        <v>108</v>
      </c>
      <c r="J62" s="408">
        <f t="shared" si="31"/>
        <v>10.8</v>
      </c>
      <c r="K62" s="409">
        <f t="shared" si="32"/>
        <v>31.8</v>
      </c>
      <c r="L62" s="430"/>
      <c r="M62" s="431">
        <f t="shared" si="33"/>
        <v>6360</v>
      </c>
      <c r="N62" s="431">
        <f t="shared" si="34"/>
        <v>318</v>
      </c>
      <c r="O62" s="412">
        <f t="shared" si="35"/>
        <v>30291.8</v>
      </c>
      <c r="P62" s="432">
        <f t="shared" si="36"/>
        <v>1.0097266666666667</v>
      </c>
      <c r="Q62" s="433">
        <f t="shared" si="37"/>
        <v>95</v>
      </c>
      <c r="R62" s="434">
        <f t="shared" si="38"/>
        <v>0.21</v>
      </c>
      <c r="S62" s="435">
        <f t="shared" si="39"/>
        <v>115</v>
      </c>
      <c r="T62" s="436">
        <f t="shared" si="40"/>
        <v>0.25</v>
      </c>
      <c r="U62" s="437"/>
      <c r="V62" s="438">
        <f t="shared" si="41"/>
        <v>3593.4</v>
      </c>
      <c r="W62" s="420">
        <f t="shared" si="42"/>
        <v>33885.199999999997</v>
      </c>
      <c r="X62" s="439">
        <f t="shared" si="43"/>
        <v>0.12</v>
      </c>
      <c r="Y62" s="440">
        <f t="shared" si="44"/>
        <v>0.12</v>
      </c>
      <c r="Z62" s="441"/>
      <c r="AA62" s="424">
        <f t="shared" si="45"/>
        <v>-3885.2</v>
      </c>
      <c r="AB62" s="442">
        <f t="shared" si="46"/>
        <v>1.1299999999999999</v>
      </c>
      <c r="AC62" s="443">
        <f t="shared" si="47"/>
        <v>0</v>
      </c>
      <c r="AD62" s="444">
        <f t="shared" si="48"/>
        <v>0</v>
      </c>
      <c r="AE62" s="445">
        <v>46</v>
      </c>
    </row>
    <row r="63" spans="1:31" ht="15">
      <c r="A63" s="429">
        <v>47</v>
      </c>
      <c r="B63" s="402">
        <f t="shared" si="25"/>
        <v>0</v>
      </c>
      <c r="C63" s="403">
        <f t="shared" si="26"/>
        <v>20</v>
      </c>
      <c r="D63" s="404"/>
      <c r="E63" s="405">
        <f t="shared" si="27"/>
        <v>0</v>
      </c>
      <c r="F63" s="406">
        <f t="shared" si="28"/>
        <v>13</v>
      </c>
      <c r="G63" s="403">
        <f t="shared" si="29"/>
        <v>472</v>
      </c>
      <c r="H63" s="404"/>
      <c r="I63" s="407">
        <f t="shared" si="30"/>
        <v>158</v>
      </c>
      <c r="J63" s="408">
        <f t="shared" si="31"/>
        <v>15.8</v>
      </c>
      <c r="K63" s="409">
        <f t="shared" si="32"/>
        <v>47.6</v>
      </c>
      <c r="L63" s="430"/>
      <c r="M63" s="431">
        <f t="shared" si="33"/>
        <v>9520</v>
      </c>
      <c r="N63" s="431">
        <f t="shared" si="34"/>
        <v>476</v>
      </c>
      <c r="O63" s="412">
        <f t="shared" si="35"/>
        <v>34425.800000000003</v>
      </c>
      <c r="P63" s="432">
        <f t="shared" si="36"/>
        <v>1.1475266666666668</v>
      </c>
      <c r="Q63" s="433">
        <f t="shared" si="37"/>
        <v>72</v>
      </c>
      <c r="R63" s="434">
        <f t="shared" si="38"/>
        <v>0.15</v>
      </c>
      <c r="S63" s="435">
        <f t="shared" si="39"/>
        <v>92</v>
      </c>
      <c r="T63" s="436">
        <f t="shared" si="40"/>
        <v>0.19</v>
      </c>
      <c r="U63" s="437"/>
      <c r="V63" s="438">
        <f t="shared" si="41"/>
        <v>5378.8</v>
      </c>
      <c r="W63" s="420">
        <f t="shared" si="42"/>
        <v>39804.6</v>
      </c>
      <c r="X63" s="439">
        <f t="shared" si="43"/>
        <v>0.16</v>
      </c>
      <c r="Y63" s="440">
        <f t="shared" si="44"/>
        <v>0.18</v>
      </c>
      <c r="Z63" s="441"/>
      <c r="AA63" s="424">
        <f t="shared" si="45"/>
        <v>-9804.6</v>
      </c>
      <c r="AB63" s="442">
        <f t="shared" si="46"/>
        <v>1.33</v>
      </c>
      <c r="AC63" s="443">
        <f t="shared" si="47"/>
        <v>0</v>
      </c>
      <c r="AD63" s="444">
        <f t="shared" si="48"/>
        <v>0</v>
      </c>
      <c r="AE63" s="445">
        <v>47</v>
      </c>
    </row>
    <row r="64" spans="1:31" ht="15">
      <c r="A64" s="429">
        <v>48</v>
      </c>
      <c r="B64" s="402">
        <f t="shared" si="25"/>
        <v>0</v>
      </c>
      <c r="C64" s="403">
        <f t="shared" si="26"/>
        <v>20</v>
      </c>
      <c r="D64" s="404"/>
      <c r="E64" s="405">
        <f t="shared" si="27"/>
        <v>0</v>
      </c>
      <c r="F64" s="406">
        <f t="shared" si="28"/>
        <v>13</v>
      </c>
      <c r="G64" s="403">
        <f t="shared" si="29"/>
        <v>485</v>
      </c>
      <c r="H64" s="404"/>
      <c r="I64" s="407">
        <f t="shared" si="30"/>
        <v>208</v>
      </c>
      <c r="J64" s="408">
        <f t="shared" si="31"/>
        <v>20.8</v>
      </c>
      <c r="K64" s="409">
        <f t="shared" si="32"/>
        <v>68.400000000000006</v>
      </c>
      <c r="L64" s="430"/>
      <c r="M64" s="431">
        <f t="shared" si="33"/>
        <v>13680</v>
      </c>
      <c r="N64" s="431">
        <f t="shared" si="34"/>
        <v>684</v>
      </c>
      <c r="O64" s="412">
        <f t="shared" si="35"/>
        <v>40613.800000000003</v>
      </c>
      <c r="P64" s="432">
        <f t="shared" si="36"/>
        <v>1.3537933333333334</v>
      </c>
      <c r="Q64" s="433">
        <f t="shared" si="37"/>
        <v>59</v>
      </c>
      <c r="R64" s="434">
        <f t="shared" si="38"/>
        <v>0.12</v>
      </c>
      <c r="S64" s="435">
        <f t="shared" si="39"/>
        <v>79</v>
      </c>
      <c r="T64" s="436">
        <f t="shared" si="40"/>
        <v>0.16</v>
      </c>
      <c r="U64" s="437"/>
      <c r="V64" s="438">
        <f t="shared" si="41"/>
        <v>7729.2</v>
      </c>
      <c r="W64" s="420">
        <f t="shared" si="42"/>
        <v>48343</v>
      </c>
      <c r="X64" s="439">
        <f t="shared" si="43"/>
        <v>0.19</v>
      </c>
      <c r="Y64" s="440">
        <f t="shared" si="44"/>
        <v>0.26</v>
      </c>
      <c r="Z64" s="441"/>
      <c r="AA64" s="424">
        <f t="shared" si="45"/>
        <v>-18343</v>
      </c>
      <c r="AB64" s="442">
        <f t="shared" si="46"/>
        <v>1.61</v>
      </c>
      <c r="AC64" s="443">
        <f t="shared" si="47"/>
        <v>0</v>
      </c>
      <c r="AD64" s="444">
        <f t="shared" si="48"/>
        <v>0</v>
      </c>
      <c r="AE64" s="445">
        <v>48</v>
      </c>
    </row>
    <row r="65" spans="1:31" ht="15.75" thickBot="1">
      <c r="A65" s="446">
        <v>49</v>
      </c>
      <c r="B65" s="447">
        <f t="shared" si="25"/>
        <v>0</v>
      </c>
      <c r="C65" s="448">
        <f t="shared" si="26"/>
        <v>20</v>
      </c>
      <c r="D65" s="449"/>
      <c r="E65" s="450">
        <f t="shared" si="27"/>
        <v>0</v>
      </c>
      <c r="F65" s="451">
        <f t="shared" si="28"/>
        <v>13</v>
      </c>
      <c r="G65" s="448">
        <f t="shared" si="29"/>
        <v>498</v>
      </c>
      <c r="H65" s="449"/>
      <c r="I65" s="452">
        <f t="shared" si="30"/>
        <v>258</v>
      </c>
      <c r="J65" s="453">
        <f t="shared" si="31"/>
        <v>25.8</v>
      </c>
      <c r="K65" s="454">
        <f t="shared" si="32"/>
        <v>94.2</v>
      </c>
      <c r="L65" s="455"/>
      <c r="M65" s="456">
        <f t="shared" si="33"/>
        <v>18840</v>
      </c>
      <c r="N65" s="456">
        <f t="shared" si="34"/>
        <v>942</v>
      </c>
      <c r="O65" s="457">
        <f t="shared" si="35"/>
        <v>49505.8</v>
      </c>
      <c r="P65" s="458">
        <f t="shared" si="36"/>
        <v>1.6501933333333334</v>
      </c>
      <c r="Q65" s="459">
        <f t="shared" si="37"/>
        <v>53</v>
      </c>
      <c r="R65" s="460">
        <f t="shared" si="38"/>
        <v>0.11</v>
      </c>
      <c r="S65" s="461">
        <f t="shared" si="39"/>
        <v>73</v>
      </c>
      <c r="T65" s="462">
        <f t="shared" si="40"/>
        <v>0.15</v>
      </c>
      <c r="U65" s="463"/>
      <c r="V65" s="464">
        <f t="shared" si="41"/>
        <v>10644.6</v>
      </c>
      <c r="W65" s="465">
        <f t="shared" si="42"/>
        <v>60150.400000000001</v>
      </c>
      <c r="X65" s="466">
        <f t="shared" si="43"/>
        <v>0.22</v>
      </c>
      <c r="Y65" s="467">
        <f t="shared" si="44"/>
        <v>0.35</v>
      </c>
      <c r="Z65" s="468"/>
      <c r="AA65" s="469">
        <f t="shared" si="45"/>
        <v>-30150.400000000001</v>
      </c>
      <c r="AB65" s="470">
        <f t="shared" si="46"/>
        <v>2.0099999999999998</v>
      </c>
      <c r="AC65" s="471">
        <f t="shared" si="47"/>
        <v>0</v>
      </c>
      <c r="AD65" s="472">
        <f t="shared" si="48"/>
        <v>0</v>
      </c>
      <c r="AE65" s="473">
        <v>49</v>
      </c>
    </row>
    <row r="66" spans="1:31" ht="15.75" thickBot="1">
      <c r="A66" s="474">
        <v>50</v>
      </c>
      <c r="B66" s="475">
        <f>IF(AND($A66&gt;=C$9,C$9&gt;0),0,IF(AND($A66&gt;=C$6,C$6&gt;0),C$7,0))</f>
        <v>0</v>
      </c>
      <c r="C66" s="476">
        <f>IF(AND($A66&gt;=C$9,C$9&gt;0),C$10,C65+B66)</f>
        <v>20</v>
      </c>
      <c r="D66" s="477"/>
      <c r="E66" s="478">
        <f>IF(OR($A66&lt;2,AND(G$12&gt;0,$A66&gt;G$12)),0,IF(AND($A66&gt;=G$9,G$9&gt;0),G$10,IF(AND($A66&gt;=G$6,G$6&gt;0),G$7,0)))</f>
        <v>0</v>
      </c>
      <c r="F66" s="479">
        <f t="shared" ref="F66:G69" si="49">F65+E66</f>
        <v>13</v>
      </c>
      <c r="G66" s="476">
        <f t="shared" si="49"/>
        <v>511</v>
      </c>
      <c r="H66" s="477"/>
      <c r="I66" s="480">
        <f>IF(($A66&lt;K$4),1,IF(AND($A66&gt;K$12,K$12&gt;0),I65,IF(AND($A66&gt;=K$9,K$9&gt;0),ROUND(I65+K$10,4),IF(AND($A66&gt;=K$6,K$6&gt;0),ROUND(I65+K$7,4),K$3))))</f>
        <v>308</v>
      </c>
      <c r="J66" s="481">
        <f>IF($A66&lt;K$4, K$2, IF(K$1=0,IF(K$13&gt;0,IF(K$2*K$13&lt;ROUND(J65*I66, 3),K$2*K$13,ROUND(J65*I66, 3)),ROUND(J65*I66, 3)),IF(K$13&gt;0,IF(K$2*K$13&lt;ROUND(K$2*I66, 3),K$2*K$13,ROUND(K$2*I66, 3)),ROUND(K$2*I66, 3))))</f>
        <v>30.8</v>
      </c>
      <c r="K66" s="482">
        <f>K65+J66</f>
        <v>125</v>
      </c>
      <c r="L66" s="483"/>
      <c r="M66" s="484">
        <f>ROUND(C66*N66-K66*$O$6,2)</f>
        <v>25000</v>
      </c>
      <c r="N66" s="484">
        <f>ROUND(ROUND(K66,2)*$O$4,2)</f>
        <v>1250</v>
      </c>
      <c r="O66" s="485">
        <f>ROUND((ROUND(K65,2)*(G66-G65)*$O$4+O65+J66*$O$6),2)</f>
        <v>61751.8</v>
      </c>
      <c r="P66" s="486">
        <f>O66/$O$10</f>
        <v>2.0583933333333335</v>
      </c>
      <c r="Q66" s="487">
        <f>ROUND(O66/N66,0)</f>
        <v>49</v>
      </c>
      <c r="R66" s="488">
        <f>ROUND(Q66/G66,2)</f>
        <v>0.1</v>
      </c>
      <c r="S66" s="489">
        <f>Q66+C66</f>
        <v>69</v>
      </c>
      <c r="T66" s="490">
        <f>ROUND(S66/G66,2)</f>
        <v>0.14000000000000001</v>
      </c>
      <c r="U66" s="491"/>
      <c r="V66" s="492">
        <f>ROUND(K66*$O$7,2)</f>
        <v>14125</v>
      </c>
      <c r="W66" s="493">
        <f>ROUND(O66+V66,2)</f>
        <v>75876.800000000003</v>
      </c>
      <c r="X66" s="494">
        <f>IF(O66&gt;0,ROUND(V66/O66,2),0)</f>
        <v>0.23</v>
      </c>
      <c r="Y66" s="495">
        <f>IF($O$10&gt;0,ROUND(V66/$O$10,2),0)</f>
        <v>0.47</v>
      </c>
      <c r="Z66" s="496"/>
      <c r="AA66" s="497">
        <f>IF($O$10&gt;0,ROUND($O$10-W66,2),0)</f>
        <v>-45876.800000000003</v>
      </c>
      <c r="AB66" s="498">
        <f>IF($O$10&gt;0,ROUND(W66/$O$10,2),0)</f>
        <v>2.5299999999999998</v>
      </c>
      <c r="AC66" s="499">
        <f>IF(AND(AA66&gt;0,$O$4&gt;0),($O$10-O66-V66*$O$8)/N66,0)</f>
        <v>0</v>
      </c>
      <c r="AD66" s="500">
        <f>IF(AC66&gt;0,AC66+G66,0)</f>
        <v>0</v>
      </c>
      <c r="AE66" s="501">
        <v>50</v>
      </c>
    </row>
    <row r="67" spans="1:31" ht="15">
      <c r="A67" s="373">
        <v>51</v>
      </c>
      <c r="B67" s="374">
        <f>IF(AND($A67&gt;=C$9,C$9&gt;0),0,IF(AND($A67&gt;=C$6,C$6&gt;0),C$7,0))</f>
        <v>0</v>
      </c>
      <c r="C67" s="375">
        <f>IF(AND($A67&gt;=C$9,C$9&gt;0),C$10,C66+B67)</f>
        <v>20</v>
      </c>
      <c r="D67" s="376"/>
      <c r="E67" s="377">
        <f>IF(OR($A67&lt;2,AND(G$12&gt;0,$A67&gt;G$12)),0,IF(AND($A67&gt;=G$9,G$9&gt;0),G$10,IF(AND($A67&gt;=G$6,G$6&gt;0),G$7,0)))</f>
        <v>0</v>
      </c>
      <c r="F67" s="378">
        <f t="shared" si="49"/>
        <v>13</v>
      </c>
      <c r="G67" s="375">
        <f t="shared" si="49"/>
        <v>524</v>
      </c>
      <c r="H67" s="376"/>
      <c r="I67" s="379">
        <f>IF(($A67&lt;K$4),1,IF(AND($A67&gt;K$12,K$12&gt;0),I66,IF(AND($A67&gt;=K$9,K$9&gt;0),ROUND(I66+K$10,4),IF(AND($A67&gt;=K$6,K$6&gt;0),ROUND(I66+K$7,4),K$3))))</f>
        <v>358</v>
      </c>
      <c r="J67" s="380">
        <f>IF($A67&lt;K$4, K$2, IF(K$1=0,IF(K$13&gt;0,IF(K$2*K$13&lt;ROUND(J66*I67, 3),K$2*K$13,ROUND(J66*I67, 3)),ROUND(J66*I67, 3)),IF(K$13&gt;0,IF(K$2*K$13&lt;ROUND(K$2*I67, 3),K$2*K$13,ROUND(K$2*I67, 3)),ROUND(K$2*I67, 3))))</f>
        <v>35.799999999999997</v>
      </c>
      <c r="K67" s="381">
        <f>K66+J67</f>
        <v>160.80000000000001</v>
      </c>
      <c r="L67" s="382"/>
      <c r="M67" s="383">
        <f>ROUND(C67*N67-K67*$O$6,2)</f>
        <v>32160</v>
      </c>
      <c r="N67" s="383">
        <f>ROUND(ROUND(K67,2)*$O$4,2)</f>
        <v>1608</v>
      </c>
      <c r="O67" s="384">
        <f>ROUND((ROUND(K66,2)*(G67-G66)*$O$4+O66+J67*$O$6),2)</f>
        <v>78001.8</v>
      </c>
      <c r="P67" s="385">
        <f>O67/$O$10</f>
        <v>2.60006</v>
      </c>
      <c r="Q67" s="386">
        <f>ROUND(O67/N67,0)</f>
        <v>49</v>
      </c>
      <c r="R67" s="387">
        <f>ROUND(Q67/G67,2)</f>
        <v>0.09</v>
      </c>
      <c r="S67" s="388">
        <f>Q67+C67</f>
        <v>69</v>
      </c>
      <c r="T67" s="389">
        <f>ROUND(S67/G67,2)</f>
        <v>0.13</v>
      </c>
      <c r="U67" s="390"/>
      <c r="V67" s="391">
        <f>ROUND(K67*$O$7,2)</f>
        <v>18170.400000000001</v>
      </c>
      <c r="W67" s="392">
        <f>ROUND(O67+V67,2)</f>
        <v>96172.2</v>
      </c>
      <c r="X67" s="393">
        <f>IF(O67&gt;0,ROUND(V67/O67,2),0)</f>
        <v>0.23</v>
      </c>
      <c r="Y67" s="394">
        <f>IF($O$10&gt;0,ROUND(V67/$O$10,2),0)</f>
        <v>0.61</v>
      </c>
      <c r="Z67" s="395"/>
      <c r="AA67" s="396">
        <f>IF($O$10&gt;0,ROUND($O$10-W67,2),0)</f>
        <v>-66172.2</v>
      </c>
      <c r="AB67" s="397">
        <f>IF($O$10&gt;0,ROUND(W67/$O$10,2),0)</f>
        <v>3.21</v>
      </c>
      <c r="AC67" s="398">
        <f>IF(AND(AA67&gt;0,$O$4&gt;0),($O$10-O67-V67*$O$8)/N67,0)</f>
        <v>0</v>
      </c>
      <c r="AD67" s="399">
        <f>IF(AC67&gt;0,AC67+G67,0)</f>
        <v>0</v>
      </c>
      <c r="AE67" s="400">
        <v>51</v>
      </c>
    </row>
    <row r="68" spans="1:31" ht="15">
      <c r="A68" s="401">
        <v>52</v>
      </c>
      <c r="B68" s="402">
        <f>IF(AND($A68&gt;=C$9,C$9&gt;0),0,IF(AND($A68&gt;=C$6,C$6&gt;0),C$7,0))</f>
        <v>0</v>
      </c>
      <c r="C68" s="403">
        <f>IF(AND($A68&gt;=C$9,C$9&gt;0),C$10,C67+B68)</f>
        <v>20</v>
      </c>
      <c r="D68" s="404"/>
      <c r="E68" s="405">
        <f>IF(OR($A68&lt;2,AND(G$12&gt;0,$A68&gt;G$12)),0,IF(AND($A68&gt;=G$9,G$9&gt;0),G$10,IF(AND($A68&gt;=G$6,G$6&gt;0),G$7,0)))</f>
        <v>0</v>
      </c>
      <c r="F68" s="406">
        <f t="shared" si="49"/>
        <v>13</v>
      </c>
      <c r="G68" s="403">
        <f t="shared" si="49"/>
        <v>537</v>
      </c>
      <c r="H68" s="404"/>
      <c r="I68" s="407">
        <f>IF(($A68&lt;K$4),1,IF(AND($A68&gt;K$12,K$12&gt;0),I67,IF(AND($A68&gt;=K$9,K$9&gt;0),ROUND(I67+K$10,4),IF(AND($A68&gt;=K$6,K$6&gt;0),ROUND(I67+K$7,4),K$3))))</f>
        <v>408</v>
      </c>
      <c r="J68" s="408">
        <f>IF($A68&lt;K$4, K$2, IF(K$1=0,IF(K$13&gt;0,IF(K$2*K$13&lt;ROUND(J67*I68, 3),K$2*K$13,ROUND(J67*I68, 3)),ROUND(J67*I68, 3)),IF(K$13&gt;0,IF(K$2*K$13&lt;ROUND(K$2*I68, 3),K$2*K$13,ROUND(K$2*I68, 3)),ROUND(K$2*I68, 3))))</f>
        <v>40.799999999999997</v>
      </c>
      <c r="K68" s="409">
        <f>K67+J68</f>
        <v>201.60000000000002</v>
      </c>
      <c r="L68" s="410"/>
      <c r="M68" s="411">
        <f>ROUND(C68*N68-K68*$O$6,2)</f>
        <v>40320</v>
      </c>
      <c r="N68" s="411">
        <f>ROUND(ROUND(K68,2)*$O$4,2)</f>
        <v>2016</v>
      </c>
      <c r="O68" s="412">
        <f>ROUND((ROUND(K67,2)*(G68-G67)*$O$4+O67+J68*$O$6),2)</f>
        <v>98905.8</v>
      </c>
      <c r="P68" s="413">
        <f>O68/$O$10</f>
        <v>3.2968600000000001</v>
      </c>
      <c r="Q68" s="414">
        <f>ROUND(O68/N68,0)</f>
        <v>49</v>
      </c>
      <c r="R68" s="415">
        <f>ROUND(Q68/G68,2)</f>
        <v>0.09</v>
      </c>
      <c r="S68" s="416">
        <f>Q68+C68</f>
        <v>69</v>
      </c>
      <c r="T68" s="417">
        <f>ROUND(S68/G68,2)</f>
        <v>0.13</v>
      </c>
      <c r="U68" s="418"/>
      <c r="V68" s="419">
        <f>ROUND(K68*$O$7,2)</f>
        <v>22780.799999999999</v>
      </c>
      <c r="W68" s="420">
        <f>ROUND(O68+V68,2)</f>
        <v>121686.6</v>
      </c>
      <c r="X68" s="421">
        <f>IF(O68&gt;0,ROUND(V68/O68,2),0)</f>
        <v>0.23</v>
      </c>
      <c r="Y68" s="422">
        <f>IF($O$10&gt;0,ROUND(V68/$O$10,2),0)</f>
        <v>0.76</v>
      </c>
      <c r="Z68" s="423"/>
      <c r="AA68" s="424">
        <f>IF($O$10&gt;0,ROUND($O$10-W68,2),0)</f>
        <v>-91686.6</v>
      </c>
      <c r="AB68" s="425">
        <f>IF($O$10&gt;0,ROUND(W68/$O$10,2),0)</f>
        <v>4.0599999999999996</v>
      </c>
      <c r="AC68" s="426">
        <f>IF(AND(AA68&gt;0,$O$4&gt;0),($O$10-O68-V68*$O$8)/N68,0)</f>
        <v>0</v>
      </c>
      <c r="AD68" s="427">
        <f>IF(AC68&gt;0,AC68+G68,0)</f>
        <v>0</v>
      </c>
      <c r="AE68" s="428">
        <v>52</v>
      </c>
    </row>
    <row r="69" spans="1:31" ht="15">
      <c r="A69" s="401">
        <v>53</v>
      </c>
      <c r="B69" s="402">
        <f>IF(AND($A69&gt;=C$9,C$9&gt;0),0,IF(AND($A69&gt;=C$6,C$6&gt;0),C$7,0))</f>
        <v>0</v>
      </c>
      <c r="C69" s="403">
        <f>IF(AND($A69&gt;=C$9,C$9&gt;0),C$10,C68+B69)</f>
        <v>20</v>
      </c>
      <c r="D69" s="404"/>
      <c r="E69" s="405">
        <f>IF(OR($A69&lt;2,AND(G$12&gt;0,$A69&gt;G$12)),0,IF(AND($A69&gt;=G$9,G$9&gt;0),G$10,IF(AND($A69&gt;=G$6,G$6&gt;0),G$7,0)))</f>
        <v>0</v>
      </c>
      <c r="F69" s="406">
        <f t="shared" si="49"/>
        <v>13</v>
      </c>
      <c r="G69" s="403">
        <f t="shared" si="49"/>
        <v>550</v>
      </c>
      <c r="H69" s="404"/>
      <c r="I69" s="407">
        <f>IF(($A69&lt;K$4),1,IF(AND($A69&gt;K$12,K$12&gt;0),I68,IF(AND($A69&gt;=K$9,K$9&gt;0),ROUND(I68+K$10,4),IF(AND($A69&gt;=K$6,K$6&gt;0),ROUND(I68+K$7,4),K$3))))</f>
        <v>458</v>
      </c>
      <c r="J69" s="408">
        <f>IF($A69&lt;K$4, K$2, IF(K$1=0,IF(K$13&gt;0,IF(K$2*K$13&lt;ROUND(J68*I69, 3),K$2*K$13,ROUND(J68*I69, 3)),ROUND(J68*I69, 3)),IF(K$13&gt;0,IF(K$2*K$13&lt;ROUND(K$2*I69, 3),K$2*K$13,ROUND(K$2*I69, 3)),ROUND(K$2*I69, 3))))</f>
        <v>45.8</v>
      </c>
      <c r="K69" s="409">
        <f>K68+J69</f>
        <v>247.40000000000003</v>
      </c>
      <c r="L69" s="410"/>
      <c r="M69" s="411">
        <f>ROUND(C69*N69-K69*$O$6,2)</f>
        <v>49480</v>
      </c>
      <c r="N69" s="411">
        <f>ROUND(ROUND(K69,2)*$O$4,2)</f>
        <v>2474</v>
      </c>
      <c r="O69" s="412">
        <f>ROUND((ROUND(K68,2)*(G69-G68)*$O$4+O68+J69*$O$6),2)</f>
        <v>125113.8</v>
      </c>
      <c r="P69" s="413">
        <f>O69/$O$10</f>
        <v>4.1704600000000003</v>
      </c>
      <c r="Q69" s="414">
        <f>ROUND(O69/N69,0)</f>
        <v>51</v>
      </c>
      <c r="R69" s="415">
        <f>ROUND(Q69/G69,2)</f>
        <v>0.09</v>
      </c>
      <c r="S69" s="416">
        <f>Q69+C69</f>
        <v>71</v>
      </c>
      <c r="T69" s="417">
        <f>ROUND(S69/G69,2)</f>
        <v>0.13</v>
      </c>
      <c r="U69" s="418"/>
      <c r="V69" s="419">
        <f>ROUND(K69*$O$7,2)</f>
        <v>27956.2</v>
      </c>
      <c r="W69" s="420">
        <f>ROUND(O69+V69,2)</f>
        <v>153070</v>
      </c>
      <c r="X69" s="421">
        <f>IF(O69&gt;0,ROUND(V69/O69,2),0)</f>
        <v>0.22</v>
      </c>
      <c r="Y69" s="422">
        <f>IF($O$10&gt;0,ROUND(V69/$O$10,2),0)</f>
        <v>0.93</v>
      </c>
      <c r="Z69" s="423"/>
      <c r="AA69" s="424">
        <f>IF($O$10&gt;0,ROUND($O$10-W69,2),0)</f>
        <v>-123070</v>
      </c>
      <c r="AB69" s="425">
        <f>IF($O$10&gt;0,ROUND(W69/$O$10,2),0)</f>
        <v>5.0999999999999996</v>
      </c>
      <c r="AC69" s="426">
        <f>IF(AND(AA69&gt;0,$O$4&gt;0),($O$10-O69-V69*$O$8)/N69,0)</f>
        <v>0</v>
      </c>
      <c r="AD69" s="427">
        <f>IF(AC69&gt;0,AC69+G69,0)</f>
        <v>0</v>
      </c>
      <c r="AE69" s="428">
        <v>53</v>
      </c>
    </row>
  </sheetData>
  <protectedRanges>
    <protectedRange sqref="C2:C4" name="Диапазон1_3_1_1_1"/>
    <protectedRange sqref="G2:G4" name="Диапазон1_1_1_1_1_1"/>
    <protectedRange sqref="K2:K4" name="Диапазон1_2_1_1_1_1"/>
  </protectedRanges>
  <mergeCells count="5">
    <mergeCell ref="O15:P15"/>
    <mergeCell ref="AG23:AG24"/>
    <mergeCell ref="S15:T15"/>
    <mergeCell ref="AC15:AD15"/>
    <mergeCell ref="Q15:R15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2:A130"/>
  <sheetViews>
    <sheetView workbookViewId="0">
      <selection activeCell="A43" sqref="A43:IV43"/>
    </sheetView>
  </sheetViews>
  <sheetFormatPr defaultRowHeight="12.75"/>
  <sheetData>
    <row r="2" spans="1:1">
      <c r="A2" s="370">
        <v>1</v>
      </c>
    </row>
    <row r="4" spans="1:1">
      <c r="A4" s="370">
        <v>2</v>
      </c>
    </row>
    <row r="6" spans="1:1">
      <c r="A6" s="370">
        <v>3</v>
      </c>
    </row>
    <row r="8" spans="1:1">
      <c r="A8" s="370">
        <v>4</v>
      </c>
    </row>
    <row r="10" spans="1:1">
      <c r="A10" s="370">
        <v>5</v>
      </c>
    </row>
    <row r="12" spans="1:1">
      <c r="A12" s="370">
        <v>6</v>
      </c>
    </row>
    <row r="14" spans="1:1">
      <c r="A14" s="370">
        <v>7</v>
      </c>
    </row>
    <row r="16" spans="1:1">
      <c r="A16" s="370">
        <v>8</v>
      </c>
    </row>
    <row r="18" spans="1:1">
      <c r="A18" s="370">
        <v>9</v>
      </c>
    </row>
    <row r="20" spans="1:1">
      <c r="A20" s="370">
        <v>10</v>
      </c>
    </row>
    <row r="22" spans="1:1">
      <c r="A22" s="370">
        <v>11</v>
      </c>
    </row>
    <row r="24" spans="1:1">
      <c r="A24" s="370">
        <v>12</v>
      </c>
    </row>
    <row r="26" spans="1:1">
      <c r="A26" s="370">
        <v>13</v>
      </c>
    </row>
    <row r="28" spans="1:1">
      <c r="A28" s="370">
        <v>14</v>
      </c>
    </row>
    <row r="30" spans="1:1">
      <c r="A30" s="370">
        <v>15</v>
      </c>
    </row>
    <row r="32" spans="1:1">
      <c r="A32" s="370">
        <v>16</v>
      </c>
    </row>
    <row r="34" spans="1:1">
      <c r="A34" s="370">
        <v>17</v>
      </c>
    </row>
    <row r="36" spans="1:1">
      <c r="A36" s="370">
        <v>18</v>
      </c>
    </row>
    <row r="38" spans="1:1">
      <c r="A38" s="370">
        <v>19</v>
      </c>
    </row>
    <row r="40" spans="1:1">
      <c r="A40" s="370">
        <v>20</v>
      </c>
    </row>
    <row r="41" spans="1:1" s="288" customFormat="1"/>
    <row r="43" spans="1:1">
      <c r="A43" s="370">
        <v>21</v>
      </c>
    </row>
    <row r="44" spans="1:1" s="288" customFormat="1"/>
    <row r="46" spans="1:1">
      <c r="A46" s="370">
        <v>22</v>
      </c>
    </row>
    <row r="47" spans="1:1" s="288" customFormat="1"/>
    <row r="49" spans="1:1">
      <c r="A49" s="370">
        <v>23</v>
      </c>
    </row>
    <row r="50" spans="1:1" s="288" customFormat="1"/>
    <row r="52" spans="1:1">
      <c r="A52" s="370">
        <v>24</v>
      </c>
    </row>
    <row r="53" spans="1:1">
      <c r="A53" s="288"/>
    </row>
    <row r="55" spans="1:1">
      <c r="A55" s="370">
        <v>25</v>
      </c>
    </row>
    <row r="56" spans="1:1">
      <c r="A56" s="288"/>
    </row>
    <row r="58" spans="1:1">
      <c r="A58" s="370">
        <v>26</v>
      </c>
    </row>
    <row r="59" spans="1:1">
      <c r="A59" s="288"/>
    </row>
    <row r="61" spans="1:1">
      <c r="A61" s="370">
        <v>27</v>
      </c>
    </row>
    <row r="62" spans="1:1">
      <c r="A62" s="288"/>
    </row>
    <row r="64" spans="1:1">
      <c r="A64" s="370">
        <v>28</v>
      </c>
    </row>
    <row r="65" spans="1:1">
      <c r="A65" s="288"/>
    </row>
    <row r="67" spans="1:1">
      <c r="A67" s="370">
        <v>29</v>
      </c>
    </row>
    <row r="68" spans="1:1">
      <c r="A68" s="288"/>
    </row>
    <row r="70" spans="1:1">
      <c r="A70" s="370">
        <v>30</v>
      </c>
    </row>
    <row r="71" spans="1:1">
      <c r="A71" s="288"/>
    </row>
    <row r="73" spans="1:1">
      <c r="A73" s="370">
        <v>31</v>
      </c>
    </row>
    <row r="74" spans="1:1">
      <c r="A74" s="288"/>
    </row>
    <row r="76" spans="1:1">
      <c r="A76" s="370">
        <v>32</v>
      </c>
    </row>
    <row r="77" spans="1:1">
      <c r="A77" s="288"/>
    </row>
    <row r="79" spans="1:1">
      <c r="A79" s="370">
        <v>33</v>
      </c>
    </row>
    <row r="80" spans="1:1">
      <c r="A80" s="288"/>
    </row>
    <row r="82" spans="1:1">
      <c r="A82" s="370">
        <v>34</v>
      </c>
    </row>
    <row r="83" spans="1:1">
      <c r="A83" s="288"/>
    </row>
    <row r="85" spans="1:1">
      <c r="A85" s="370">
        <v>35</v>
      </c>
    </row>
    <row r="86" spans="1:1">
      <c r="A86" s="288"/>
    </row>
    <row r="88" spans="1:1">
      <c r="A88" s="370">
        <v>36</v>
      </c>
    </row>
    <row r="89" spans="1:1">
      <c r="A89" s="288"/>
    </row>
    <row r="91" spans="1:1">
      <c r="A91" s="370">
        <v>37</v>
      </c>
    </row>
    <row r="92" spans="1:1">
      <c r="A92" s="288"/>
    </row>
    <row r="94" spans="1:1">
      <c r="A94" s="370">
        <v>38</v>
      </c>
    </row>
    <row r="95" spans="1:1">
      <c r="A95" s="288"/>
    </row>
    <row r="97" spans="1:1">
      <c r="A97" s="370">
        <v>39</v>
      </c>
    </row>
    <row r="98" spans="1:1">
      <c r="A98" s="288"/>
    </row>
    <row r="100" spans="1:1">
      <c r="A100" s="370">
        <v>40</v>
      </c>
    </row>
    <row r="101" spans="1:1">
      <c r="A101" s="288"/>
    </row>
    <row r="103" spans="1:1">
      <c r="A103" s="370">
        <v>41</v>
      </c>
    </row>
    <row r="104" spans="1:1">
      <c r="A104" s="288"/>
    </row>
    <row r="106" spans="1:1">
      <c r="A106" s="370">
        <v>42</v>
      </c>
    </row>
    <row r="107" spans="1:1">
      <c r="A107" s="288"/>
    </row>
    <row r="109" spans="1:1">
      <c r="A109" s="370">
        <v>43</v>
      </c>
    </row>
    <row r="110" spans="1:1">
      <c r="A110" s="288"/>
    </row>
    <row r="112" spans="1:1">
      <c r="A112" s="370">
        <v>44</v>
      </c>
    </row>
    <row r="113" spans="1:1">
      <c r="A113" s="288"/>
    </row>
    <row r="115" spans="1:1">
      <c r="A115" s="370">
        <v>45</v>
      </c>
    </row>
    <row r="116" spans="1:1">
      <c r="A116" s="288"/>
    </row>
    <row r="118" spans="1:1">
      <c r="A118" s="370">
        <v>46</v>
      </c>
    </row>
    <row r="119" spans="1:1">
      <c r="A119" s="288"/>
    </row>
    <row r="121" spans="1:1">
      <c r="A121" s="370">
        <v>47</v>
      </c>
    </row>
    <row r="122" spans="1:1">
      <c r="A122" s="288"/>
    </row>
    <row r="124" spans="1:1">
      <c r="A124" s="370">
        <v>48</v>
      </c>
    </row>
    <row r="125" spans="1:1">
      <c r="A125" s="288"/>
    </row>
    <row r="127" spans="1:1">
      <c r="A127" s="370">
        <v>49</v>
      </c>
    </row>
    <row r="128" spans="1:1">
      <c r="A128" s="288"/>
    </row>
    <row r="130" spans="1:1">
      <c r="A130" s="370">
        <v>50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B7" sqref="B7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7" t="s">
        <v>52</v>
      </c>
    </row>
    <row r="2" spans="1:6" ht="15.75">
      <c r="B2" s="177"/>
    </row>
    <row r="3" spans="1:6">
      <c r="B3" s="181" t="s">
        <v>59</v>
      </c>
    </row>
    <row r="4" spans="1:6">
      <c r="B4" s="181" t="s">
        <v>60</v>
      </c>
    </row>
    <row r="5" spans="1:6">
      <c r="B5" s="181" t="s">
        <v>57</v>
      </c>
    </row>
    <row r="7" spans="1:6" ht="15.75">
      <c r="B7" s="179">
        <v>42492</v>
      </c>
      <c r="D7" s="180" t="s">
        <v>55</v>
      </c>
      <c r="F7" s="182" t="s">
        <v>56</v>
      </c>
    </row>
    <row r="8" spans="1:6" ht="13.5" thickBot="1"/>
    <row r="9" spans="1:6" ht="39" thickBot="1">
      <c r="A9" s="183" t="s">
        <v>58</v>
      </c>
      <c r="B9" s="184" t="s">
        <v>53</v>
      </c>
      <c r="C9" s="188" t="s">
        <v>40</v>
      </c>
      <c r="D9" s="189" t="s">
        <v>54</v>
      </c>
      <c r="E9" s="178"/>
    </row>
    <row r="10" spans="1:6" ht="14.25">
      <c r="A10" s="200">
        <v>1</v>
      </c>
      <c r="B10" s="201" t="s">
        <v>29</v>
      </c>
      <c r="C10" s="190">
        <v>230.72</v>
      </c>
      <c r="D10" s="202">
        <v>10</v>
      </c>
    </row>
    <row r="11" spans="1:6" ht="14.25">
      <c r="A11" s="203">
        <f>A10+1</f>
        <v>2</v>
      </c>
      <c r="B11" s="204" t="s">
        <v>61</v>
      </c>
      <c r="C11" s="205">
        <v>293.43</v>
      </c>
      <c r="D11" s="206">
        <v>10</v>
      </c>
    </row>
    <row r="12" spans="1:6" ht="14.25">
      <c r="A12" s="203">
        <f t="shared" ref="A12:A49" si="0">A11+1</f>
        <v>3</v>
      </c>
      <c r="B12" s="204" t="s">
        <v>62</v>
      </c>
      <c r="C12" s="205">
        <v>153.47999999999999</v>
      </c>
      <c r="D12" s="206">
        <v>10</v>
      </c>
    </row>
    <row r="13" spans="1:6" ht="14.25">
      <c r="A13" s="203">
        <f t="shared" si="0"/>
        <v>4</v>
      </c>
      <c r="B13" s="204" t="s">
        <v>63</v>
      </c>
      <c r="C13" s="205">
        <v>140.97999999999999</v>
      </c>
      <c r="D13" s="206">
        <v>10</v>
      </c>
    </row>
    <row r="14" spans="1:6" ht="14.25">
      <c r="A14" s="207">
        <f t="shared" si="0"/>
        <v>5</v>
      </c>
      <c r="B14" s="208" t="s">
        <v>65</v>
      </c>
      <c r="C14" s="209">
        <v>200</v>
      </c>
      <c r="D14" s="210">
        <v>10.4811</v>
      </c>
    </row>
    <row r="15" spans="1:6" ht="14.25">
      <c r="A15" s="207">
        <f t="shared" si="0"/>
        <v>6</v>
      </c>
      <c r="B15" s="208" t="s">
        <v>66</v>
      </c>
      <c r="C15" s="209">
        <v>200</v>
      </c>
      <c r="D15" s="210">
        <v>9.4276999999999997</v>
      </c>
    </row>
    <row r="16" spans="1:6" ht="14.25">
      <c r="A16" s="207">
        <f t="shared" si="0"/>
        <v>7</v>
      </c>
      <c r="B16" s="208" t="s">
        <v>67</v>
      </c>
      <c r="C16" s="209">
        <v>200</v>
      </c>
      <c r="D16" s="210">
        <v>7.9878999999999998</v>
      </c>
    </row>
    <row r="17" spans="1:4" ht="14.25">
      <c r="A17" s="215">
        <f t="shared" si="0"/>
        <v>8</v>
      </c>
      <c r="B17" s="216" t="s">
        <v>68</v>
      </c>
      <c r="C17" s="217">
        <v>230.72</v>
      </c>
      <c r="D17" s="218">
        <v>10.4811</v>
      </c>
    </row>
    <row r="18" spans="1:4" ht="14.25">
      <c r="A18" s="215">
        <f t="shared" si="0"/>
        <v>9</v>
      </c>
      <c r="B18" s="216" t="s">
        <v>69</v>
      </c>
      <c r="C18" s="217">
        <v>230.72</v>
      </c>
      <c r="D18" s="218">
        <v>9.4276999999999997</v>
      </c>
    </row>
    <row r="19" spans="1:4" ht="14.25">
      <c r="A19" s="215">
        <f t="shared" si="0"/>
        <v>10</v>
      </c>
      <c r="B19" s="216" t="s">
        <v>70</v>
      </c>
      <c r="C19" s="217">
        <v>230.72</v>
      </c>
      <c r="D19" s="218">
        <v>14.67</v>
      </c>
    </row>
    <row r="20" spans="1:4" ht="14.25">
      <c r="A20" s="215">
        <f t="shared" si="0"/>
        <v>11</v>
      </c>
      <c r="B20" s="216" t="s">
        <v>71</v>
      </c>
      <c r="C20" s="217">
        <v>230.72</v>
      </c>
      <c r="D20" s="218">
        <v>7.6719999999999997</v>
      </c>
    </row>
    <row r="21" spans="1:4" ht="14.25">
      <c r="A21" s="215">
        <f t="shared" si="0"/>
        <v>12</v>
      </c>
      <c r="B21" s="216" t="s">
        <v>72</v>
      </c>
      <c r="C21" s="217">
        <v>230.72</v>
      </c>
      <c r="D21" s="218">
        <v>7.9878999999999998</v>
      </c>
    </row>
    <row r="22" spans="1:4" ht="14.25">
      <c r="A22" s="215">
        <f t="shared" si="0"/>
        <v>13</v>
      </c>
      <c r="B22" s="216" t="s">
        <v>73</v>
      </c>
      <c r="C22" s="217">
        <v>230.72</v>
      </c>
      <c r="D22" s="218">
        <v>7.0439999999999996</v>
      </c>
    </row>
    <row r="23" spans="1:4" ht="14.25">
      <c r="A23" s="211">
        <f t="shared" si="0"/>
        <v>14</v>
      </c>
      <c r="B23" s="212" t="s">
        <v>74</v>
      </c>
      <c r="C23" s="213">
        <v>293.43</v>
      </c>
      <c r="D23" s="214">
        <v>9.4276999999999997</v>
      </c>
    </row>
    <row r="24" spans="1:4" ht="14.25">
      <c r="A24" s="211">
        <f t="shared" si="0"/>
        <v>15</v>
      </c>
      <c r="B24" s="212" t="s">
        <v>75</v>
      </c>
      <c r="C24" s="213">
        <v>293.43</v>
      </c>
      <c r="D24" s="214">
        <v>10.4811</v>
      </c>
    </row>
    <row r="25" spans="1:4" ht="14.25">
      <c r="A25" s="211">
        <f t="shared" si="0"/>
        <v>16</v>
      </c>
      <c r="B25" s="212" t="s">
        <v>76</v>
      </c>
      <c r="C25" s="213">
        <v>293.43</v>
      </c>
      <c r="D25" s="214">
        <v>7.673</v>
      </c>
    </row>
    <row r="26" spans="1:4" ht="14.25">
      <c r="A26" s="211">
        <f t="shared" si="0"/>
        <v>17</v>
      </c>
      <c r="B26" s="212" t="s">
        <v>77</v>
      </c>
      <c r="C26" s="213">
        <v>293.43</v>
      </c>
      <c r="D26" s="214">
        <v>7.9878999999999998</v>
      </c>
    </row>
    <row r="27" spans="1:4" ht="14.25">
      <c r="A27" s="215">
        <f t="shared" si="0"/>
        <v>18</v>
      </c>
      <c r="B27" s="216" t="s">
        <v>78</v>
      </c>
      <c r="C27" s="217">
        <v>153.47999999999999</v>
      </c>
      <c r="D27" s="218">
        <v>7.9878999999999998</v>
      </c>
    </row>
    <row r="28" spans="1:4" ht="14.25">
      <c r="A28" s="215">
        <f t="shared" si="0"/>
        <v>19</v>
      </c>
      <c r="B28" s="216" t="s">
        <v>79</v>
      </c>
      <c r="C28" s="217">
        <v>153.47999999999999</v>
      </c>
      <c r="D28" s="218">
        <v>7.0439999999999996</v>
      </c>
    </row>
    <row r="29" spans="1:4" ht="14.25">
      <c r="A29" s="215">
        <f t="shared" si="0"/>
        <v>20</v>
      </c>
      <c r="B29" s="216" t="s">
        <v>80</v>
      </c>
      <c r="C29" s="217">
        <v>153.47999999999999</v>
      </c>
      <c r="D29" s="218">
        <v>9.4276999999999997</v>
      </c>
    </row>
    <row r="30" spans="1:4" ht="14.25">
      <c r="A30" s="185">
        <f t="shared" si="0"/>
        <v>21</v>
      </c>
      <c r="B30" s="199"/>
      <c r="C30" s="186"/>
      <c r="D30" s="187"/>
    </row>
    <row r="31" spans="1:4" ht="14.25">
      <c r="A31" s="185">
        <f t="shared" si="0"/>
        <v>22</v>
      </c>
      <c r="B31" s="199"/>
      <c r="C31" s="186"/>
      <c r="D31" s="187"/>
    </row>
    <row r="32" spans="1:4" ht="14.25">
      <c r="A32" s="185">
        <f t="shared" si="0"/>
        <v>23</v>
      </c>
      <c r="B32" s="199"/>
      <c r="C32" s="186"/>
      <c r="D32" s="187"/>
    </row>
    <row r="33" spans="1:4" ht="14.25">
      <c r="A33" s="185">
        <f t="shared" si="0"/>
        <v>24</v>
      </c>
      <c r="B33" s="199"/>
      <c r="C33" s="186"/>
      <c r="D33" s="187"/>
    </row>
    <row r="34" spans="1:4" ht="14.25">
      <c r="A34" s="185">
        <f t="shared" si="0"/>
        <v>25</v>
      </c>
      <c r="B34" s="199"/>
      <c r="C34" s="186"/>
      <c r="D34" s="187"/>
    </row>
    <row r="35" spans="1:4" ht="14.25">
      <c r="A35" s="185">
        <f t="shared" si="0"/>
        <v>26</v>
      </c>
      <c r="B35" s="199"/>
      <c r="C35" s="186"/>
      <c r="D35" s="187"/>
    </row>
    <row r="36" spans="1:4" ht="14.25">
      <c r="A36" s="185">
        <f t="shared" si="0"/>
        <v>27</v>
      </c>
      <c r="B36" s="199"/>
      <c r="C36" s="186"/>
      <c r="D36" s="187"/>
    </row>
    <row r="37" spans="1:4" ht="14.25">
      <c r="A37" s="185">
        <f t="shared" si="0"/>
        <v>28</v>
      </c>
      <c r="B37" s="199"/>
      <c r="C37" s="186"/>
      <c r="D37" s="187"/>
    </row>
    <row r="38" spans="1:4" ht="14.25">
      <c r="A38" s="185">
        <f t="shared" si="0"/>
        <v>29</v>
      </c>
      <c r="B38" s="199"/>
      <c r="C38" s="186"/>
      <c r="D38" s="187"/>
    </row>
    <row r="39" spans="1:4" ht="14.25">
      <c r="A39" s="185">
        <f t="shared" si="0"/>
        <v>30</v>
      </c>
      <c r="B39" s="199"/>
      <c r="C39" s="186"/>
      <c r="D39" s="187"/>
    </row>
    <row r="40" spans="1:4" ht="14.25">
      <c r="A40" s="185">
        <f t="shared" si="0"/>
        <v>31</v>
      </c>
      <c r="B40" s="199"/>
      <c r="C40" s="186"/>
      <c r="D40" s="187"/>
    </row>
    <row r="41" spans="1:4" ht="14.25">
      <c r="A41" s="185">
        <f t="shared" si="0"/>
        <v>32</v>
      </c>
      <c r="B41" s="199"/>
      <c r="C41" s="186"/>
      <c r="D41" s="187"/>
    </row>
    <row r="42" spans="1:4" ht="14.25">
      <c r="A42" s="185">
        <f t="shared" si="0"/>
        <v>33</v>
      </c>
      <c r="B42" s="199"/>
      <c r="C42" s="186"/>
      <c r="D42" s="187"/>
    </row>
    <row r="43" spans="1:4" ht="14.25">
      <c r="A43" s="185">
        <f t="shared" si="0"/>
        <v>34</v>
      </c>
      <c r="B43" s="199"/>
      <c r="C43" s="186"/>
      <c r="D43" s="187"/>
    </row>
    <row r="44" spans="1:4" ht="14.25">
      <c r="A44" s="185">
        <f t="shared" si="0"/>
        <v>35</v>
      </c>
      <c r="B44" s="199"/>
      <c r="C44" s="186"/>
      <c r="D44" s="187"/>
    </row>
    <row r="45" spans="1:4" ht="14.25">
      <c r="A45" s="185">
        <f t="shared" si="0"/>
        <v>36</v>
      </c>
      <c r="B45" s="199"/>
      <c r="C45" s="186"/>
      <c r="D45" s="187"/>
    </row>
    <row r="46" spans="1:4" ht="14.25">
      <c r="A46" s="185">
        <f t="shared" si="0"/>
        <v>37</v>
      </c>
      <c r="B46" s="199"/>
      <c r="C46" s="186"/>
      <c r="D46" s="187"/>
    </row>
    <row r="47" spans="1:4" ht="14.25">
      <c r="A47" s="185">
        <f t="shared" si="0"/>
        <v>38</v>
      </c>
      <c r="B47" s="199"/>
      <c r="C47" s="186"/>
      <c r="D47" s="187"/>
    </row>
    <row r="48" spans="1:4" ht="14.25">
      <c r="A48" s="185">
        <f t="shared" si="0"/>
        <v>39</v>
      </c>
      <c r="B48" s="199"/>
      <c r="C48" s="186"/>
      <c r="D48" s="187"/>
    </row>
    <row r="49" spans="1:4" ht="14.25">
      <c r="A49" s="185">
        <f t="shared" si="0"/>
        <v>40</v>
      </c>
      <c r="B49" s="199"/>
      <c r="C49" s="186"/>
      <c r="D49" s="187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Forex</cp:lastModifiedBy>
  <cp:lastPrinted>2016-09-13T02:40:01Z</cp:lastPrinted>
  <dcterms:created xsi:type="dcterms:W3CDTF">2016-02-20T10:06:05Z</dcterms:created>
  <dcterms:modified xsi:type="dcterms:W3CDTF">2016-09-23T16:28:45Z</dcterms:modified>
</cp:coreProperties>
</file>