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Ильнур\Desktop\"/>
    </mc:Choice>
  </mc:AlternateContent>
  <bookViews>
    <workbookView xWindow="0" yWindow="0" windowWidth="25200" windowHeight="11760" tabRatio="742" activeTab="10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Графики" sheetId="12" r:id="rId9"/>
    <sheet name="Залоги и Цена пункта" sheetId="13" r:id="rId10"/>
    <sheet name="Волатильность" sheetId="9" r:id="rId11"/>
  </sheets>
  <definedNames>
    <definedName name="ExternalData_1" localSheetId="10" hidden="1">Волатильность!$A$1:$D$21</definedName>
    <definedName name="ExternalData_2" localSheetId="10" hidden="1">Волатильность!$E$1:$H$21</definedName>
  </definedNames>
  <calcPr calcId="162913"/>
</workbook>
</file>

<file path=xl/calcChain.xml><?xml version="1.0" encoding="utf-8"?>
<calcChain xmlns="http://schemas.openxmlformats.org/spreadsheetml/2006/main">
  <c r="B37" i="10" l="1"/>
  <c r="E37" i="10"/>
  <c r="I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O18" i="4"/>
  <c r="K19" i="4"/>
  <c r="K20" i="4"/>
  <c r="K18" i="4"/>
  <c r="G18" i="4"/>
  <c r="C19" i="4"/>
  <c r="C20" i="4"/>
  <c r="C18" i="4"/>
  <c r="O17" i="1"/>
  <c r="K19" i="1"/>
  <c r="K20" i="1"/>
  <c r="K21" i="1"/>
  <c r="K22" i="1"/>
  <c r="K23" i="1"/>
  <c r="K24" i="1"/>
  <c r="K18" i="1"/>
  <c r="K17" i="1"/>
  <c r="G18" i="1"/>
  <c r="G19" i="1"/>
  <c r="G17" i="1"/>
  <c r="H17" i="1"/>
  <c r="H18" i="1"/>
  <c r="H19" i="1"/>
  <c r="C17" i="1"/>
  <c r="N1" i="1"/>
  <c r="J1" i="1"/>
  <c r="F1" i="1"/>
  <c r="B1" i="1"/>
  <c r="J1" i="4"/>
  <c r="B1" i="4"/>
  <c r="J18" i="10"/>
  <c r="J17" i="10"/>
  <c r="K17" i="10"/>
  <c r="J1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19" i="10"/>
  <c r="J19" i="10"/>
  <c r="J20" i="10"/>
  <c r="J21" i="10"/>
  <c r="J22" i="10"/>
  <c r="I18" i="10"/>
  <c r="I17" i="10"/>
  <c r="B17" i="1"/>
  <c r="J8" i="4"/>
  <c r="B8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20" i="4"/>
  <c r="N19" i="4"/>
  <c r="N18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20" i="4"/>
  <c r="J19" i="4"/>
  <c r="J18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21" i="4"/>
  <c r="F20" i="4"/>
  <c r="F19" i="4"/>
  <c r="F18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21" i="4"/>
  <c r="B20" i="4"/>
  <c r="B19" i="4"/>
  <c r="B18" i="4"/>
  <c r="N19" i="1"/>
  <c r="N18" i="1"/>
  <c r="O18" i="1"/>
  <c r="N17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0" i="1"/>
  <c r="J19" i="1"/>
  <c r="J18" i="1"/>
  <c r="J17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0" i="1"/>
  <c r="F19" i="1"/>
  <c r="F18" i="1"/>
  <c r="F17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0" i="1"/>
  <c r="B19" i="1"/>
  <c r="B18" i="1"/>
  <c r="E18" i="10"/>
  <c r="F18" i="10"/>
  <c r="J13" i="10"/>
  <c r="J12" i="10"/>
  <c r="J10" i="10"/>
  <c r="J9" i="10"/>
  <c r="J8" i="10"/>
  <c r="J7" i="10"/>
  <c r="J6" i="10"/>
  <c r="J4" i="10"/>
  <c r="J3" i="10"/>
  <c r="J2" i="10"/>
  <c r="B13" i="4"/>
  <c r="J13" i="4"/>
  <c r="J10" i="4"/>
  <c r="B10" i="4"/>
  <c r="N10" i="1"/>
  <c r="J10" i="1"/>
  <c r="F10" i="1"/>
  <c r="B10" i="1"/>
  <c r="N13" i="1"/>
  <c r="J13" i="1"/>
  <c r="F13" i="1"/>
  <c r="B13" i="1"/>
  <c r="N8" i="1"/>
  <c r="J8" i="1"/>
  <c r="F8" i="1"/>
  <c r="B8" i="1"/>
  <c r="N12" i="1"/>
  <c r="N9" i="1"/>
  <c r="N7" i="1"/>
  <c r="N6" i="1"/>
  <c r="N4" i="1"/>
  <c r="N3" i="1"/>
  <c r="N2" i="1"/>
  <c r="J12" i="1"/>
  <c r="J9" i="1"/>
  <c r="J7" i="1"/>
  <c r="J6" i="1"/>
  <c r="J4" i="1"/>
  <c r="J3" i="1"/>
  <c r="J2" i="1"/>
  <c r="F12" i="1"/>
  <c r="F9" i="1"/>
  <c r="F7" i="1"/>
  <c r="F6" i="1"/>
  <c r="F4" i="1"/>
  <c r="F3" i="1"/>
  <c r="F2" i="1"/>
  <c r="B4" i="1"/>
  <c r="B12" i="1"/>
  <c r="B9" i="1"/>
  <c r="B7" i="1"/>
  <c r="B6" i="1"/>
  <c r="B3" i="1"/>
  <c r="B2" i="1"/>
  <c r="K10" i="8"/>
  <c r="K9" i="8"/>
  <c r="K8" i="8"/>
  <c r="K7" i="8"/>
  <c r="K6" i="8"/>
  <c r="H10" i="8"/>
  <c r="H9" i="8"/>
  <c r="H8" i="8"/>
  <c r="H7" i="8"/>
  <c r="H6" i="8"/>
  <c r="E10" i="8"/>
  <c r="E9" i="8"/>
  <c r="E8" i="8"/>
  <c r="E7" i="8"/>
  <c r="E6" i="8"/>
  <c r="B10" i="8"/>
  <c r="B7" i="8"/>
  <c r="B9" i="8"/>
  <c r="B8" i="8"/>
  <c r="B6" i="8"/>
  <c r="J12" i="4"/>
  <c r="J9" i="4"/>
  <c r="J7" i="4"/>
  <c r="J6" i="4"/>
  <c r="J3" i="4"/>
  <c r="J2" i="4"/>
  <c r="B7" i="4"/>
  <c r="B12" i="4"/>
  <c r="B9" i="4"/>
  <c r="B6" i="4"/>
  <c r="B3" i="4"/>
  <c r="B2" i="4"/>
  <c r="B1" i="5"/>
  <c r="N11" i="5"/>
  <c r="N9" i="5"/>
  <c r="N8" i="5"/>
  <c r="N7" i="5"/>
  <c r="N6" i="5"/>
  <c r="N5" i="5"/>
  <c r="N1" i="5"/>
  <c r="J11" i="5"/>
  <c r="J9" i="5"/>
  <c r="J8" i="5"/>
  <c r="J7" i="5"/>
  <c r="J6" i="5"/>
  <c r="J5" i="5"/>
  <c r="J1" i="5"/>
  <c r="F11" i="5"/>
  <c r="F9" i="5"/>
  <c r="F8" i="5"/>
  <c r="F7" i="5"/>
  <c r="F6" i="5"/>
  <c r="F5" i="5"/>
  <c r="F1" i="5"/>
  <c r="B5" i="5"/>
  <c r="B11" i="5"/>
  <c r="B8" i="5"/>
  <c r="B6" i="5"/>
  <c r="B9" i="5"/>
  <c r="B7" i="5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7" i="10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O17" i="5"/>
  <c r="N1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K17" i="5"/>
  <c r="J1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F1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B16" i="5"/>
  <c r="O17" i="10"/>
  <c r="V17" i="10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N17" i="10"/>
  <c r="M17" i="10"/>
  <c r="Y17" i="10"/>
  <c r="B18" i="10"/>
  <c r="C18" i="10"/>
  <c r="C19" i="10"/>
  <c r="C20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G17" i="10"/>
  <c r="C17" i="10"/>
  <c r="L36" i="8"/>
  <c r="K36" i="8"/>
  <c r="L35" i="8"/>
  <c r="K35" i="8"/>
  <c r="L34" i="8"/>
  <c r="K34" i="8"/>
  <c r="L33" i="8"/>
  <c r="K33" i="8"/>
  <c r="L32" i="8"/>
  <c r="K32" i="8"/>
  <c r="L31" i="8"/>
  <c r="K31" i="8"/>
  <c r="L30" i="8"/>
  <c r="K30" i="8"/>
  <c r="L17" i="8"/>
  <c r="K18" i="8"/>
  <c r="L18" i="8"/>
  <c r="L19" i="8"/>
  <c r="L20" i="8"/>
  <c r="L21" i="8"/>
  <c r="L22" i="8"/>
  <c r="L23" i="8"/>
  <c r="L24" i="8"/>
  <c r="L25" i="8"/>
  <c r="L26" i="8"/>
  <c r="K19" i="8"/>
  <c r="K20" i="8"/>
  <c r="K21" i="8"/>
  <c r="K22" i="8"/>
  <c r="K23" i="8"/>
  <c r="K24" i="8"/>
  <c r="K25" i="8"/>
  <c r="K26" i="8"/>
  <c r="K27" i="8"/>
  <c r="L27" i="8"/>
  <c r="K28" i="8"/>
  <c r="L28" i="8"/>
  <c r="K29" i="8"/>
  <c r="L29" i="8"/>
  <c r="I36" i="8"/>
  <c r="H36" i="8"/>
  <c r="I35" i="8"/>
  <c r="H35" i="8"/>
  <c r="I34" i="8"/>
  <c r="H34" i="8"/>
  <c r="I33" i="8"/>
  <c r="H33" i="8"/>
  <c r="I32" i="8"/>
  <c r="H32" i="8"/>
  <c r="I31" i="8"/>
  <c r="H31" i="8"/>
  <c r="I30" i="8"/>
  <c r="H30" i="8"/>
  <c r="H18" i="8"/>
  <c r="I17" i="8"/>
  <c r="I18" i="8"/>
  <c r="H19" i="8"/>
  <c r="H20" i="8"/>
  <c r="H21" i="8"/>
  <c r="H22" i="8"/>
  <c r="H23" i="8"/>
  <c r="H24" i="8"/>
  <c r="H25" i="8"/>
  <c r="H26" i="8"/>
  <c r="H27" i="8"/>
  <c r="H28" i="8"/>
  <c r="H29" i="8"/>
  <c r="F36" i="8"/>
  <c r="E36" i="8"/>
  <c r="F35" i="8"/>
  <c r="E35" i="8"/>
  <c r="F34" i="8"/>
  <c r="E34" i="8"/>
  <c r="F33" i="8"/>
  <c r="E33" i="8"/>
  <c r="F32" i="8"/>
  <c r="E32" i="8"/>
  <c r="F31" i="8"/>
  <c r="E31" i="8"/>
  <c r="F30" i="8"/>
  <c r="E30" i="8"/>
  <c r="F29" i="8"/>
  <c r="E29" i="8"/>
  <c r="F28" i="8"/>
  <c r="E28" i="8"/>
  <c r="F27" i="8"/>
  <c r="E27" i="8"/>
  <c r="F17" i="8"/>
  <c r="E18" i="8"/>
  <c r="F18" i="8"/>
  <c r="F19" i="8"/>
  <c r="F20" i="8"/>
  <c r="F21" i="8"/>
  <c r="F22" i="8"/>
  <c r="F23" i="8"/>
  <c r="F24" i="8"/>
  <c r="F25" i="8"/>
  <c r="E19" i="8"/>
  <c r="E20" i="8"/>
  <c r="E21" i="8"/>
  <c r="E22" i="8"/>
  <c r="E23" i="8"/>
  <c r="E24" i="8"/>
  <c r="E25" i="8"/>
  <c r="E26" i="8"/>
  <c r="F26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17" i="8"/>
  <c r="P16" i="5"/>
  <c r="P17" i="5"/>
  <c r="P18" i="5"/>
  <c r="P19" i="5"/>
  <c r="P20" i="5"/>
  <c r="P21" i="5"/>
  <c r="P22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L16" i="5"/>
  <c r="L17" i="5"/>
  <c r="L18" i="5"/>
  <c r="L19" i="5"/>
  <c r="L20" i="5"/>
  <c r="L21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H16" i="5"/>
  <c r="D16" i="5"/>
  <c r="D18" i="4"/>
  <c r="D19" i="4"/>
  <c r="D20" i="4"/>
  <c r="H18" i="4"/>
  <c r="L18" i="4"/>
  <c r="L19" i="4"/>
  <c r="L20" i="4"/>
  <c r="P18" i="4"/>
  <c r="P17" i="1"/>
  <c r="P18" i="1"/>
  <c r="L17" i="1"/>
  <c r="L18" i="1"/>
  <c r="D17" i="1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K25" i="1"/>
  <c r="K26" i="1"/>
  <c r="K27" i="1"/>
  <c r="K28" i="1"/>
  <c r="K29" i="1"/>
  <c r="K30" i="1"/>
  <c r="K31" i="1"/>
  <c r="K32" i="1"/>
  <c r="K33" i="1"/>
  <c r="K34" i="1"/>
  <c r="K35" i="1"/>
  <c r="K36" i="1"/>
  <c r="Q17" i="10"/>
  <c r="S17" i="10"/>
  <c r="X17" i="10"/>
  <c r="W17" i="10"/>
  <c r="P17" i="10"/>
  <c r="G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I19" i="8"/>
  <c r="I20" i="8"/>
  <c r="I21" i="8"/>
  <c r="I22" i="8"/>
  <c r="I23" i="8"/>
  <c r="I24" i="8"/>
  <c r="I25" i="8"/>
  <c r="I26" i="8"/>
  <c r="I27" i="8"/>
  <c r="I28" i="8"/>
  <c r="I29" i="8"/>
  <c r="C21" i="10"/>
  <c r="O19" i="1"/>
  <c r="P19" i="1"/>
  <c r="N20" i="1"/>
  <c r="L19" i="1"/>
  <c r="L20" i="1"/>
  <c r="L21" i="1"/>
  <c r="L22" i="1"/>
  <c r="L23" i="1"/>
  <c r="L24" i="1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K18" i="10"/>
  <c r="O18" i="10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W18" i="10"/>
  <c r="P18" i="10"/>
  <c r="K19" i="10"/>
  <c r="O19" i="10"/>
  <c r="N18" i="10"/>
  <c r="M18" i="10"/>
  <c r="V18" i="10"/>
  <c r="Y18" i="10"/>
  <c r="L25" i="1"/>
  <c r="L26" i="1"/>
  <c r="L27" i="1"/>
  <c r="L28" i="1"/>
  <c r="L29" i="1"/>
  <c r="L30" i="1"/>
  <c r="L31" i="1"/>
  <c r="L32" i="1"/>
  <c r="L33" i="1"/>
  <c r="L34" i="1"/>
  <c r="L35" i="1"/>
  <c r="L36" i="1"/>
  <c r="C22" i="10"/>
  <c r="AA17" i="10"/>
  <c r="AC17" i="10"/>
  <c r="AD17" i="10"/>
  <c r="AB17" i="10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O20" i="1"/>
  <c r="P20" i="1"/>
  <c r="N21" i="1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Q18" i="10"/>
  <c r="P19" i="10"/>
  <c r="W19" i="10"/>
  <c r="AB18" i="10"/>
  <c r="AA18" i="10"/>
  <c r="AC18" i="10"/>
  <c r="AD18" i="10"/>
  <c r="K20" i="10"/>
  <c r="V19" i="10"/>
  <c r="Y19" i="10"/>
  <c r="O20" i="10"/>
  <c r="N19" i="10"/>
  <c r="M19" i="10"/>
  <c r="X18" i="10"/>
  <c r="C23" i="10"/>
  <c r="O21" i="1"/>
  <c r="P21" i="1"/>
  <c r="N22" i="1"/>
  <c r="P20" i="10"/>
  <c r="W20" i="10"/>
  <c r="Q19" i="10"/>
  <c r="S18" i="10"/>
  <c r="T18" i="10"/>
  <c r="R18" i="10"/>
  <c r="AA19" i="10"/>
  <c r="AC19" i="10"/>
  <c r="AD19" i="10"/>
  <c r="AB19" i="10"/>
  <c r="C24" i="10"/>
  <c r="O22" i="1"/>
  <c r="P22" i="1"/>
  <c r="N23" i="1"/>
  <c r="N20" i="10"/>
  <c r="M20" i="10"/>
  <c r="K21" i="10"/>
  <c r="O21" i="10"/>
  <c r="V20" i="10"/>
  <c r="Y20" i="10"/>
  <c r="X19" i="10"/>
  <c r="C25" i="10"/>
  <c r="O23" i="1"/>
  <c r="P23" i="1"/>
  <c r="N24" i="1"/>
  <c r="R19" i="10"/>
  <c r="S19" i="10"/>
  <c r="T19" i="10"/>
  <c r="X20" i="10"/>
  <c r="K22" i="10"/>
  <c r="O22" i="10"/>
  <c r="V21" i="10"/>
  <c r="Y21" i="10"/>
  <c r="N21" i="10"/>
  <c r="M21" i="10"/>
  <c r="AB20" i="10"/>
  <c r="AA20" i="10"/>
  <c r="AC20" i="10"/>
  <c r="AD20" i="10"/>
  <c r="P21" i="10"/>
  <c r="X21" i="10"/>
  <c r="Q20" i="10"/>
  <c r="C26" i="10"/>
  <c r="Q21" i="10"/>
  <c r="W22" i="10"/>
  <c r="Q22" i="10"/>
  <c r="P22" i="10"/>
  <c r="S20" i="10"/>
  <c r="T20" i="10"/>
  <c r="R20" i="10"/>
  <c r="W21" i="10"/>
  <c r="K23" i="10"/>
  <c r="V22" i="10"/>
  <c r="Y22" i="10"/>
  <c r="N22" i="10"/>
  <c r="M22" i="10"/>
  <c r="O23" i="10"/>
  <c r="N25" i="1"/>
  <c r="O24" i="1"/>
  <c r="P24" i="1"/>
  <c r="K24" i="10"/>
  <c r="O24" i="10"/>
  <c r="N23" i="10"/>
  <c r="M23" i="10"/>
  <c r="V23" i="10"/>
  <c r="Y23" i="10"/>
  <c r="R21" i="10"/>
  <c r="S21" i="10"/>
  <c r="T21" i="10"/>
  <c r="AA21" i="10"/>
  <c r="AC21" i="10"/>
  <c r="AD21" i="10"/>
  <c r="AB21" i="10"/>
  <c r="AB22" i="10"/>
  <c r="AA22" i="10"/>
  <c r="AC22" i="10"/>
  <c r="AD22" i="10"/>
  <c r="C27" i="10"/>
  <c r="O25" i="1"/>
  <c r="P25" i="1"/>
  <c r="N26" i="1"/>
  <c r="P23" i="10"/>
  <c r="W23" i="10"/>
  <c r="X23" i="10"/>
  <c r="S22" i="10"/>
  <c r="T22" i="10"/>
  <c r="R22" i="10"/>
  <c r="X22" i="10"/>
  <c r="C28" i="10"/>
  <c r="O26" i="1"/>
  <c r="P26" i="1"/>
  <c r="N27" i="1"/>
  <c r="W24" i="10"/>
  <c r="P24" i="10"/>
  <c r="Q23" i="10"/>
  <c r="N24" i="10"/>
  <c r="M24" i="10"/>
  <c r="K25" i="10"/>
  <c r="O25" i="10"/>
  <c r="V24" i="10"/>
  <c r="Y24" i="10"/>
  <c r="AA23" i="10"/>
  <c r="AC23" i="10"/>
  <c r="AD23" i="10"/>
  <c r="AB23" i="10"/>
  <c r="AA24" i="10"/>
  <c r="AC24" i="10"/>
  <c r="AD24" i="10"/>
  <c r="AB24" i="10"/>
  <c r="K26" i="10"/>
  <c r="O26" i="10"/>
  <c r="V25" i="10"/>
  <c r="Y25" i="10"/>
  <c r="N25" i="10"/>
  <c r="M25" i="10"/>
  <c r="C29" i="10"/>
  <c r="R23" i="10"/>
  <c r="S23" i="10"/>
  <c r="T23" i="10"/>
  <c r="X24" i="10"/>
  <c r="P25" i="10"/>
  <c r="X25" i="10"/>
  <c r="W25" i="10"/>
  <c r="Q25" i="10"/>
  <c r="Q24" i="10"/>
  <c r="O27" i="1"/>
  <c r="P27" i="1"/>
  <c r="N28" i="1"/>
  <c r="O28" i="1"/>
  <c r="P28" i="1"/>
  <c r="N29" i="1"/>
  <c r="R25" i="10"/>
  <c r="S25" i="10"/>
  <c r="T25" i="10"/>
  <c r="K27" i="10"/>
  <c r="O27" i="10"/>
  <c r="N26" i="10"/>
  <c r="M26" i="10"/>
  <c r="V26" i="10"/>
  <c r="Y26" i="10"/>
  <c r="AA25" i="10"/>
  <c r="AC25" i="10"/>
  <c r="AD25" i="10"/>
  <c r="AB25" i="10"/>
  <c r="R24" i="10"/>
  <c r="S24" i="10"/>
  <c r="T24" i="10"/>
  <c r="C30" i="10"/>
  <c r="X26" i="10"/>
  <c r="W26" i="10"/>
  <c r="P26" i="10"/>
  <c r="C31" i="10"/>
  <c r="K28" i="10"/>
  <c r="V27" i="10"/>
  <c r="Y27" i="10"/>
  <c r="O28" i="10"/>
  <c r="N27" i="10"/>
  <c r="M27" i="10"/>
  <c r="P27" i="10"/>
  <c r="W27" i="10"/>
  <c r="X27" i="10"/>
  <c r="O29" i="1"/>
  <c r="P29" i="1"/>
  <c r="N30" i="1"/>
  <c r="Q26" i="10"/>
  <c r="AB26" i="10"/>
  <c r="AA26" i="10"/>
  <c r="AC26" i="10"/>
  <c r="AD26" i="10"/>
  <c r="W28" i="10"/>
  <c r="P28" i="10"/>
  <c r="C32" i="10"/>
  <c r="N28" i="10"/>
  <c r="M28" i="10"/>
  <c r="K29" i="10"/>
  <c r="V28" i="10"/>
  <c r="Y28" i="10"/>
  <c r="O29" i="10"/>
  <c r="Q27" i="10"/>
  <c r="S26" i="10"/>
  <c r="T26" i="10"/>
  <c r="R26" i="10"/>
  <c r="O30" i="1"/>
  <c r="P30" i="1"/>
  <c r="N31" i="1"/>
  <c r="AA27" i="10"/>
  <c r="AC27" i="10"/>
  <c r="AD27" i="10"/>
  <c r="AB27" i="10"/>
  <c r="C33" i="10"/>
  <c r="X28" i="10"/>
  <c r="O31" i="1"/>
  <c r="P31" i="1"/>
  <c r="N32" i="1"/>
  <c r="R27" i="10"/>
  <c r="S27" i="10"/>
  <c r="T27" i="10"/>
  <c r="P29" i="10"/>
  <c r="X29" i="10"/>
  <c r="AA28" i="10"/>
  <c r="AC28" i="10"/>
  <c r="AD28" i="10"/>
  <c r="AB28" i="10"/>
  <c r="K30" i="10"/>
  <c r="O30" i="10"/>
  <c r="N29" i="10"/>
  <c r="M29" i="10"/>
  <c r="V29" i="10"/>
  <c r="Y29" i="10"/>
  <c r="Q28" i="10"/>
  <c r="P30" i="10"/>
  <c r="S28" i="10"/>
  <c r="T28" i="10"/>
  <c r="R28" i="10"/>
  <c r="C34" i="10"/>
  <c r="Q29" i="10"/>
  <c r="N33" i="1"/>
  <c r="O32" i="1"/>
  <c r="P32" i="1"/>
  <c r="K31" i="10"/>
  <c r="O31" i="10"/>
  <c r="V30" i="10"/>
  <c r="Y30" i="10"/>
  <c r="N30" i="10"/>
  <c r="M30" i="10"/>
  <c r="W29" i="10"/>
  <c r="Q30" i="10"/>
  <c r="N34" i="1"/>
  <c r="O33" i="1"/>
  <c r="P33" i="1"/>
  <c r="W30" i="10"/>
  <c r="P31" i="10"/>
  <c r="X31" i="10"/>
  <c r="W31" i="10"/>
  <c r="R29" i="10"/>
  <c r="S29" i="10"/>
  <c r="T29" i="10"/>
  <c r="X30" i="10"/>
  <c r="AB29" i="10"/>
  <c r="AA29" i="10"/>
  <c r="AC29" i="10"/>
  <c r="AD29" i="10"/>
  <c r="K32" i="10"/>
  <c r="O32" i="10"/>
  <c r="V31" i="10"/>
  <c r="Y31" i="10"/>
  <c r="N31" i="10"/>
  <c r="M31" i="10"/>
  <c r="C35" i="10"/>
  <c r="Q32" i="10"/>
  <c r="P32" i="10"/>
  <c r="AA31" i="10"/>
  <c r="AC31" i="10"/>
  <c r="AD31" i="10"/>
  <c r="AB31" i="10"/>
  <c r="C36" i="10"/>
  <c r="C37" i="10"/>
  <c r="N32" i="10"/>
  <c r="M32" i="10"/>
  <c r="O33" i="10"/>
  <c r="K33" i="10"/>
  <c r="V32" i="10"/>
  <c r="Y32" i="10"/>
  <c r="O34" i="1"/>
  <c r="P34" i="1"/>
  <c r="N35" i="1"/>
  <c r="R30" i="10"/>
  <c r="S30" i="10"/>
  <c r="T30" i="10"/>
  <c r="Q31" i="10"/>
  <c r="AB30" i="10"/>
  <c r="AA30" i="10"/>
  <c r="AC30" i="10"/>
  <c r="AD30" i="10"/>
  <c r="C38" i="10"/>
  <c r="K34" i="10"/>
  <c r="O34" i="10"/>
  <c r="N33" i="10"/>
  <c r="M33" i="10"/>
  <c r="V33" i="10"/>
  <c r="Y33" i="10"/>
  <c r="O35" i="1"/>
  <c r="P35" i="1"/>
  <c r="P36" i="1"/>
  <c r="N36" i="1"/>
  <c r="O36" i="1"/>
  <c r="X32" i="10"/>
  <c r="X33" i="10"/>
  <c r="P33" i="10"/>
  <c r="W33" i="10"/>
  <c r="S32" i="10"/>
  <c r="T32" i="10"/>
  <c r="R32" i="10"/>
  <c r="S31" i="10"/>
  <c r="T31" i="10"/>
  <c r="R31" i="10"/>
  <c r="W32" i="10"/>
  <c r="C39" i="10"/>
  <c r="AB32" i="10"/>
  <c r="AA32" i="10"/>
  <c r="AC32" i="10"/>
  <c r="AD32" i="10"/>
  <c r="K35" i="10"/>
  <c r="O35" i="10"/>
  <c r="V34" i="10"/>
  <c r="Y34" i="10"/>
  <c r="N34" i="10"/>
  <c r="M34" i="10"/>
  <c r="Q33" i="10"/>
  <c r="X34" i="10"/>
  <c r="W34" i="10"/>
  <c r="Q34" i="10"/>
  <c r="P34" i="10"/>
  <c r="AA33" i="10"/>
  <c r="AC33" i="10"/>
  <c r="AD33" i="10"/>
  <c r="AB33" i="10"/>
  <c r="C40" i="10"/>
  <c r="P35" i="10"/>
  <c r="Q35" i="10"/>
  <c r="R33" i="10"/>
  <c r="S33" i="10"/>
  <c r="T33" i="10"/>
  <c r="K36" i="10"/>
  <c r="V35" i="10"/>
  <c r="Y35" i="10"/>
  <c r="O36" i="10"/>
  <c r="N35" i="10"/>
  <c r="M35" i="10"/>
  <c r="R34" i="10"/>
  <c r="S34" i="10"/>
  <c r="T34" i="10"/>
  <c r="AB34" i="10"/>
  <c r="AA34" i="10"/>
  <c r="AC34" i="10"/>
  <c r="AD34" i="10"/>
  <c r="O37" i="10"/>
  <c r="K37" i="10"/>
  <c r="C41" i="10"/>
  <c r="R35" i="10"/>
  <c r="S35" i="10"/>
  <c r="T35" i="10"/>
  <c r="N36" i="10"/>
  <c r="M36" i="10"/>
  <c r="V36" i="10"/>
  <c r="Y36" i="10"/>
  <c r="W35" i="10"/>
  <c r="X35" i="10"/>
  <c r="P36" i="10"/>
  <c r="N37" i="10"/>
  <c r="M37" i="10"/>
  <c r="O38" i="10"/>
  <c r="V37" i="10"/>
  <c r="Y37" i="10"/>
  <c r="K38" i="10"/>
  <c r="P37" i="10"/>
  <c r="Q37" i="10"/>
  <c r="W37" i="10"/>
  <c r="X37" i="10"/>
  <c r="C42" i="10"/>
  <c r="X36" i="10"/>
  <c r="W36" i="10"/>
  <c r="Q36" i="10"/>
  <c r="AA35" i="10"/>
  <c r="AC35" i="10"/>
  <c r="AD35" i="10"/>
  <c r="AB35" i="10"/>
  <c r="AB37" i="10"/>
  <c r="AA37" i="10"/>
  <c r="AC37" i="10"/>
  <c r="AD37" i="10"/>
  <c r="R37" i="10"/>
  <c r="S37" i="10"/>
  <c r="T37" i="10"/>
  <c r="P38" i="10"/>
  <c r="W38" i="10"/>
  <c r="X38" i="10"/>
  <c r="V38" i="10"/>
  <c r="Y38" i="10"/>
  <c r="O39" i="10"/>
  <c r="K39" i="10"/>
  <c r="N38" i="10"/>
  <c r="M38" i="10"/>
  <c r="C43" i="10"/>
  <c r="R36" i="10"/>
  <c r="S36" i="10"/>
  <c r="T36" i="10"/>
  <c r="AA36" i="10"/>
  <c r="AC36" i="10"/>
  <c r="AD36" i="10"/>
  <c r="AB36" i="10"/>
  <c r="O40" i="10"/>
  <c r="K40" i="10"/>
  <c r="N39" i="10"/>
  <c r="M39" i="10"/>
  <c r="V39" i="10"/>
  <c r="Y39" i="10"/>
  <c r="AB38" i="10"/>
  <c r="AA38" i="10"/>
  <c r="AC38" i="10"/>
  <c r="AD38" i="10"/>
  <c r="P39" i="10"/>
  <c r="Q39" i="10"/>
  <c r="Q38" i="10"/>
  <c r="C44" i="10"/>
  <c r="R38" i="10"/>
  <c r="S38" i="10"/>
  <c r="T38" i="10"/>
  <c r="R39" i="10"/>
  <c r="S39" i="10"/>
  <c r="T39" i="10"/>
  <c r="W39" i="10"/>
  <c r="O41" i="10"/>
  <c r="K41" i="10"/>
  <c r="V40" i="10"/>
  <c r="Y40" i="10"/>
  <c r="N40" i="10"/>
  <c r="M40" i="10"/>
  <c r="X39" i="10"/>
  <c r="P40" i="10"/>
  <c r="C45" i="10"/>
  <c r="Q40" i="10"/>
  <c r="K42" i="10"/>
  <c r="V41" i="10"/>
  <c r="Y41" i="10"/>
  <c r="N41" i="10"/>
  <c r="M41" i="10"/>
  <c r="O42" i="10"/>
  <c r="X40" i="10"/>
  <c r="P41" i="10"/>
  <c r="W40" i="10"/>
  <c r="AB39" i="10"/>
  <c r="AA39" i="10"/>
  <c r="AC39" i="10"/>
  <c r="AD39" i="10"/>
  <c r="C46" i="10"/>
  <c r="AA40" i="10"/>
  <c r="AC40" i="10"/>
  <c r="AD40" i="10"/>
  <c r="AB40" i="10"/>
  <c r="X41" i="10"/>
  <c r="K43" i="10"/>
  <c r="V42" i="10"/>
  <c r="Y42" i="10"/>
  <c r="N42" i="10"/>
  <c r="M42" i="10"/>
  <c r="O43" i="10"/>
  <c r="Q41" i="10"/>
  <c r="W41" i="10"/>
  <c r="Q42" i="10"/>
  <c r="P42" i="10"/>
  <c r="X42" i="10"/>
  <c r="W42" i="10"/>
  <c r="R40" i="10"/>
  <c r="S40" i="10"/>
  <c r="T40" i="10"/>
  <c r="C47" i="10"/>
  <c r="O44" i="10"/>
  <c r="N43" i="10"/>
  <c r="M43" i="10"/>
  <c r="V43" i="10"/>
  <c r="Y43" i="10"/>
  <c r="K44" i="10"/>
  <c r="P43" i="10"/>
  <c r="Q43" i="10"/>
  <c r="W43" i="10"/>
  <c r="X43" i="10"/>
  <c r="R42" i="10"/>
  <c r="S42" i="10"/>
  <c r="T42" i="10"/>
  <c r="R41" i="10"/>
  <c r="S41" i="10"/>
  <c r="T41" i="10"/>
  <c r="AA42" i="10"/>
  <c r="AC42" i="10"/>
  <c r="AD42" i="10"/>
  <c r="AB42" i="10"/>
  <c r="AB41" i="10"/>
  <c r="AA41" i="10"/>
  <c r="AC41" i="10"/>
  <c r="AD41" i="10"/>
  <c r="C48" i="10"/>
  <c r="O45" i="10"/>
  <c r="K45" i="10"/>
  <c r="N44" i="10"/>
  <c r="M44" i="10"/>
  <c r="V44" i="10"/>
  <c r="Y44" i="10"/>
  <c r="AA43" i="10"/>
  <c r="AC43" i="10"/>
  <c r="AD43" i="10"/>
  <c r="AB43" i="10"/>
  <c r="R43" i="10"/>
  <c r="S43" i="10"/>
  <c r="T43" i="10"/>
  <c r="P44" i="10"/>
  <c r="Q44" i="10"/>
  <c r="C49" i="10"/>
  <c r="R44" i="10"/>
  <c r="S44" i="10"/>
  <c r="T44" i="10"/>
  <c r="W44" i="10"/>
  <c r="N45" i="10"/>
  <c r="M45" i="10"/>
  <c r="K46" i="10"/>
  <c r="O46" i="10"/>
  <c r="V45" i="10"/>
  <c r="Y45" i="10"/>
  <c r="X44" i="10"/>
  <c r="P45" i="10"/>
  <c r="X45" i="10"/>
  <c r="W45" i="10"/>
  <c r="C50" i="10"/>
  <c r="Q45" i="10"/>
  <c r="AB45" i="10"/>
  <c r="AA45" i="10"/>
  <c r="AC45" i="10"/>
  <c r="AD45" i="10"/>
  <c r="AA44" i="10"/>
  <c r="AC44" i="10"/>
  <c r="AD44" i="10"/>
  <c r="AB44" i="10"/>
  <c r="P46" i="10"/>
  <c r="O47" i="10"/>
  <c r="N46" i="10"/>
  <c r="M46" i="10"/>
  <c r="V46" i="10"/>
  <c r="Y46" i="10"/>
  <c r="K47" i="10"/>
  <c r="C51" i="10"/>
  <c r="X46" i="10"/>
  <c r="W46" i="10"/>
  <c r="P47" i="10"/>
  <c r="Q46" i="10"/>
  <c r="O48" i="10"/>
  <c r="K48" i="10"/>
  <c r="N47" i="10"/>
  <c r="M47" i="10"/>
  <c r="V47" i="10"/>
  <c r="Y47" i="10"/>
  <c r="R45" i="10"/>
  <c r="S45" i="10"/>
  <c r="T45" i="10"/>
  <c r="C52" i="10"/>
  <c r="Q47" i="10"/>
  <c r="P48" i="10"/>
  <c r="R46" i="10"/>
  <c r="S46" i="10"/>
  <c r="T46" i="10"/>
  <c r="X47" i="10"/>
  <c r="W47" i="10"/>
  <c r="AA46" i="10"/>
  <c r="AC46" i="10"/>
  <c r="AD46" i="10"/>
  <c r="AB46" i="10"/>
  <c r="R47" i="10"/>
  <c r="S47" i="10"/>
  <c r="T47" i="10"/>
  <c r="K49" i="10"/>
  <c r="V48" i="10"/>
  <c r="Y48" i="10"/>
  <c r="O49" i="10"/>
  <c r="N48" i="10"/>
  <c r="M48" i="10"/>
  <c r="C53" i="10"/>
  <c r="P49" i="10"/>
  <c r="W48" i="10"/>
  <c r="AA47" i="10"/>
  <c r="AC47" i="10"/>
  <c r="AD47" i="10"/>
  <c r="AB47" i="10"/>
  <c r="X48" i="10"/>
  <c r="Q48" i="10"/>
  <c r="O50" i="10"/>
  <c r="V49" i="10"/>
  <c r="Y49" i="10"/>
  <c r="N49" i="10"/>
  <c r="M49" i="10"/>
  <c r="K50" i="10"/>
  <c r="C54" i="10"/>
  <c r="X49" i="10"/>
  <c r="P50" i="10"/>
  <c r="W49" i="10"/>
  <c r="Q49" i="10"/>
  <c r="K51" i="10"/>
  <c r="N50" i="10"/>
  <c r="M50" i="10"/>
  <c r="V50" i="10"/>
  <c r="Y50" i="10"/>
  <c r="O51" i="10"/>
  <c r="R48" i="10"/>
  <c r="S48" i="10"/>
  <c r="T48" i="10"/>
  <c r="AB48" i="10"/>
  <c r="AA48" i="10"/>
  <c r="AC48" i="10"/>
  <c r="AD48" i="10"/>
  <c r="C55" i="10"/>
  <c r="P51" i="10"/>
  <c r="R49" i="10"/>
  <c r="S49" i="10"/>
  <c r="T49" i="10"/>
  <c r="W50" i="10"/>
  <c r="K52" i="10"/>
  <c r="V51" i="10"/>
  <c r="Y51" i="10"/>
  <c r="O52" i="10"/>
  <c r="N51" i="10"/>
  <c r="M51" i="10"/>
  <c r="AB49" i="10"/>
  <c r="AA49" i="10"/>
  <c r="AC49" i="10"/>
  <c r="AD49" i="10"/>
  <c r="X50" i="10"/>
  <c r="Q50" i="10"/>
  <c r="C56" i="10"/>
  <c r="Q51" i="10"/>
  <c r="N52" i="10"/>
  <c r="M52" i="10"/>
  <c r="V52" i="10"/>
  <c r="Y52" i="10"/>
  <c r="O53" i="10"/>
  <c r="K53" i="10"/>
  <c r="R51" i="10"/>
  <c r="S51" i="10"/>
  <c r="T51" i="10"/>
  <c r="R50" i="10"/>
  <c r="S50" i="10"/>
  <c r="T50" i="10"/>
  <c r="AB50" i="10"/>
  <c r="AA50" i="10"/>
  <c r="AC50" i="10"/>
  <c r="AD50" i="10"/>
  <c r="W51" i="10"/>
  <c r="X52" i="10"/>
  <c r="P52" i="10"/>
  <c r="Q52" i="10"/>
  <c r="W52" i="10"/>
  <c r="X51" i="10"/>
  <c r="C57" i="10"/>
  <c r="AA52" i="10"/>
  <c r="AC52" i="10"/>
  <c r="AD52" i="10"/>
  <c r="AB52" i="10"/>
  <c r="AA51" i="10"/>
  <c r="AC51" i="10"/>
  <c r="AD51" i="10"/>
  <c r="AB51" i="10"/>
  <c r="P53" i="10"/>
  <c r="R52" i="10"/>
  <c r="S52" i="10"/>
  <c r="T52" i="10"/>
  <c r="O54" i="10"/>
  <c r="V53" i="10"/>
  <c r="Y53" i="10"/>
  <c r="N53" i="10"/>
  <c r="M53" i="10"/>
  <c r="K54" i="10"/>
  <c r="C58" i="10"/>
  <c r="Q53" i="10"/>
  <c r="P54" i="10"/>
  <c r="W53" i="10"/>
  <c r="V54" i="10"/>
  <c r="Y54" i="10"/>
  <c r="K55" i="10"/>
  <c r="N54" i="10"/>
  <c r="M54" i="10"/>
  <c r="O55" i="10"/>
  <c r="R53" i="10"/>
  <c r="S53" i="10"/>
  <c r="T53" i="10"/>
  <c r="X53" i="10"/>
  <c r="C59" i="10"/>
  <c r="W54" i="10"/>
  <c r="N55" i="10"/>
  <c r="M55" i="10"/>
  <c r="K56" i="10"/>
  <c r="O56" i="10"/>
  <c r="V55" i="10"/>
  <c r="Y55" i="10"/>
  <c r="Q54" i="10"/>
  <c r="AA54" i="10"/>
  <c r="AC54" i="10"/>
  <c r="AD54" i="10"/>
  <c r="AB54" i="10"/>
  <c r="Q55" i="10"/>
  <c r="P55" i="10"/>
  <c r="AB53" i="10"/>
  <c r="AA53" i="10"/>
  <c r="AC53" i="10"/>
  <c r="AD53" i="10"/>
  <c r="X54" i="10"/>
  <c r="C60" i="10"/>
  <c r="X55" i="10"/>
  <c r="P56" i="10"/>
  <c r="R55" i="10"/>
  <c r="S55" i="10"/>
  <c r="T55" i="10"/>
  <c r="W55" i="10"/>
  <c r="V56" i="10"/>
  <c r="Y56" i="10"/>
  <c r="O57" i="10"/>
  <c r="K57" i="10"/>
  <c r="N56" i="10"/>
  <c r="M56" i="10"/>
  <c r="R54" i="10"/>
  <c r="S54" i="10"/>
  <c r="T54" i="10"/>
  <c r="C61" i="10"/>
  <c r="W56" i="10"/>
  <c r="K58" i="10"/>
  <c r="N57" i="10"/>
  <c r="M57" i="10"/>
  <c r="O58" i="10"/>
  <c r="V57" i="10"/>
  <c r="Y57" i="10"/>
  <c r="AB55" i="10"/>
  <c r="AA55" i="10"/>
  <c r="AC55" i="10"/>
  <c r="AD55" i="10"/>
  <c r="P57" i="10"/>
  <c r="X56" i="10"/>
  <c r="AB56" i="10"/>
  <c r="AA56" i="10"/>
  <c r="AC56" i="10"/>
  <c r="AD56" i="10"/>
  <c r="Q56" i="10"/>
  <c r="C62" i="10"/>
  <c r="Q57" i="10"/>
  <c r="R57" i="10"/>
  <c r="P58" i="10"/>
  <c r="R56" i="10"/>
  <c r="S56" i="10"/>
  <c r="T56" i="10"/>
  <c r="W57" i="10"/>
  <c r="X57" i="10"/>
  <c r="O59" i="10"/>
  <c r="K59" i="10"/>
  <c r="N58" i="10"/>
  <c r="M58" i="10"/>
  <c r="V58" i="10"/>
  <c r="Y58" i="10"/>
  <c r="C63" i="10"/>
  <c r="S57" i="10"/>
  <c r="T57" i="10"/>
  <c r="Q58" i="10"/>
  <c r="N59" i="10"/>
  <c r="M59" i="10"/>
  <c r="V59" i="10"/>
  <c r="Y59" i="10"/>
  <c r="K60" i="10"/>
  <c r="O60" i="10"/>
  <c r="P59" i="10"/>
  <c r="X58" i="10"/>
  <c r="R58" i="10"/>
  <c r="S58" i="10"/>
  <c r="T58" i="10"/>
  <c r="AA57" i="10"/>
  <c r="AC57" i="10"/>
  <c r="AD57" i="10"/>
  <c r="AB57" i="10"/>
  <c r="W58" i="10"/>
  <c r="C64" i="10"/>
  <c r="X59" i="10"/>
  <c r="W59" i="10"/>
  <c r="Q59" i="10"/>
  <c r="K61" i="10"/>
  <c r="O61" i="10"/>
  <c r="V60" i="10"/>
  <c r="Y60" i="10"/>
  <c r="N60" i="10"/>
  <c r="M60" i="10"/>
  <c r="P60" i="10"/>
  <c r="AB58" i="10"/>
  <c r="AA58" i="10"/>
  <c r="AC58" i="10"/>
  <c r="AD58" i="10"/>
  <c r="AB59" i="10"/>
  <c r="AA59" i="10"/>
  <c r="AC59" i="10"/>
  <c r="AD59" i="10"/>
  <c r="R59" i="10"/>
  <c r="S59" i="10"/>
  <c r="T59" i="10"/>
  <c r="C65" i="10"/>
  <c r="W60" i="10"/>
  <c r="X60" i="10"/>
  <c r="AA60" i="10"/>
  <c r="AC60" i="10"/>
  <c r="AD60" i="10"/>
  <c r="AB60" i="10"/>
  <c r="Q60" i="10"/>
  <c r="P61" i="10"/>
  <c r="N61" i="10"/>
  <c r="M61" i="10"/>
  <c r="V61" i="10"/>
  <c r="Y61" i="10"/>
  <c r="O62" i="10"/>
  <c r="K62" i="10"/>
  <c r="C66" i="10"/>
  <c r="Q61" i="10"/>
  <c r="O63" i="10"/>
  <c r="N62" i="10"/>
  <c r="M62" i="10"/>
  <c r="K63" i="10"/>
  <c r="V62" i="10"/>
  <c r="Y62" i="10"/>
  <c r="X61" i="10"/>
  <c r="R60" i="10"/>
  <c r="S60" i="10"/>
  <c r="T60" i="10"/>
  <c r="P62" i="10"/>
  <c r="W62" i="10"/>
  <c r="X62" i="10"/>
  <c r="W61" i="10"/>
  <c r="C67" i="10"/>
  <c r="Q62" i="10"/>
  <c r="AB62" i="10"/>
  <c r="AA62" i="10"/>
  <c r="AC62" i="10"/>
  <c r="AD62" i="10"/>
  <c r="N63" i="10"/>
  <c r="M63" i="10"/>
  <c r="O64" i="10"/>
  <c r="K64" i="10"/>
  <c r="V63" i="10"/>
  <c r="Y63" i="10"/>
  <c r="R62" i="10"/>
  <c r="S62" i="10"/>
  <c r="T62" i="10"/>
  <c r="P63" i="10"/>
  <c r="AA61" i="10"/>
  <c r="AC61" i="10"/>
  <c r="AD61" i="10"/>
  <c r="AB61" i="10"/>
  <c r="R61" i="10"/>
  <c r="S61" i="10"/>
  <c r="T61" i="10"/>
  <c r="C68" i="10"/>
  <c r="X63" i="10"/>
  <c r="W63" i="10"/>
  <c r="AB63" i="10"/>
  <c r="P64" i="10"/>
  <c r="Q63" i="10"/>
  <c r="K65" i="10"/>
  <c r="V64" i="10"/>
  <c r="Y64" i="10"/>
  <c r="N64" i="10"/>
  <c r="M64" i="10"/>
  <c r="O65" i="10"/>
  <c r="C69" i="10"/>
  <c r="AA63" i="10"/>
  <c r="AC63" i="10"/>
  <c r="AD63" i="10"/>
  <c r="P65" i="10"/>
  <c r="R63" i="10"/>
  <c r="S63" i="10"/>
  <c r="T63" i="10"/>
  <c r="X64" i="10"/>
  <c r="O66" i="10"/>
  <c r="V65" i="10"/>
  <c r="Y65" i="10"/>
  <c r="K66" i="10"/>
  <c r="N65" i="10"/>
  <c r="M65" i="10"/>
  <c r="Q64" i="10"/>
  <c r="W64" i="10"/>
  <c r="C70" i="10"/>
  <c r="Q65" i="10"/>
  <c r="W65" i="10"/>
  <c r="AB65" i="10"/>
  <c r="R64" i="10"/>
  <c r="S64" i="10"/>
  <c r="T64" i="10"/>
  <c r="P66" i="10"/>
  <c r="V66" i="10"/>
  <c r="Y66" i="10"/>
  <c r="N66" i="10"/>
  <c r="M66" i="10"/>
  <c r="K67" i="10"/>
  <c r="O67" i="10"/>
  <c r="X65" i="10"/>
  <c r="R65" i="10"/>
  <c r="S65" i="10"/>
  <c r="T65" i="10"/>
  <c r="AA64" i="10"/>
  <c r="AC64" i="10"/>
  <c r="AD64" i="10"/>
  <c r="AB64" i="10"/>
  <c r="C71" i="10"/>
  <c r="AA65" i="10"/>
  <c r="AC65" i="10"/>
  <c r="AD65" i="10"/>
  <c r="X66" i="10"/>
  <c r="K68" i="10"/>
  <c r="V67" i="10"/>
  <c r="Y67" i="10"/>
  <c r="O68" i="10"/>
  <c r="N67" i="10"/>
  <c r="M67" i="10"/>
  <c r="Q66" i="10"/>
  <c r="P67" i="10"/>
  <c r="W66" i="10"/>
  <c r="C72" i="10"/>
  <c r="X67" i="10"/>
  <c r="P68" i="10"/>
  <c r="Q67" i="10"/>
  <c r="AB66" i="10"/>
  <c r="AA66" i="10"/>
  <c r="AC66" i="10"/>
  <c r="AD66" i="10"/>
  <c r="W67" i="10"/>
  <c r="R66" i="10"/>
  <c r="S66" i="10"/>
  <c r="T66" i="10"/>
  <c r="O69" i="10"/>
  <c r="V68" i="10"/>
  <c r="Y68" i="10"/>
  <c r="K69" i="10"/>
  <c r="N68" i="10"/>
  <c r="M68" i="10"/>
  <c r="C73" i="10"/>
  <c r="Q68" i="10"/>
  <c r="W68" i="10"/>
  <c r="R68" i="10"/>
  <c r="S68" i="10"/>
  <c r="T68" i="10"/>
  <c r="AB67" i="10"/>
  <c r="AA67" i="10"/>
  <c r="AC67" i="10"/>
  <c r="AD67" i="10"/>
  <c r="P69" i="10"/>
  <c r="V69" i="10"/>
  <c r="Y69" i="10"/>
  <c r="K70" i="10"/>
  <c r="O70" i="10"/>
  <c r="N69" i="10"/>
  <c r="M69" i="10"/>
  <c r="R67" i="10"/>
  <c r="S67" i="10"/>
  <c r="T67" i="10"/>
  <c r="X68" i="10"/>
  <c r="C74" i="10"/>
  <c r="X69" i="10"/>
  <c r="W69" i="10"/>
  <c r="AB69" i="10"/>
  <c r="N70" i="10"/>
  <c r="M70" i="10"/>
  <c r="K71" i="10"/>
  <c r="O71" i="10"/>
  <c r="V70" i="10"/>
  <c r="Y70" i="10"/>
  <c r="P70" i="10"/>
  <c r="Q69" i="10"/>
  <c r="AB68" i="10"/>
  <c r="AA68" i="10"/>
  <c r="AC68" i="10"/>
  <c r="AD68" i="10"/>
  <c r="C75" i="10"/>
  <c r="AA69" i="10"/>
  <c r="AC69" i="10"/>
  <c r="AD69" i="10"/>
  <c r="Q70" i="10"/>
  <c r="W70" i="10"/>
  <c r="V71" i="10"/>
  <c r="Y71" i="10"/>
  <c r="O72" i="10"/>
  <c r="K72" i="10"/>
  <c r="N71" i="10"/>
  <c r="M71" i="10"/>
  <c r="R69" i="10"/>
  <c r="S69" i="10"/>
  <c r="T69" i="10"/>
  <c r="AB70" i="10"/>
  <c r="AA70" i="10"/>
  <c r="AC70" i="10"/>
  <c r="AD70" i="10"/>
  <c r="R70" i="10"/>
  <c r="S70" i="10"/>
  <c r="T70" i="10"/>
  <c r="X70" i="10"/>
  <c r="P71" i="10"/>
  <c r="C76" i="10"/>
  <c r="X71" i="10"/>
  <c r="W71" i="10"/>
  <c r="AB71" i="10"/>
  <c r="K73" i="10"/>
  <c r="O73" i="10"/>
  <c r="N72" i="10"/>
  <c r="M72" i="10"/>
  <c r="V72" i="10"/>
  <c r="Y72" i="10"/>
  <c r="Q71" i="10"/>
  <c r="P72" i="10"/>
  <c r="Q72" i="10"/>
  <c r="C77" i="10"/>
  <c r="AA71" i="10"/>
  <c r="AC71" i="10"/>
  <c r="AD71" i="10"/>
  <c r="W72" i="10"/>
  <c r="R72" i="10"/>
  <c r="S72" i="10"/>
  <c r="T72" i="10"/>
  <c r="R71" i="10"/>
  <c r="S71" i="10"/>
  <c r="T71" i="10"/>
  <c r="O74" i="10"/>
  <c r="K74" i="10"/>
  <c r="N73" i="10"/>
  <c r="M73" i="10"/>
  <c r="V73" i="10"/>
  <c r="Y73" i="10"/>
  <c r="AA72" i="10"/>
  <c r="AC72" i="10"/>
  <c r="AD72" i="10"/>
  <c r="AB72" i="10"/>
  <c r="P73" i="10"/>
  <c r="X72" i="10"/>
  <c r="C78" i="10"/>
  <c r="Q73" i="10"/>
  <c r="R73" i="10"/>
  <c r="W73" i="10"/>
  <c r="K75" i="10"/>
  <c r="V74" i="10"/>
  <c r="Y74" i="10"/>
  <c r="O75" i="10"/>
  <c r="N74" i="10"/>
  <c r="M74" i="10"/>
  <c r="X73" i="10"/>
  <c r="P74" i="10"/>
  <c r="C79" i="10"/>
  <c r="Q74" i="10"/>
  <c r="W74" i="10"/>
  <c r="AA74" i="10"/>
  <c r="AC74" i="10"/>
  <c r="AD74" i="10"/>
  <c r="X74" i="10"/>
  <c r="S73" i="10"/>
  <c r="T73" i="10"/>
  <c r="AB74" i="10"/>
  <c r="R74" i="10"/>
  <c r="S74" i="10"/>
  <c r="T74" i="10"/>
  <c r="AB73" i="10"/>
  <c r="AA73" i="10"/>
  <c r="AC73" i="10"/>
  <c r="AD73" i="10"/>
  <c r="K76" i="10"/>
  <c r="O76" i="10"/>
  <c r="N75" i="10"/>
  <c r="M75" i="10"/>
  <c r="V75" i="10"/>
  <c r="Y75" i="10"/>
  <c r="P75" i="10"/>
  <c r="C80" i="10"/>
  <c r="W75" i="10"/>
  <c r="Q75" i="10"/>
  <c r="X75" i="10"/>
  <c r="V76" i="10"/>
  <c r="Y76" i="10"/>
  <c r="K77" i="10"/>
  <c r="O77" i="10"/>
  <c r="N76" i="10"/>
  <c r="M76" i="10"/>
  <c r="P76" i="10"/>
  <c r="AA75" i="10"/>
  <c r="AC75" i="10"/>
  <c r="AD75" i="10"/>
  <c r="AB75" i="10"/>
  <c r="R75" i="10"/>
  <c r="S75" i="10"/>
  <c r="T75" i="10"/>
  <c r="C81" i="10"/>
  <c r="W76" i="10"/>
  <c r="X76" i="10"/>
  <c r="P77" i="10"/>
  <c r="Q76" i="10"/>
  <c r="K78" i="10"/>
  <c r="N77" i="10"/>
  <c r="M77" i="10"/>
  <c r="O78" i="10"/>
  <c r="V77" i="10"/>
  <c r="Y77" i="10"/>
  <c r="AB76" i="10"/>
  <c r="AA76" i="10"/>
  <c r="AC76" i="10"/>
  <c r="AD76" i="10"/>
  <c r="C82" i="10"/>
  <c r="Q77" i="10"/>
  <c r="X77" i="10"/>
  <c r="P78" i="10"/>
  <c r="N78" i="10"/>
  <c r="M78" i="10"/>
  <c r="O79" i="10"/>
  <c r="V78" i="10"/>
  <c r="Y78" i="10"/>
  <c r="K79" i="10"/>
  <c r="W77" i="10"/>
  <c r="R77" i="10"/>
  <c r="S77" i="10"/>
  <c r="T77" i="10"/>
  <c r="R76" i="10"/>
  <c r="S76" i="10"/>
  <c r="T76" i="10"/>
  <c r="C83" i="10"/>
  <c r="P79" i="10"/>
  <c r="X78" i="10"/>
  <c r="W78" i="10"/>
  <c r="AA77" i="10"/>
  <c r="AC77" i="10"/>
  <c r="AD77" i="10"/>
  <c r="AB77" i="10"/>
  <c r="O80" i="10"/>
  <c r="K80" i="10"/>
  <c r="N79" i="10"/>
  <c r="M79" i="10"/>
  <c r="V79" i="10"/>
  <c r="Y79" i="10"/>
  <c r="Q78" i="10"/>
  <c r="C84" i="10"/>
  <c r="Q79" i="10"/>
  <c r="W79" i="10"/>
  <c r="O81" i="10"/>
  <c r="V80" i="10"/>
  <c r="Y80" i="10"/>
  <c r="N80" i="10"/>
  <c r="M80" i="10"/>
  <c r="K81" i="10"/>
  <c r="AB78" i="10"/>
  <c r="AA78" i="10"/>
  <c r="AC78" i="10"/>
  <c r="AD78" i="10"/>
  <c r="X79" i="10"/>
  <c r="R78" i="10"/>
  <c r="S78" i="10"/>
  <c r="T78" i="10"/>
  <c r="P80" i="10"/>
  <c r="Q80" i="10"/>
  <c r="C85" i="10"/>
  <c r="X80" i="10"/>
  <c r="P81" i="10"/>
  <c r="W80" i="10"/>
  <c r="N81" i="10"/>
  <c r="M81" i="10"/>
  <c r="V81" i="10"/>
  <c r="Y81" i="10"/>
  <c r="O82" i="10"/>
  <c r="K82" i="10"/>
  <c r="AA79" i="10"/>
  <c r="AC79" i="10"/>
  <c r="AD79" i="10"/>
  <c r="AB79" i="10"/>
  <c r="R80" i="10"/>
  <c r="S80" i="10"/>
  <c r="T80" i="10"/>
  <c r="R79" i="10"/>
  <c r="S79" i="10"/>
  <c r="T79" i="10"/>
  <c r="C86" i="10"/>
  <c r="X81" i="10"/>
  <c r="K83" i="10"/>
  <c r="N82" i="10"/>
  <c r="M82" i="10"/>
  <c r="V82" i="10"/>
  <c r="Y82" i="10"/>
  <c r="O83" i="10"/>
  <c r="AB80" i="10"/>
  <c r="AA80" i="10"/>
  <c r="AC80" i="10"/>
  <c r="AD80" i="10"/>
  <c r="W81" i="10"/>
  <c r="P82" i="10"/>
  <c r="Q81" i="10"/>
  <c r="C87" i="10"/>
  <c r="Q82" i="10"/>
  <c r="R82" i="10"/>
  <c r="W82" i="10"/>
  <c r="S82" i="10"/>
  <c r="T82" i="10"/>
  <c r="AB81" i="10"/>
  <c r="AA81" i="10"/>
  <c r="AC81" i="10"/>
  <c r="AD81" i="10"/>
  <c r="X82" i="10"/>
  <c r="O84" i="10"/>
  <c r="V83" i="10"/>
  <c r="Y83" i="10"/>
  <c r="K84" i="10"/>
  <c r="N83" i="10"/>
  <c r="M83" i="10"/>
  <c r="R81" i="10"/>
  <c r="S81" i="10"/>
  <c r="T81" i="10"/>
  <c r="P83" i="10"/>
  <c r="C88" i="10"/>
  <c r="W83" i="10"/>
  <c r="AB83" i="10"/>
  <c r="X83" i="10"/>
  <c r="P84" i="10"/>
  <c r="Q83" i="10"/>
  <c r="N84" i="10"/>
  <c r="M84" i="10"/>
  <c r="O85" i="10"/>
  <c r="K85" i="10"/>
  <c r="V84" i="10"/>
  <c r="Y84" i="10"/>
  <c r="AA82" i="10"/>
  <c r="AC82" i="10"/>
  <c r="AD82" i="10"/>
  <c r="AB82" i="10"/>
  <c r="C89" i="10"/>
  <c r="AA83" i="10"/>
  <c r="AC83" i="10"/>
  <c r="AD83" i="10"/>
  <c r="W84" i="10"/>
  <c r="N85" i="10"/>
  <c r="M85" i="10"/>
  <c r="V85" i="10"/>
  <c r="Y85" i="10"/>
  <c r="O86" i="10"/>
  <c r="K86" i="10"/>
  <c r="P85" i="10"/>
  <c r="Q84" i="10"/>
  <c r="R83" i="10"/>
  <c r="S83" i="10"/>
  <c r="T83" i="10"/>
  <c r="X84" i="10"/>
  <c r="C90" i="10"/>
  <c r="W85" i="10"/>
  <c r="AA85" i="10"/>
  <c r="AC85" i="10"/>
  <c r="AD85" i="10"/>
  <c r="Q85" i="10"/>
  <c r="R85" i="10"/>
  <c r="AB85" i="10"/>
  <c r="R84" i="10"/>
  <c r="S84" i="10"/>
  <c r="T84" i="10"/>
  <c r="P86" i="10"/>
  <c r="X85" i="10"/>
  <c r="O87" i="10"/>
  <c r="K87" i="10"/>
  <c r="N86" i="10"/>
  <c r="M86" i="10"/>
  <c r="V86" i="10"/>
  <c r="Y86" i="10"/>
  <c r="AB84" i="10"/>
  <c r="AA84" i="10"/>
  <c r="AC84" i="10"/>
  <c r="AD84" i="10"/>
  <c r="C91" i="10"/>
  <c r="S85" i="10"/>
  <c r="T85" i="10"/>
  <c r="Q86" i="10"/>
  <c r="S86" i="10"/>
  <c r="T86" i="10"/>
  <c r="P87" i="10"/>
  <c r="X86" i="10"/>
  <c r="O88" i="10"/>
  <c r="K88" i="10"/>
  <c r="V87" i="10"/>
  <c r="Y87" i="10"/>
  <c r="N87" i="10"/>
  <c r="M87" i="10"/>
  <c r="W86" i="10"/>
  <c r="C92" i="10"/>
  <c r="R86" i="10"/>
  <c r="X87" i="10"/>
  <c r="AA86" i="10"/>
  <c r="AC86" i="10"/>
  <c r="AD86" i="10"/>
  <c r="AB86" i="10"/>
  <c r="P88" i="10"/>
  <c r="Q87" i="10"/>
  <c r="K89" i="10"/>
  <c r="O89" i="10"/>
  <c r="N88" i="10"/>
  <c r="M88" i="10"/>
  <c r="V88" i="10"/>
  <c r="Y88" i="10"/>
  <c r="W87" i="10"/>
  <c r="C93" i="10"/>
  <c r="K90" i="10"/>
  <c r="O90" i="10"/>
  <c r="N89" i="10"/>
  <c r="M89" i="10"/>
  <c r="V89" i="10"/>
  <c r="Y89" i="10"/>
  <c r="R87" i="10"/>
  <c r="S87" i="10"/>
  <c r="T87" i="10"/>
  <c r="Q88" i="10"/>
  <c r="AB87" i="10"/>
  <c r="AA87" i="10"/>
  <c r="AC87" i="10"/>
  <c r="AD87" i="10"/>
  <c r="W88" i="10"/>
  <c r="P89" i="10"/>
  <c r="W89" i="10"/>
  <c r="X88" i="10"/>
  <c r="C94" i="10"/>
  <c r="R88" i="10"/>
  <c r="S88" i="10"/>
  <c r="T88" i="10"/>
  <c r="AA88" i="10"/>
  <c r="AC88" i="10"/>
  <c r="AD88" i="10"/>
  <c r="AB88" i="10"/>
  <c r="P90" i="10"/>
  <c r="AB89" i="10"/>
  <c r="AA89" i="10"/>
  <c r="AC89" i="10"/>
  <c r="AD89" i="10"/>
  <c r="X89" i="10"/>
  <c r="Q89" i="10"/>
  <c r="O91" i="10"/>
  <c r="K91" i="10"/>
  <c r="V90" i="10"/>
  <c r="Y90" i="10"/>
  <c r="N90" i="10"/>
  <c r="M90" i="10"/>
  <c r="C95" i="10"/>
  <c r="X90" i="10"/>
  <c r="Q90" i="10"/>
  <c r="R89" i="10"/>
  <c r="S89" i="10"/>
  <c r="T89" i="10"/>
  <c r="V91" i="10"/>
  <c r="Y91" i="10"/>
  <c r="O92" i="10"/>
  <c r="N91" i="10"/>
  <c r="M91" i="10"/>
  <c r="K92" i="10"/>
  <c r="P91" i="10"/>
  <c r="W90" i="10"/>
  <c r="C96" i="10"/>
  <c r="Q91" i="10"/>
  <c r="R91" i="10"/>
  <c r="W91" i="10"/>
  <c r="N92" i="10"/>
  <c r="M92" i="10"/>
  <c r="V92" i="10"/>
  <c r="Y92" i="10"/>
  <c r="O93" i="10"/>
  <c r="K93" i="10"/>
  <c r="AA90" i="10"/>
  <c r="AC90" i="10"/>
  <c r="AD90" i="10"/>
  <c r="AB90" i="10"/>
  <c r="X91" i="10"/>
  <c r="S91" i="10"/>
  <c r="T91" i="10"/>
  <c r="P92" i="10"/>
  <c r="R90" i="10"/>
  <c r="S90" i="10"/>
  <c r="T90" i="10"/>
  <c r="C97" i="10"/>
  <c r="Q92" i="10"/>
  <c r="X92" i="10"/>
  <c r="W92" i="10"/>
  <c r="R92" i="10"/>
  <c r="S92" i="10"/>
  <c r="T92" i="10"/>
  <c r="P93" i="10"/>
  <c r="AA92" i="10"/>
  <c r="AC92" i="10"/>
  <c r="AD92" i="10"/>
  <c r="AB92" i="10"/>
  <c r="K94" i="10"/>
  <c r="N93" i="10"/>
  <c r="M93" i="10"/>
  <c r="O94" i="10"/>
  <c r="V93" i="10"/>
  <c r="Y93" i="10"/>
  <c r="AA91" i="10"/>
  <c r="AC91" i="10"/>
  <c r="AD91" i="10"/>
  <c r="AB91" i="10"/>
  <c r="C98" i="10"/>
  <c r="P94" i="10"/>
  <c r="W93" i="10"/>
  <c r="Q93" i="10"/>
  <c r="V94" i="10"/>
  <c r="Y94" i="10"/>
  <c r="K95" i="10"/>
  <c r="O95" i="10"/>
  <c r="N94" i="10"/>
  <c r="M94" i="10"/>
  <c r="X93" i="10"/>
  <c r="C99" i="10"/>
  <c r="X94" i="10"/>
  <c r="W94" i="10"/>
  <c r="O96" i="10"/>
  <c r="K96" i="10"/>
  <c r="N95" i="10"/>
  <c r="M95" i="10"/>
  <c r="V95" i="10"/>
  <c r="Y95" i="10"/>
  <c r="R93" i="10"/>
  <c r="S93" i="10"/>
  <c r="T93" i="10"/>
  <c r="Q94" i="10"/>
  <c r="X95" i="10"/>
  <c r="P95" i="10"/>
  <c r="W95" i="10"/>
  <c r="AB93" i="10"/>
  <c r="AA93" i="10"/>
  <c r="AC93" i="10"/>
  <c r="AD93" i="10"/>
  <c r="C100" i="10"/>
  <c r="AB95" i="10"/>
  <c r="AA95" i="10"/>
  <c r="AC95" i="10"/>
  <c r="AD95" i="10"/>
  <c r="Q95" i="10"/>
  <c r="N96" i="10"/>
  <c r="M96" i="10"/>
  <c r="V96" i="10"/>
  <c r="Y96" i="10"/>
  <c r="K97" i="10"/>
  <c r="O97" i="10"/>
  <c r="R94" i="10"/>
  <c r="S94" i="10"/>
  <c r="T94" i="10"/>
  <c r="P96" i="10"/>
  <c r="W96" i="10"/>
  <c r="AB94" i="10"/>
  <c r="AA94" i="10"/>
  <c r="AC94" i="10"/>
  <c r="AD94" i="10"/>
  <c r="C101" i="10"/>
  <c r="X96" i="10"/>
  <c r="Q96" i="10"/>
  <c r="P97" i="10"/>
  <c r="R95" i="10"/>
  <c r="S95" i="10"/>
  <c r="T95" i="10"/>
  <c r="N97" i="10"/>
  <c r="M97" i="10"/>
  <c r="V97" i="10"/>
  <c r="Y97" i="10"/>
  <c r="O98" i="10"/>
  <c r="K98" i="10"/>
  <c r="AB96" i="10"/>
  <c r="AA96" i="10"/>
  <c r="AC96" i="10"/>
  <c r="AD96" i="10"/>
  <c r="C102" i="10"/>
  <c r="Q97" i="10"/>
  <c r="O99" i="10"/>
  <c r="V98" i="10"/>
  <c r="Y98" i="10"/>
  <c r="K99" i="10"/>
  <c r="N98" i="10"/>
  <c r="M98" i="10"/>
  <c r="X97" i="10"/>
  <c r="P98" i="10"/>
  <c r="X98" i="10"/>
  <c r="Q98" i="10"/>
  <c r="W97" i="10"/>
  <c r="R96" i="10"/>
  <c r="S96" i="10"/>
  <c r="T96" i="10"/>
  <c r="C103" i="10"/>
  <c r="W98" i="10"/>
  <c r="V99" i="10"/>
  <c r="Y99" i="10"/>
  <c r="N99" i="10"/>
  <c r="M99" i="10"/>
  <c r="O100" i="10"/>
  <c r="K100" i="10"/>
  <c r="AA97" i="10"/>
  <c r="AC97" i="10"/>
  <c r="AD97" i="10"/>
  <c r="AB97" i="10"/>
  <c r="AA98" i="10"/>
  <c r="AC98" i="10"/>
  <c r="AD98" i="10"/>
  <c r="AB98" i="10"/>
  <c r="W99" i="10"/>
  <c r="Q99" i="10"/>
  <c r="P99" i="10"/>
  <c r="X99" i="10"/>
  <c r="R98" i="10"/>
  <c r="S98" i="10"/>
  <c r="T98" i="10"/>
  <c r="R97" i="10"/>
  <c r="S97" i="10"/>
  <c r="T97" i="10"/>
  <c r="C104" i="10"/>
  <c r="P100" i="10"/>
  <c r="R99" i="10"/>
  <c r="S99" i="10"/>
  <c r="T99" i="10"/>
  <c r="V100" i="10"/>
  <c r="Y100" i="10"/>
  <c r="K101" i="10"/>
  <c r="N100" i="10"/>
  <c r="M100" i="10"/>
  <c r="O101" i="10"/>
  <c r="AA99" i="10"/>
  <c r="AC99" i="10"/>
  <c r="AD99" i="10"/>
  <c r="AB99" i="10"/>
  <c r="C105" i="10"/>
  <c r="X100" i="10"/>
  <c r="W100" i="10"/>
  <c r="V101" i="10"/>
  <c r="Y101" i="10"/>
  <c r="N101" i="10"/>
  <c r="M101" i="10"/>
  <c r="O102" i="10"/>
  <c r="K102" i="10"/>
  <c r="P101" i="10"/>
  <c r="W101" i="10"/>
  <c r="Q100" i="10"/>
  <c r="C106" i="10"/>
  <c r="Q101" i="10"/>
  <c r="R101" i="10"/>
  <c r="R100" i="10"/>
  <c r="S100" i="10"/>
  <c r="T100" i="10"/>
  <c r="P102" i="10"/>
  <c r="AA101" i="10"/>
  <c r="AC101" i="10"/>
  <c r="AD101" i="10"/>
  <c r="AB101" i="10"/>
  <c r="X101" i="10"/>
  <c r="V102" i="10"/>
  <c r="Y102" i="10"/>
  <c r="N102" i="10"/>
  <c r="M102" i="10"/>
  <c r="O103" i="10"/>
  <c r="K103" i="10"/>
  <c r="AA100" i="10"/>
  <c r="AC100" i="10"/>
  <c r="AD100" i="10"/>
  <c r="AB100" i="10"/>
  <c r="C107" i="10"/>
  <c r="Q102" i="10"/>
  <c r="S101" i="10"/>
  <c r="T101" i="10"/>
  <c r="N103" i="10"/>
  <c r="M103" i="10"/>
  <c r="K104" i="10"/>
  <c r="O104" i="10"/>
  <c r="V103" i="10"/>
  <c r="Y103" i="10"/>
  <c r="X102" i="10"/>
  <c r="P103" i="10"/>
  <c r="W102" i="10"/>
  <c r="R102" i="10"/>
  <c r="S102" i="10"/>
  <c r="T102" i="10"/>
  <c r="C108" i="10"/>
  <c r="X103" i="10"/>
  <c r="Q103" i="10"/>
  <c r="P104" i="10"/>
  <c r="AA102" i="10"/>
  <c r="AC102" i="10"/>
  <c r="AD102" i="10"/>
  <c r="AB102" i="10"/>
  <c r="W103" i="10"/>
  <c r="O105" i="10"/>
  <c r="N104" i="10"/>
  <c r="M104" i="10"/>
  <c r="V104" i="10"/>
  <c r="Y104" i="10"/>
  <c r="K105" i="10"/>
  <c r="R103" i="10"/>
  <c r="S103" i="10"/>
  <c r="T103" i="10"/>
  <c r="C109" i="10"/>
  <c r="X104" i="10"/>
  <c r="K106" i="10"/>
  <c r="O106" i="10"/>
  <c r="V105" i="10"/>
  <c r="Y105" i="10"/>
  <c r="N105" i="10"/>
  <c r="M105" i="10"/>
  <c r="AB103" i="10"/>
  <c r="AA103" i="10"/>
  <c r="AC103" i="10"/>
  <c r="AD103" i="10"/>
  <c r="P105" i="10"/>
  <c r="W104" i="10"/>
  <c r="Q104" i="10"/>
  <c r="C110" i="10"/>
  <c r="X105" i="10"/>
  <c r="W105" i="10"/>
  <c r="AB105" i="10"/>
  <c r="R104" i="10"/>
  <c r="S104" i="10"/>
  <c r="T104" i="10"/>
  <c r="P106" i="10"/>
  <c r="AA104" i="10"/>
  <c r="AC104" i="10"/>
  <c r="AD104" i="10"/>
  <c r="AB104" i="10"/>
  <c r="Q105" i="10"/>
  <c r="O107" i="10"/>
  <c r="N106" i="10"/>
  <c r="M106" i="10"/>
  <c r="V106" i="10"/>
  <c r="Y106" i="10"/>
  <c r="K107" i="10"/>
  <c r="C111" i="10"/>
  <c r="AA105" i="10"/>
  <c r="AC105" i="10"/>
  <c r="AD105" i="10"/>
  <c r="W106" i="10"/>
  <c r="N107" i="10"/>
  <c r="M107" i="10"/>
  <c r="K108" i="10"/>
  <c r="O108" i="10"/>
  <c r="V107" i="10"/>
  <c r="Y107" i="10"/>
  <c r="R105" i="10"/>
  <c r="S105" i="10"/>
  <c r="T105" i="10"/>
  <c r="Q106" i="10"/>
  <c r="P107" i="10"/>
  <c r="Q107" i="10"/>
  <c r="AA106" i="10"/>
  <c r="AC106" i="10"/>
  <c r="AD106" i="10"/>
  <c r="AB106" i="10"/>
  <c r="X106" i="10"/>
  <c r="C112" i="10"/>
  <c r="X107" i="10"/>
  <c r="R106" i="10"/>
  <c r="S106" i="10"/>
  <c r="T106" i="10"/>
  <c r="P108" i="10"/>
  <c r="R107" i="10"/>
  <c r="S107" i="10"/>
  <c r="T107" i="10"/>
  <c r="O109" i="10"/>
  <c r="V108" i="10"/>
  <c r="Y108" i="10"/>
  <c r="N108" i="10"/>
  <c r="M108" i="10"/>
  <c r="K109" i="10"/>
  <c r="W107" i="10"/>
  <c r="C113" i="10"/>
  <c r="X108" i="10"/>
  <c r="Q108" i="10"/>
  <c r="AA107" i="10"/>
  <c r="AC107" i="10"/>
  <c r="AD107" i="10"/>
  <c r="AB107" i="10"/>
  <c r="P109" i="10"/>
  <c r="K110" i="10"/>
  <c r="O110" i="10"/>
  <c r="V109" i="10"/>
  <c r="Y109" i="10"/>
  <c r="N109" i="10"/>
  <c r="M109" i="10"/>
  <c r="W108" i="10"/>
  <c r="C114" i="10"/>
  <c r="P110" i="10"/>
  <c r="W109" i="10"/>
  <c r="R108" i="10"/>
  <c r="S108" i="10"/>
  <c r="T108" i="10"/>
  <c r="Q109" i="10"/>
  <c r="X109" i="10"/>
  <c r="AA108" i="10"/>
  <c r="AC108" i="10"/>
  <c r="AD108" i="10"/>
  <c r="AB108" i="10"/>
  <c r="O111" i="10"/>
  <c r="K111" i="10"/>
  <c r="N110" i="10"/>
  <c r="M110" i="10"/>
  <c r="V110" i="10"/>
  <c r="Y110" i="10"/>
  <c r="C115" i="10"/>
  <c r="Q110" i="10"/>
  <c r="P111" i="10"/>
  <c r="W110" i="10"/>
  <c r="X110" i="10"/>
  <c r="R109" i="10"/>
  <c r="S109" i="10"/>
  <c r="T109" i="10"/>
  <c r="R110" i="10"/>
  <c r="S110" i="10"/>
  <c r="T110" i="10"/>
  <c r="V111" i="10"/>
  <c r="Y111" i="10"/>
  <c r="N111" i="10"/>
  <c r="M111" i="10"/>
  <c r="O112" i="10"/>
  <c r="K112" i="10"/>
  <c r="AB109" i="10"/>
  <c r="AA109" i="10"/>
  <c r="AC109" i="10"/>
  <c r="AD109" i="10"/>
  <c r="C116" i="10"/>
  <c r="X111" i="10"/>
  <c r="Q111" i="10"/>
  <c r="V112" i="10"/>
  <c r="Y112" i="10"/>
  <c r="K113" i="10"/>
  <c r="N112" i="10"/>
  <c r="M112" i="10"/>
  <c r="O113" i="10"/>
  <c r="W111" i="10"/>
  <c r="P112" i="10"/>
  <c r="AB110" i="10"/>
  <c r="AA110" i="10"/>
  <c r="AC110" i="10"/>
  <c r="AD110" i="10"/>
  <c r="X112" i="10"/>
  <c r="W112" i="10"/>
  <c r="AB112" i="10"/>
  <c r="Q112" i="10"/>
  <c r="N113" i="10"/>
  <c r="M113" i="10"/>
  <c r="V113" i="10"/>
  <c r="Y113" i="10"/>
  <c r="O114" i="10"/>
  <c r="K114" i="10"/>
  <c r="AB111" i="10"/>
  <c r="AA111" i="10"/>
  <c r="AC111" i="10"/>
  <c r="AD111" i="10"/>
  <c r="P113" i="10"/>
  <c r="X113" i="10"/>
  <c r="R111" i="10"/>
  <c r="S111" i="10"/>
  <c r="T111" i="10"/>
  <c r="AA112" i="10"/>
  <c r="AC112" i="10"/>
  <c r="AD112" i="10"/>
  <c r="Q113" i="10"/>
  <c r="R113" i="10"/>
  <c r="W113" i="10"/>
  <c r="AA113" i="10"/>
  <c r="AC113" i="10"/>
  <c r="AD113" i="10"/>
  <c r="P114" i="10"/>
  <c r="S113" i="10"/>
  <c r="T113" i="10"/>
  <c r="N114" i="10"/>
  <c r="M114" i="10"/>
  <c r="O115" i="10"/>
  <c r="V114" i="10"/>
  <c r="Y114" i="10"/>
  <c r="K115" i="10"/>
  <c r="R112" i="10"/>
  <c r="S112" i="10"/>
  <c r="T112" i="10"/>
  <c r="AB113" i="10"/>
  <c r="Q114" i="10"/>
  <c r="R114" i="10"/>
  <c r="N115" i="10"/>
  <c r="M115" i="10"/>
  <c r="V115" i="10"/>
  <c r="Y115" i="10"/>
  <c r="O116" i="10"/>
  <c r="K116" i="10"/>
  <c r="P115" i="10"/>
  <c r="X114" i="10"/>
  <c r="W114" i="10"/>
  <c r="Q115" i="10"/>
  <c r="S115" i="10"/>
  <c r="T115" i="10"/>
  <c r="S114" i="10"/>
  <c r="T114" i="10"/>
  <c r="AB114" i="10"/>
  <c r="AA114" i="10"/>
  <c r="AC114" i="10"/>
  <c r="AD114" i="10"/>
  <c r="R115" i="10"/>
  <c r="X115" i="10"/>
  <c r="N116" i="10"/>
  <c r="M116" i="10"/>
  <c r="V116" i="10"/>
  <c r="Y116" i="10"/>
  <c r="W115" i="10"/>
  <c r="P116" i="10"/>
  <c r="X116" i="10"/>
  <c r="W116" i="10"/>
  <c r="AB116" i="10"/>
  <c r="Q116" i="10"/>
  <c r="AB115" i="10"/>
  <c r="AA115" i="10"/>
  <c r="AC115" i="10"/>
  <c r="AD115" i="10"/>
  <c r="AA116" i="10"/>
  <c r="AC116" i="10"/>
  <c r="AD116" i="10"/>
  <c r="R116" i="10"/>
  <c r="S116" i="10"/>
  <c r="T116" i="10"/>
</calcChain>
</file>

<file path=xl/comments1.xml><?xml version="1.0" encoding="utf-8"?>
<comments xmlns="http://schemas.openxmlformats.org/spreadsheetml/2006/main">
  <authors>
    <author>eu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 shapeId="0">
      <text>
        <r>
          <rPr>
            <sz val="8"/>
            <color indexed="81"/>
            <rFont val="Tahoma"/>
            <charset val="204"/>
          </rPr>
          <t>справочно - для себя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 shapeId="0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 shapeId="0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 shapeId="0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 shape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 shape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4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4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<sst xmlns="http://schemas.openxmlformats.org/spreadsheetml/2006/main" count="341" uniqueCount="212">
  <si>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</si>
  <si>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</si>
  <si>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</si>
  <si>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</si>
  <si>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</si>
  <si>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</si>
  <si>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</si>
  <si>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</si>
  <si>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</si>
  <si>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</si>
  <si>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</si>
  <si>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</si>
  <si>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</si>
  <si>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</si>
  <si>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</si>
  <si>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</si>
  <si>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</si>
  <si>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</si>
  <si>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</si>
  <si>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</si>
  <si>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</si>
  <si>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</si>
  <si>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</si>
  <si>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</si>
  <si>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</si>
  <si>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</si>
  <si>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</si>
  <si>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</si>
  <si>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</si>
  <si>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</si>
  <si>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</si>
  <si>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</si>
  <si>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</si>
  <si>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</si>
  <si>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</si>
  <si>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</si>
  <si>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</si>
  <si>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</si>
  <si>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</si>
  <si>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</si>
  <si>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</si>
  <si>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</si>
  <si>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</si>
  <si>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</si>
  <si>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</si>
  <si>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</si>
  <si>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</si>
  <si>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</si>
  <si>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</si>
  <si>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</si>
  <si>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</si>
  <si>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</si>
  <si>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</si>
  <si>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</si>
  <si>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</si>
  <si>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</si>
  <si>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</si>
  <si>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</si>
  <si>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</si>
  <si>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</si>
  <si>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</si>
  <si>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</si>
  <si>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</si>
  <si>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</si>
  <si>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</si>
  <si>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</si>
  <si>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</si>
  <si>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</si>
  <si>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</si>
  <si>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</si>
  <si>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</si>
  <si>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</si>
  <si>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</si>
  <si>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</si>
  <si>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</si>
  <si>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</si>
  <si>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</si>
  <si>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</si>
  <si>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</si>
  <si>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</si>
  <si>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</si>
  <si>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</si>
  <si>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</si>
  <si>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</si>
  <si>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</si>
  <si>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</si>
  <si>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</si>
  <si>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</si>
  <si>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</si>
  <si>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Валюта</t>
  </si>
  <si>
    <t>Пипсы</t>
  </si>
  <si>
    <t>%</t>
  </si>
  <si>
    <t>AUD/CAD</t>
  </si>
  <si>
    <t>88.98</t>
  </si>
  <si>
    <t>0.91</t>
  </si>
  <si>
    <t>AUD/CHF</t>
  </si>
  <si>
    <t>93.00</t>
  </si>
  <si>
    <t>1.25</t>
  </si>
  <si>
    <t>AUD/JPY</t>
  </si>
  <si>
    <t>108.68</t>
  </si>
  <si>
    <t>1.39</t>
  </si>
  <si>
    <t>AUD/NZD</t>
  </si>
  <si>
    <t>100.14</t>
  </si>
  <si>
    <t>0.97</t>
  </si>
  <si>
    <t>AUD/USD</t>
  </si>
  <si>
    <t>80.50</t>
  </si>
  <si>
    <t>1.06</t>
  </si>
  <si>
    <t>BTC/EUR</t>
  </si>
  <si>
    <t>1,335.45</t>
  </si>
  <si>
    <t>2.45</t>
  </si>
  <si>
    <t>BTC/USD</t>
  </si>
  <si>
    <t>1,236.94</t>
  </si>
  <si>
    <t>2.05</t>
  </si>
  <si>
    <t>CAD/CHF</t>
  </si>
  <si>
    <t>81.46</t>
  </si>
  <si>
    <t>1.08</t>
  </si>
  <si>
    <t>CAD/JPY</t>
  </si>
  <si>
    <t>104.26</t>
  </si>
  <si>
    <t>1.30</t>
  </si>
  <si>
    <t>CHF/JPY</t>
  </si>
  <si>
    <t>108.10</t>
  </si>
  <si>
    <t>1.02</t>
  </si>
  <si>
    <t>EUR/AUD</t>
  </si>
  <si>
    <t>167.98</t>
  </si>
  <si>
    <t>1.14</t>
  </si>
  <si>
    <t>EUR/CAD</t>
  </si>
  <si>
    <t>148.12</t>
  </si>
  <si>
    <t>1.03</t>
  </si>
  <si>
    <t>EUR/CHF</t>
  </si>
  <si>
    <t>65.50</t>
  </si>
  <si>
    <t>0.60</t>
  </si>
  <si>
    <t>EUR/GBP</t>
  </si>
  <si>
    <t>102.16</t>
  </si>
  <si>
    <t>1.22</t>
  </si>
  <si>
    <t>EUR/JPY</t>
  </si>
  <si>
    <t>113.30</t>
  </si>
  <si>
    <t>0.98</t>
  </si>
  <si>
    <t>EUR/NZD</t>
  </si>
  <si>
    <t>176.46</t>
  </si>
  <si>
    <t>1.16</t>
  </si>
  <si>
    <t>EUR/USD</t>
  </si>
  <si>
    <t>82.94</t>
  </si>
  <si>
    <t>0.74</t>
  </si>
  <si>
    <t>GBP/AUD</t>
  </si>
  <si>
    <t>230.80</t>
  </si>
  <si>
    <t>1.32</t>
  </si>
  <si>
    <t>GBP/CAD</t>
  </si>
  <si>
    <t>204.08</t>
  </si>
  <si>
    <t>1.19</t>
  </si>
  <si>
    <t>GBP/CHF</t>
  </si>
  <si>
    <t>149.50</t>
  </si>
  <si>
    <t>1.15</t>
  </si>
  <si>
    <t>Column1</t>
  </si>
  <si>
    <t/>
  </si>
  <si>
    <t>GBP/JPY</t>
  </si>
  <si>
    <t>186.00</t>
  </si>
  <si>
    <t>1.35</t>
  </si>
  <si>
    <t>GBP/NZD</t>
  </si>
  <si>
    <t>242.66</t>
  </si>
  <si>
    <t>1.33</t>
  </si>
  <si>
    <t>GBP/USD</t>
  </si>
  <si>
    <t>148.96</t>
  </si>
  <si>
    <t>1.12</t>
  </si>
  <si>
    <t>NZD/JPY</t>
  </si>
  <si>
    <t>96.80</t>
  </si>
  <si>
    <t>1.28</t>
  </si>
  <si>
    <t>NZD/USD</t>
  </si>
  <si>
    <t>81.92</t>
  </si>
  <si>
    <t>USD/BRL</t>
  </si>
  <si>
    <t>516.32</t>
  </si>
  <si>
    <t>1.57</t>
  </si>
  <si>
    <t>USD/CAD</t>
  </si>
  <si>
    <t>109.94</t>
  </si>
  <si>
    <t>0.85</t>
  </si>
  <si>
    <t>USD/CHF</t>
  </si>
  <si>
    <t>81.90</t>
  </si>
  <si>
    <t>0.84</t>
  </si>
  <si>
    <t>USD/CNY</t>
  </si>
  <si>
    <t>120.90</t>
  </si>
  <si>
    <t>0.18</t>
  </si>
  <si>
    <t>USD/DKK</t>
  </si>
  <si>
    <t>480.50</t>
  </si>
  <si>
    <t>0.72</t>
  </si>
  <si>
    <t>USD/HKD</t>
  </si>
  <si>
    <t>29.70</t>
  </si>
  <si>
    <t>0.04</t>
  </si>
  <si>
    <t>USD/ILS</t>
  </si>
  <si>
    <t>276.44</t>
  </si>
  <si>
    <t>USD/INR</t>
  </si>
  <si>
    <t>289.26</t>
  </si>
  <si>
    <t>0.43</t>
  </si>
  <si>
    <t>USD/JPY</t>
  </si>
  <si>
    <t>110.24</t>
  </si>
  <si>
    <t>1.07</t>
  </si>
  <si>
    <t>USD/RUB</t>
  </si>
  <si>
    <t>6,112.88</t>
  </si>
  <si>
    <t>0.94</t>
  </si>
  <si>
    <t>USD/SEK</t>
  </si>
  <si>
    <t>790.74</t>
  </si>
  <si>
    <t>0.92</t>
  </si>
  <si>
    <t>USD/SGD</t>
  </si>
  <si>
    <t>74.88</t>
  </si>
  <si>
    <t>0.55</t>
  </si>
  <si>
    <t>USD/TRY</t>
  </si>
  <si>
    <t>327.08</t>
  </si>
  <si>
    <t>1.11</t>
  </si>
  <si>
    <t>XAG/USD</t>
  </si>
  <si>
    <t>44.52</t>
  </si>
  <si>
    <t>2.28</t>
  </si>
  <si>
    <t>XAU/USD</t>
  </si>
  <si>
    <t>1,605.34</t>
  </si>
  <si>
    <t>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</si>
</sst>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2" formatCode="0.000"/>
    <numFmt numFmtId="173" formatCode="0.000_ ;[Red]\-0.000\ "/>
    <numFmt numFmtId="174" formatCode="0.00;[Red]0.00"/>
    <numFmt numFmtId="175" formatCode="0.000;[Red]0.000"/>
    <numFmt numFmtId="176" formatCode="0.0"/>
    <numFmt numFmtId="177" formatCode="0.00_ ;[Red]\-0.00\ "/>
    <numFmt numFmtId="178" formatCode="0.0_ ;[Red]\-0.0\ "/>
    <numFmt numFmtId="179" formatCode="0_ ;[Red]\-0\ "/>
    <numFmt numFmtId="181" formatCode="0;[Red]0"/>
    <numFmt numFmtId="185" formatCode="[$-FC19]dd\ mmmm\ yyyy\ \г\.;@"/>
    <numFmt numFmtId="187" formatCode="0.0000;[Red]0.0000"/>
  </numFmts>
  <fonts count="7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6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72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72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73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75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72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72" fontId="3" fillId="0" borderId="4" xfId="0" applyNumberFormat="1" applyFont="1" applyFill="1" applyBorder="1" applyAlignment="1" applyProtection="1">
      <alignment horizontal="center"/>
    </xf>
    <xf numFmtId="175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72" fontId="3" fillId="2" borderId="4" xfId="0" applyNumberFormat="1" applyFont="1" applyFill="1" applyBorder="1" applyAlignment="1" applyProtection="1">
      <alignment horizontal="center"/>
    </xf>
    <xf numFmtId="175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72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72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73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73" fontId="13" fillId="0" borderId="0" xfId="0" applyNumberFormat="1" applyFont="1" applyProtection="1"/>
    <xf numFmtId="173" fontId="13" fillId="4" borderId="0" xfId="0" applyNumberFormat="1" applyFont="1" applyFill="1" applyProtection="1"/>
    <xf numFmtId="173" fontId="13" fillId="3" borderId="0" xfId="0" applyNumberFormat="1" applyFont="1" applyFill="1" applyProtection="1"/>
    <xf numFmtId="173" fontId="3" fillId="0" borderId="0" xfId="0" applyNumberFormat="1" applyFont="1" applyProtection="1"/>
    <xf numFmtId="173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73" fontId="20" fillId="0" borderId="0" xfId="0" applyNumberFormat="1" applyFont="1" applyProtection="1"/>
    <xf numFmtId="173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74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9" fontId="12" fillId="0" borderId="0" xfId="0" applyNumberFormat="1" applyFont="1" applyAlignment="1" applyProtection="1">
      <alignment horizontal="center"/>
      <protection locked="0"/>
    </xf>
    <xf numFmtId="179" fontId="19" fillId="0" borderId="0" xfId="0" applyNumberFormat="1" applyFont="1" applyAlignment="1" applyProtection="1">
      <alignment horizontal="center"/>
      <protection locked="0"/>
    </xf>
    <xf numFmtId="179" fontId="20" fillId="0" borderId="0" xfId="0" applyNumberFormat="1" applyFont="1" applyProtection="1"/>
    <xf numFmtId="179" fontId="20" fillId="4" borderId="0" xfId="0" applyNumberFormat="1" applyFont="1" applyFill="1" applyProtection="1"/>
    <xf numFmtId="179" fontId="20" fillId="3" borderId="0" xfId="0" applyNumberFormat="1" applyFont="1" applyFill="1" applyProtection="1"/>
    <xf numFmtId="179" fontId="21" fillId="5" borderId="0" xfId="0" applyNumberFormat="1" applyFont="1" applyFill="1" applyProtection="1"/>
    <xf numFmtId="179" fontId="13" fillId="0" borderId="0" xfId="0" applyNumberFormat="1" applyFont="1" applyProtection="1"/>
    <xf numFmtId="179" fontId="13" fillId="4" borderId="0" xfId="0" applyNumberFormat="1" applyFont="1" applyFill="1" applyProtection="1"/>
    <xf numFmtId="179" fontId="13" fillId="3" borderId="0" xfId="0" applyNumberFormat="1" applyFont="1" applyFill="1" applyProtection="1"/>
    <xf numFmtId="179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81" fontId="3" fillId="0" borderId="2" xfId="0" applyNumberFormat="1" applyFont="1" applyBorder="1" applyAlignment="1" applyProtection="1">
      <alignment horizontal="center"/>
    </xf>
    <xf numFmtId="181" fontId="3" fillId="2" borderId="5" xfId="0" applyNumberFormat="1" applyFont="1" applyFill="1" applyBorder="1" applyAlignment="1" applyProtection="1">
      <alignment horizontal="center"/>
    </xf>
    <xf numFmtId="181" fontId="3" fillId="2" borderId="2" xfId="0" applyNumberFormat="1" applyFont="1" applyFill="1" applyBorder="1" applyAlignment="1" applyProtection="1">
      <alignment horizontal="center"/>
    </xf>
    <xf numFmtId="181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81" fontId="3" fillId="6" borderId="5" xfId="0" applyNumberFormat="1" applyFont="1" applyFill="1" applyBorder="1" applyAlignment="1" applyProtection="1">
      <alignment horizontal="center"/>
    </xf>
    <xf numFmtId="181" fontId="3" fillId="6" borderId="24" xfId="0" applyNumberFormat="1" applyFont="1" applyFill="1" applyBorder="1" applyAlignment="1" applyProtection="1">
      <alignment horizontal="center"/>
    </xf>
    <xf numFmtId="179" fontId="22" fillId="0" borderId="1" xfId="0" applyNumberFormat="1" applyFont="1" applyFill="1" applyBorder="1" applyAlignment="1" applyProtection="1">
      <alignment horizontal="center" vertical="center"/>
    </xf>
    <xf numFmtId="179" fontId="22" fillId="2" borderId="1" xfId="0" applyNumberFormat="1" applyFont="1" applyFill="1" applyBorder="1" applyAlignment="1" applyProtection="1">
      <alignment horizontal="center" vertical="center"/>
    </xf>
    <xf numFmtId="179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81" fontId="3" fillId="0" borderId="2" xfId="0" applyNumberFormat="1" applyFont="1" applyFill="1" applyBorder="1" applyAlignment="1" applyProtection="1">
      <alignment horizontal="center"/>
    </xf>
    <xf numFmtId="181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5" xfId="0" applyBorder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81" fontId="0" fillId="6" borderId="4" xfId="0" applyNumberFormat="1" applyFill="1" applyBorder="1" applyProtection="1"/>
    <xf numFmtId="9" fontId="0" fillId="6" borderId="2" xfId="0" applyNumberFormat="1" applyFill="1" applyBorder="1" applyProtection="1"/>
    <xf numFmtId="181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81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4" fillId="0" borderId="10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27" fillId="7" borderId="0" xfId="0" applyFont="1" applyFill="1" applyProtection="1"/>
    <xf numFmtId="0" fontId="28" fillId="0" borderId="0" xfId="0" applyFont="1" applyProtection="1"/>
    <xf numFmtId="2" fontId="12" fillId="0" borderId="0" xfId="0" applyNumberFormat="1" applyFont="1" applyProtection="1">
      <protection locked="0"/>
    </xf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3" fillId="4" borderId="0" xfId="0" applyFont="1" applyFill="1" applyProtection="1"/>
    <xf numFmtId="0" fontId="33" fillId="3" borderId="0" xfId="0" applyFont="1" applyFill="1" applyProtection="1"/>
    <xf numFmtId="0" fontId="30" fillId="7" borderId="0" xfId="0" applyFont="1" applyFill="1" applyProtection="1"/>
    <xf numFmtId="0" fontId="30" fillId="0" borderId="0" xfId="0" applyFont="1" applyProtection="1">
      <protection locked="0"/>
    </xf>
    <xf numFmtId="179" fontId="33" fillId="4" borderId="0" xfId="0" applyNumberFormat="1" applyFont="1" applyFill="1" applyProtection="1"/>
    <xf numFmtId="179" fontId="33" fillId="3" borderId="0" xfId="0" applyNumberFormat="1" applyFont="1" applyFill="1" applyProtection="1"/>
    <xf numFmtId="173" fontId="12" fillId="8" borderId="0" xfId="0" applyNumberFormat="1" applyFont="1" applyFill="1" applyAlignment="1" applyProtection="1">
      <alignment horizontal="center"/>
      <protection locked="0"/>
    </xf>
    <xf numFmtId="173" fontId="31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9" fontId="35" fillId="8" borderId="0" xfId="0" applyNumberFormat="1" applyFont="1" applyFill="1" applyAlignment="1" applyProtection="1">
      <alignment horizontal="center"/>
      <protection locked="0"/>
    </xf>
    <xf numFmtId="179" fontId="8" fillId="8" borderId="0" xfId="0" applyNumberFormat="1" applyFont="1" applyFill="1" applyAlignment="1" applyProtection="1">
      <alignment horizontal="center"/>
      <protection locked="0"/>
    </xf>
    <xf numFmtId="2" fontId="36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5" fillId="8" borderId="26" xfId="0" applyNumberFormat="1" applyFont="1" applyFill="1" applyBorder="1" applyAlignment="1" applyProtection="1">
      <alignment horizontal="center"/>
      <protection locked="0"/>
    </xf>
    <xf numFmtId="1" fontId="8" fillId="8" borderId="26" xfId="0" applyNumberFormat="1" applyFont="1" applyFill="1" applyBorder="1" applyAlignment="1" applyProtection="1">
      <alignment horizontal="center"/>
      <protection locked="0"/>
    </xf>
    <xf numFmtId="1" fontId="31" fillId="8" borderId="26" xfId="0" applyNumberFormat="1" applyFont="1" applyFill="1" applyBorder="1" applyAlignment="1" applyProtection="1">
      <alignment horizontal="center"/>
      <protection locked="0"/>
    </xf>
    <xf numFmtId="1" fontId="12" fillId="8" borderId="26" xfId="0" applyNumberFormat="1" applyFont="1" applyFill="1" applyBorder="1" applyAlignment="1" applyProtection="1">
      <alignment horizontal="center"/>
      <protection locked="0"/>
    </xf>
    <xf numFmtId="172" fontId="10" fillId="8" borderId="26" xfId="0" applyNumberFormat="1" applyFont="1" applyFill="1" applyBorder="1" applyAlignment="1" applyProtection="1">
      <alignment horizontal="center"/>
      <protection locked="0"/>
    </xf>
    <xf numFmtId="2" fontId="10" fillId="8" borderId="26" xfId="0" applyNumberFormat="1" applyFont="1" applyFill="1" applyBorder="1" applyAlignment="1" applyProtection="1">
      <alignment horizontal="center"/>
      <protection locked="0"/>
    </xf>
    <xf numFmtId="0" fontId="0" fillId="8" borderId="26" xfId="0" applyFill="1" applyBorder="1" applyAlignment="1" applyProtection="1">
      <alignment horizontal="right"/>
      <protection locked="0"/>
    </xf>
    <xf numFmtId="0" fontId="0" fillId="8" borderId="27" xfId="0" applyFill="1" applyBorder="1" applyProtection="1">
      <protection locked="0"/>
    </xf>
    <xf numFmtId="0" fontId="37" fillId="8" borderId="0" xfId="0" applyFont="1" applyFill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2" fontId="38" fillId="8" borderId="27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177" fontId="0" fillId="0" borderId="28" xfId="0" applyNumberFormat="1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77" fontId="0" fillId="2" borderId="28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76" fontId="0" fillId="0" borderId="3" xfId="0" applyNumberFormat="1" applyBorder="1" applyProtection="1"/>
    <xf numFmtId="176" fontId="0" fillId="2" borderId="3" xfId="0" applyNumberFormat="1" applyFill="1" applyBorder="1" applyProtection="1"/>
    <xf numFmtId="176" fontId="0" fillId="0" borderId="28" xfId="0" applyNumberFormat="1" applyBorder="1" applyProtection="1"/>
    <xf numFmtId="176" fontId="0" fillId="2" borderId="28" xfId="0" applyNumberFormat="1" applyFill="1" applyBorder="1" applyProtection="1"/>
    <xf numFmtId="0" fontId="26" fillId="0" borderId="14" xfId="0" applyFont="1" applyBorder="1" applyAlignment="1">
      <alignment horizontal="center" vertical="center" wrapText="1"/>
    </xf>
    <xf numFmtId="178" fontId="40" fillId="8" borderId="3" xfId="0" applyNumberFormat="1" applyFont="1" applyFill="1" applyBorder="1"/>
    <xf numFmtId="178" fontId="40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14" xfId="0" applyFont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9" fontId="41" fillId="8" borderId="28" xfId="0" applyNumberFormat="1" applyFont="1" applyFill="1" applyBorder="1"/>
    <xf numFmtId="179" fontId="41" fillId="2" borderId="28" xfId="0" applyNumberFormat="1" applyFont="1" applyFill="1" applyBorder="1"/>
    <xf numFmtId="0" fontId="26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85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1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/>
    </xf>
    <xf numFmtId="177" fontId="41" fillId="0" borderId="5" xfId="0" applyNumberFormat="1" applyFont="1" applyBorder="1" applyAlignment="1">
      <alignment horizontal="right" vertical="center"/>
    </xf>
    <xf numFmtId="187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77" fontId="41" fillId="10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49" fontId="26" fillId="0" borderId="10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center" indent="1"/>
    </xf>
    <xf numFmtId="0" fontId="41" fillId="10" borderId="29" xfId="0" applyFont="1" applyFill="1" applyBorder="1" applyAlignment="1">
      <alignment horizontal="center" vertical="center"/>
    </xf>
    <xf numFmtId="0" fontId="41" fillId="10" borderId="21" xfId="0" applyFont="1" applyFill="1" applyBorder="1" applyAlignment="1">
      <alignment horizontal="left" vertical="center" indent="1"/>
    </xf>
    <xf numFmtId="187" fontId="41" fillId="10" borderId="19" xfId="0" applyNumberFormat="1" applyFont="1" applyFill="1" applyBorder="1" applyAlignment="1">
      <alignment horizontal="right" vertical="center" indent="1"/>
    </xf>
    <xf numFmtId="0" fontId="41" fillId="10" borderId="28" xfId="0" applyFont="1" applyFill="1" applyBorder="1" applyAlignment="1">
      <alignment horizontal="center" vertical="center"/>
    </xf>
    <xf numFmtId="0" fontId="41" fillId="10" borderId="4" xfId="0" applyFont="1" applyFill="1" applyBorder="1" applyAlignment="1">
      <alignment horizontal="left" vertical="center" indent="1"/>
    </xf>
    <xf numFmtId="177" fontId="41" fillId="10" borderId="5" xfId="0" applyNumberFormat="1" applyFont="1" applyFill="1" applyBorder="1" applyAlignment="1">
      <alignment horizontal="right" vertical="center"/>
    </xf>
    <xf numFmtId="187" fontId="41" fillId="10" borderId="2" xfId="0" applyNumberFormat="1" applyFont="1" applyFill="1" applyBorder="1" applyAlignment="1">
      <alignment horizontal="right" vertical="center" indent="1"/>
    </xf>
    <xf numFmtId="0" fontId="41" fillId="4" borderId="28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77" fontId="41" fillId="4" borderId="5" xfId="0" applyNumberFormat="1" applyFont="1" applyFill="1" applyBorder="1" applyAlignment="1">
      <alignment horizontal="right" vertical="center"/>
    </xf>
    <xf numFmtId="187" fontId="41" fillId="4" borderId="2" xfId="0" applyNumberFormat="1" applyFont="1" applyFill="1" applyBorder="1" applyAlignment="1">
      <alignment horizontal="right" vertical="center" indent="1"/>
    </xf>
    <xf numFmtId="0" fontId="41" fillId="6" borderId="28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77" fontId="41" fillId="6" borderId="5" xfId="0" applyNumberFormat="1" applyFont="1" applyFill="1" applyBorder="1" applyAlignment="1">
      <alignment horizontal="right" vertical="center"/>
    </xf>
    <xf numFmtId="187" fontId="41" fillId="6" borderId="2" xfId="0" applyNumberFormat="1" applyFont="1" applyFill="1" applyBorder="1" applyAlignment="1">
      <alignment horizontal="right" vertical="center" indent="1"/>
    </xf>
    <xf numFmtId="0" fontId="41" fillId="3" borderId="28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77" fontId="41" fillId="3" borderId="5" xfId="0" applyNumberFormat="1" applyFont="1" applyFill="1" applyBorder="1" applyAlignment="1">
      <alignment horizontal="right" vertical="center"/>
    </xf>
    <xf numFmtId="187" fontId="41" fillId="3" borderId="2" xfId="0" applyNumberFormat="1" applyFont="1" applyFill="1" applyBorder="1" applyAlignment="1">
      <alignment horizontal="right" vertical="center" indent="1"/>
    </xf>
    <xf numFmtId="176" fontId="41" fillId="8" borderId="1" xfId="0" applyNumberFormat="1" applyFont="1" applyFill="1" applyBorder="1" applyProtection="1"/>
    <xf numFmtId="176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0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9" fontId="53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0" fontId="58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7" fillId="0" borderId="0" xfId="0" applyNumberFormat="1" applyFont="1" applyProtection="1"/>
    <xf numFmtId="1" fontId="57" fillId="4" borderId="0" xfId="0" applyNumberFormat="1" applyFont="1" applyFill="1" applyProtection="1"/>
    <xf numFmtId="179" fontId="54" fillId="0" borderId="0" xfId="0" applyNumberFormat="1" applyFont="1" applyProtection="1">
      <protection locked="0"/>
    </xf>
    <xf numFmtId="179" fontId="54" fillId="4" borderId="0" xfId="0" applyNumberFormat="1" applyFont="1" applyFill="1" applyProtection="1">
      <protection locked="0"/>
    </xf>
    <xf numFmtId="1" fontId="57" fillId="3" borderId="0" xfId="0" applyNumberFormat="1" applyFont="1" applyFill="1" applyProtection="1"/>
    <xf numFmtId="1" fontId="58" fillId="0" borderId="0" xfId="0" applyNumberFormat="1" applyFont="1" applyProtection="1"/>
    <xf numFmtId="1" fontId="58" fillId="5" borderId="0" xfId="0" applyNumberFormat="1" applyFont="1" applyFill="1" applyProtection="1"/>
    <xf numFmtId="179" fontId="35" fillId="0" borderId="0" xfId="0" applyNumberFormat="1" applyFont="1" applyFill="1" applyAlignment="1" applyProtection="1">
      <alignment horizontal="center"/>
      <protection locked="0"/>
    </xf>
    <xf numFmtId="173" fontId="31" fillId="0" borderId="0" xfId="0" applyNumberFormat="1" applyFont="1" applyFill="1" applyAlignment="1" applyProtection="1">
      <alignment horizontal="center"/>
      <protection locked="0"/>
    </xf>
    <xf numFmtId="0" fontId="37" fillId="0" borderId="0" xfId="0" applyFont="1" applyFill="1" applyProtection="1">
      <protection locked="0"/>
    </xf>
    <xf numFmtId="179" fontId="6" fillId="8" borderId="0" xfId="0" applyNumberFormat="1" applyFont="1" applyFill="1" applyAlignment="1" applyProtection="1">
      <alignment horizontal="center"/>
      <protection locked="0"/>
    </xf>
    <xf numFmtId="179" fontId="57" fillId="4" borderId="0" xfId="0" applyNumberFormat="1" applyFont="1" applyFill="1" applyProtection="1"/>
    <xf numFmtId="0" fontId="59" fillId="0" borderId="0" xfId="0" applyFont="1" applyProtection="1"/>
    <xf numFmtId="179" fontId="57" fillId="3" borderId="0" xfId="0" applyNumberFormat="1" applyFont="1" applyFill="1" applyProtection="1"/>
    <xf numFmtId="0" fontId="59" fillId="7" borderId="0" xfId="0" applyFont="1" applyFill="1" applyProtection="1"/>
    <xf numFmtId="179" fontId="6" fillId="0" borderId="0" xfId="0" applyNumberFormat="1" applyFont="1" applyFill="1" applyAlignment="1" applyProtection="1">
      <alignment horizontal="center"/>
      <protection locked="0"/>
    </xf>
    <xf numFmtId="0" fontId="39" fillId="0" borderId="0" xfId="0" applyFont="1" applyFill="1" applyProtection="1">
      <protection locked="0"/>
    </xf>
    <xf numFmtId="0" fontId="60" fillId="0" borderId="0" xfId="0" applyFont="1" applyProtection="1"/>
    <xf numFmtId="179" fontId="54" fillId="3" borderId="0" xfId="0" applyNumberFormat="1" applyFont="1" applyFill="1" applyProtection="1">
      <protection locked="0"/>
    </xf>
    <xf numFmtId="179" fontId="55" fillId="5" borderId="0" xfId="0" applyNumberFormat="1" applyFont="1" applyFill="1" applyProtection="1">
      <protection locked="0"/>
    </xf>
    <xf numFmtId="0" fontId="61" fillId="0" borderId="0" xfId="0" applyFont="1" applyProtection="1"/>
    <xf numFmtId="0" fontId="61" fillId="0" borderId="0" xfId="0" applyFont="1" applyAlignment="1" applyProtection="1">
      <alignment horizontal="center"/>
    </xf>
    <xf numFmtId="179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60" fillId="0" borderId="0" xfId="0" applyFont="1" applyAlignment="1" applyProtection="1">
      <alignment horizontal="left"/>
    </xf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9" fontId="12" fillId="8" borderId="0" xfId="0" applyNumberFormat="1" applyFont="1" applyFill="1" applyAlignment="1" applyProtection="1">
      <alignment horizontal="center"/>
      <protection locked="0"/>
    </xf>
    <xf numFmtId="179" fontId="10" fillId="8" borderId="26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6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6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5" fillId="0" borderId="0" xfId="0" applyFont="1"/>
    <xf numFmtId="0" fontId="69" fillId="8" borderId="26" xfId="0" applyFont="1" applyFill="1" applyBorder="1" applyAlignment="1" applyProtection="1">
      <alignment horizontal="center"/>
      <protection locked="0"/>
    </xf>
    <xf numFmtId="0" fontId="0" fillId="7" borderId="26" xfId="0" applyFill="1" applyBorder="1" applyProtection="1"/>
    <xf numFmtId="0" fontId="0" fillId="9" borderId="26" xfId="0" applyFill="1" applyBorder="1"/>
    <xf numFmtId="9" fontId="0" fillId="7" borderId="26" xfId="0" applyNumberFormat="1" applyFill="1" applyBorder="1"/>
    <xf numFmtId="0" fontId="0" fillId="0" borderId="32" xfId="0" applyBorder="1"/>
    <xf numFmtId="0" fontId="0" fillId="0" borderId="0" xfId="0" applyNumberFormat="1"/>
    <xf numFmtId="1" fontId="6" fillId="3" borderId="32" xfId="0" applyNumberFormat="1" applyFont="1" applyFill="1" applyBorder="1" applyAlignment="1" applyProtection="1">
      <alignment horizontal="center"/>
    </xf>
    <xf numFmtId="1" fontId="6" fillId="13" borderId="32" xfId="0" applyNumberFormat="1" applyFont="1" applyFill="1" applyBorder="1" applyAlignment="1" applyProtection="1">
      <alignment horizontal="center"/>
    </xf>
    <xf numFmtId="1" fontId="6" fillId="13" borderId="33" xfId="0" applyNumberFormat="1" applyFont="1" applyFill="1" applyBorder="1" applyAlignment="1" applyProtection="1">
      <alignment horizontal="center"/>
    </xf>
    <xf numFmtId="1" fontId="6" fillId="3" borderId="34" xfId="0" applyNumberFormat="1" applyFont="1" applyFill="1" applyBorder="1" applyAlignment="1" applyProtection="1">
      <alignment horizontal="center"/>
    </xf>
    <xf numFmtId="1" fontId="6" fillId="3" borderId="35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14" fillId="0" borderId="35" xfId="0" applyFont="1" applyFill="1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49" fillId="0" borderId="34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1x1'!$G$17:$G$116</c:f>
              <c:numCache>
                <c:formatCode>0;[Red]0</c:formatCode>
                <c:ptCount val="100"/>
                <c:pt idx="0">
                  <c:v>0</c:v>
                </c:pt>
                <c:pt idx="1">
                  <c:v>16</c:v>
                </c:pt>
                <c:pt idx="2">
                  <c:v>32</c:v>
                </c:pt>
                <c:pt idx="3">
                  <c:v>48</c:v>
                </c:pt>
                <c:pt idx="4">
                  <c:v>64</c:v>
                </c:pt>
                <c:pt idx="5">
                  <c:v>81</c:v>
                </c:pt>
                <c:pt idx="6">
                  <c:v>99</c:v>
                </c:pt>
                <c:pt idx="7">
                  <c:v>118</c:v>
                </c:pt>
                <c:pt idx="8">
                  <c:v>138</c:v>
                </c:pt>
                <c:pt idx="9">
                  <c:v>164</c:v>
                </c:pt>
                <c:pt idx="10">
                  <c:v>196</c:v>
                </c:pt>
                <c:pt idx="11">
                  <c:v>234</c:v>
                </c:pt>
                <c:pt idx="12">
                  <c:v>278</c:v>
                </c:pt>
                <c:pt idx="13">
                  <c:v>328</c:v>
                </c:pt>
                <c:pt idx="14">
                  <c:v>384</c:v>
                </c:pt>
                <c:pt idx="15">
                  <c:v>446</c:v>
                </c:pt>
                <c:pt idx="16">
                  <c:v>514</c:v>
                </c:pt>
                <c:pt idx="17">
                  <c:v>588</c:v>
                </c:pt>
                <c:pt idx="18">
                  <c:v>668</c:v>
                </c:pt>
                <c:pt idx="19">
                  <c:v>754</c:v>
                </c:pt>
                <c:pt idx="20">
                  <c:v>846</c:v>
                </c:pt>
                <c:pt idx="21">
                  <c:v>944</c:v>
                </c:pt>
                <c:pt idx="22">
                  <c:v>1048</c:v>
                </c:pt>
                <c:pt idx="23">
                  <c:v>1158</c:v>
                </c:pt>
                <c:pt idx="24">
                  <c:v>1274</c:v>
                </c:pt>
                <c:pt idx="25">
                  <c:v>1396</c:v>
                </c:pt>
                <c:pt idx="26">
                  <c:v>1524</c:v>
                </c:pt>
                <c:pt idx="27">
                  <c:v>1658</c:v>
                </c:pt>
                <c:pt idx="28">
                  <c:v>1798</c:v>
                </c:pt>
                <c:pt idx="29">
                  <c:v>1944</c:v>
                </c:pt>
                <c:pt idx="30">
                  <c:v>2096</c:v>
                </c:pt>
                <c:pt idx="31">
                  <c:v>2254</c:v>
                </c:pt>
                <c:pt idx="32">
                  <c:v>2418</c:v>
                </c:pt>
                <c:pt idx="33">
                  <c:v>2588</c:v>
                </c:pt>
                <c:pt idx="34">
                  <c:v>2764</c:v>
                </c:pt>
                <c:pt idx="35">
                  <c:v>2946</c:v>
                </c:pt>
                <c:pt idx="36">
                  <c:v>3134</c:v>
                </c:pt>
                <c:pt idx="37">
                  <c:v>3328</c:v>
                </c:pt>
                <c:pt idx="38">
                  <c:v>3528</c:v>
                </c:pt>
                <c:pt idx="39">
                  <c:v>3734</c:v>
                </c:pt>
                <c:pt idx="40">
                  <c:v>3946</c:v>
                </c:pt>
                <c:pt idx="41">
                  <c:v>4164</c:v>
                </c:pt>
                <c:pt idx="42">
                  <c:v>4388</c:v>
                </c:pt>
                <c:pt idx="43">
                  <c:v>4618</c:v>
                </c:pt>
                <c:pt idx="44">
                  <c:v>4854</c:v>
                </c:pt>
                <c:pt idx="45">
                  <c:v>5096</c:v>
                </c:pt>
                <c:pt idx="46">
                  <c:v>5344</c:v>
                </c:pt>
                <c:pt idx="47">
                  <c:v>5598</c:v>
                </c:pt>
                <c:pt idx="48">
                  <c:v>5858</c:v>
                </c:pt>
                <c:pt idx="49">
                  <c:v>6124</c:v>
                </c:pt>
                <c:pt idx="50">
                  <c:v>6396</c:v>
                </c:pt>
                <c:pt idx="51">
                  <c:v>6674</c:v>
                </c:pt>
                <c:pt idx="52">
                  <c:v>6958</c:v>
                </c:pt>
                <c:pt idx="53">
                  <c:v>7248</c:v>
                </c:pt>
                <c:pt idx="54">
                  <c:v>7544</c:v>
                </c:pt>
                <c:pt idx="55">
                  <c:v>7846</c:v>
                </c:pt>
                <c:pt idx="56">
                  <c:v>8154</c:v>
                </c:pt>
                <c:pt idx="57">
                  <c:v>8468</c:v>
                </c:pt>
                <c:pt idx="58">
                  <c:v>8788</c:v>
                </c:pt>
                <c:pt idx="59">
                  <c:v>9114</c:v>
                </c:pt>
                <c:pt idx="60">
                  <c:v>9446</c:v>
                </c:pt>
                <c:pt idx="61">
                  <c:v>9784</c:v>
                </c:pt>
                <c:pt idx="62">
                  <c:v>10128</c:v>
                </c:pt>
                <c:pt idx="63">
                  <c:v>10478</c:v>
                </c:pt>
                <c:pt idx="64">
                  <c:v>10834</c:v>
                </c:pt>
                <c:pt idx="65">
                  <c:v>11196</c:v>
                </c:pt>
                <c:pt idx="66">
                  <c:v>11564</c:v>
                </c:pt>
                <c:pt idx="67">
                  <c:v>11938</c:v>
                </c:pt>
                <c:pt idx="68">
                  <c:v>12318</c:v>
                </c:pt>
                <c:pt idx="69">
                  <c:v>12704</c:v>
                </c:pt>
                <c:pt idx="70">
                  <c:v>13096</c:v>
                </c:pt>
                <c:pt idx="71">
                  <c:v>13494</c:v>
                </c:pt>
                <c:pt idx="72">
                  <c:v>13898</c:v>
                </c:pt>
                <c:pt idx="73">
                  <c:v>14308</c:v>
                </c:pt>
                <c:pt idx="74">
                  <c:v>14724</c:v>
                </c:pt>
                <c:pt idx="75">
                  <c:v>15146</c:v>
                </c:pt>
                <c:pt idx="76">
                  <c:v>15574</c:v>
                </c:pt>
                <c:pt idx="77">
                  <c:v>16008</c:v>
                </c:pt>
                <c:pt idx="78">
                  <c:v>16448</c:v>
                </c:pt>
                <c:pt idx="79">
                  <c:v>16894</c:v>
                </c:pt>
                <c:pt idx="80">
                  <c:v>17346</c:v>
                </c:pt>
                <c:pt idx="81">
                  <c:v>17804</c:v>
                </c:pt>
                <c:pt idx="82">
                  <c:v>18268</c:v>
                </c:pt>
                <c:pt idx="83">
                  <c:v>18738</c:v>
                </c:pt>
                <c:pt idx="84">
                  <c:v>19214</c:v>
                </c:pt>
                <c:pt idx="85">
                  <c:v>19696</c:v>
                </c:pt>
                <c:pt idx="86">
                  <c:v>20184</c:v>
                </c:pt>
                <c:pt idx="87">
                  <c:v>20678</c:v>
                </c:pt>
                <c:pt idx="88">
                  <c:v>21178</c:v>
                </c:pt>
                <c:pt idx="89">
                  <c:v>21684</c:v>
                </c:pt>
                <c:pt idx="90">
                  <c:v>22196</c:v>
                </c:pt>
                <c:pt idx="91">
                  <c:v>22714</c:v>
                </c:pt>
                <c:pt idx="92">
                  <c:v>23238</c:v>
                </c:pt>
                <c:pt idx="93">
                  <c:v>23768</c:v>
                </c:pt>
                <c:pt idx="94">
                  <c:v>24304</c:v>
                </c:pt>
                <c:pt idx="95">
                  <c:v>24846</c:v>
                </c:pt>
                <c:pt idx="96">
                  <c:v>25394</c:v>
                </c:pt>
                <c:pt idx="97">
                  <c:v>25948</c:v>
                </c:pt>
                <c:pt idx="98">
                  <c:v>26508</c:v>
                </c:pt>
                <c:pt idx="99">
                  <c:v>27074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7B-48EB-8BFE-448AF0B08B49}"/>
            </c:ext>
          </c:extLst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1x1'!$S$17:$S$116</c:f>
              <c:numCache>
                <c:formatCode>0;[Red]0</c:formatCode>
                <c:ptCount val="100"/>
                <c:pt idx="0">
                  <c:v>15</c:v>
                </c:pt>
                <c:pt idx="1">
                  <c:v>23</c:v>
                </c:pt>
                <c:pt idx="2">
                  <c:v>31</c:v>
                </c:pt>
                <c:pt idx="3">
                  <c:v>34</c:v>
                </c:pt>
                <c:pt idx="4">
                  <c:v>37</c:v>
                </c:pt>
                <c:pt idx="5">
                  <c:v>42</c:v>
                </c:pt>
                <c:pt idx="6">
                  <c:v>46</c:v>
                </c:pt>
                <c:pt idx="7">
                  <c:v>51</c:v>
                </c:pt>
                <c:pt idx="8">
                  <c:v>56</c:v>
                </c:pt>
                <c:pt idx="9">
                  <c:v>65</c:v>
                </c:pt>
                <c:pt idx="10">
                  <c:v>76</c:v>
                </c:pt>
                <c:pt idx="11">
                  <c:v>87</c:v>
                </c:pt>
                <c:pt idx="12">
                  <c:v>99</c:v>
                </c:pt>
                <c:pt idx="13">
                  <c:v>111</c:v>
                </c:pt>
                <c:pt idx="14">
                  <c:v>122</c:v>
                </c:pt>
                <c:pt idx="15">
                  <c:v>134</c:v>
                </c:pt>
                <c:pt idx="16">
                  <c:v>144</c:v>
                </c:pt>
                <c:pt idx="17">
                  <c:v>153</c:v>
                </c:pt>
                <c:pt idx="18">
                  <c:v>162</c:v>
                </c:pt>
                <c:pt idx="19">
                  <c:v>170</c:v>
                </c:pt>
                <c:pt idx="20">
                  <c:v>178</c:v>
                </c:pt>
                <c:pt idx="21">
                  <c:v>184</c:v>
                </c:pt>
                <c:pt idx="22">
                  <c:v>191</c:v>
                </c:pt>
                <c:pt idx="23">
                  <c:v>196</c:v>
                </c:pt>
                <c:pt idx="24">
                  <c:v>202</c:v>
                </c:pt>
                <c:pt idx="25">
                  <c:v>207</c:v>
                </c:pt>
                <c:pt idx="26">
                  <c:v>212</c:v>
                </c:pt>
                <c:pt idx="27">
                  <c:v>216</c:v>
                </c:pt>
                <c:pt idx="28">
                  <c:v>221</c:v>
                </c:pt>
                <c:pt idx="29">
                  <c:v>225</c:v>
                </c:pt>
                <c:pt idx="30">
                  <c:v>229</c:v>
                </c:pt>
                <c:pt idx="31">
                  <c:v>232</c:v>
                </c:pt>
                <c:pt idx="32">
                  <c:v>236</c:v>
                </c:pt>
                <c:pt idx="33">
                  <c:v>239</c:v>
                </c:pt>
                <c:pt idx="34">
                  <c:v>243</c:v>
                </c:pt>
                <c:pt idx="35">
                  <c:v>246</c:v>
                </c:pt>
                <c:pt idx="36">
                  <c:v>249</c:v>
                </c:pt>
                <c:pt idx="37">
                  <c:v>252</c:v>
                </c:pt>
                <c:pt idx="38">
                  <c:v>255</c:v>
                </c:pt>
                <c:pt idx="39">
                  <c:v>258</c:v>
                </c:pt>
                <c:pt idx="40">
                  <c:v>261</c:v>
                </c:pt>
                <c:pt idx="41">
                  <c:v>264</c:v>
                </c:pt>
                <c:pt idx="42">
                  <c:v>266</c:v>
                </c:pt>
                <c:pt idx="43">
                  <c:v>269</c:v>
                </c:pt>
                <c:pt idx="44">
                  <c:v>272</c:v>
                </c:pt>
                <c:pt idx="45">
                  <c:v>274</c:v>
                </c:pt>
                <c:pt idx="46">
                  <c:v>276</c:v>
                </c:pt>
                <c:pt idx="47">
                  <c:v>279</c:v>
                </c:pt>
                <c:pt idx="48">
                  <c:v>281</c:v>
                </c:pt>
                <c:pt idx="49">
                  <c:v>283</c:v>
                </c:pt>
                <c:pt idx="50">
                  <c:v>286</c:v>
                </c:pt>
                <c:pt idx="51">
                  <c:v>288</c:v>
                </c:pt>
                <c:pt idx="52">
                  <c:v>290</c:v>
                </c:pt>
                <c:pt idx="53">
                  <c:v>292</c:v>
                </c:pt>
                <c:pt idx="54">
                  <c:v>294</c:v>
                </c:pt>
                <c:pt idx="55">
                  <c:v>296</c:v>
                </c:pt>
                <c:pt idx="56">
                  <c:v>298</c:v>
                </c:pt>
                <c:pt idx="57">
                  <c:v>300</c:v>
                </c:pt>
                <c:pt idx="58">
                  <c:v>302</c:v>
                </c:pt>
                <c:pt idx="59">
                  <c:v>304</c:v>
                </c:pt>
                <c:pt idx="60">
                  <c:v>306</c:v>
                </c:pt>
                <c:pt idx="61">
                  <c:v>308</c:v>
                </c:pt>
                <c:pt idx="62">
                  <c:v>310</c:v>
                </c:pt>
                <c:pt idx="63">
                  <c:v>312</c:v>
                </c:pt>
                <c:pt idx="64">
                  <c:v>314</c:v>
                </c:pt>
                <c:pt idx="65">
                  <c:v>315</c:v>
                </c:pt>
                <c:pt idx="66">
                  <c:v>317</c:v>
                </c:pt>
                <c:pt idx="67">
                  <c:v>319</c:v>
                </c:pt>
                <c:pt idx="68">
                  <c:v>321</c:v>
                </c:pt>
                <c:pt idx="69">
                  <c:v>322</c:v>
                </c:pt>
                <c:pt idx="70">
                  <c:v>324</c:v>
                </c:pt>
                <c:pt idx="71">
                  <c:v>326</c:v>
                </c:pt>
                <c:pt idx="72">
                  <c:v>327</c:v>
                </c:pt>
                <c:pt idx="73">
                  <c:v>329</c:v>
                </c:pt>
                <c:pt idx="74">
                  <c:v>331</c:v>
                </c:pt>
                <c:pt idx="75">
                  <c:v>332</c:v>
                </c:pt>
                <c:pt idx="76">
                  <c:v>334</c:v>
                </c:pt>
                <c:pt idx="77">
                  <c:v>335</c:v>
                </c:pt>
                <c:pt idx="78">
                  <c:v>337</c:v>
                </c:pt>
                <c:pt idx="79">
                  <c:v>339</c:v>
                </c:pt>
                <c:pt idx="80">
                  <c:v>340</c:v>
                </c:pt>
                <c:pt idx="81">
                  <c:v>342</c:v>
                </c:pt>
                <c:pt idx="82">
                  <c:v>343</c:v>
                </c:pt>
                <c:pt idx="83">
                  <c:v>345</c:v>
                </c:pt>
                <c:pt idx="84">
                  <c:v>346</c:v>
                </c:pt>
                <c:pt idx="85">
                  <c:v>348</c:v>
                </c:pt>
                <c:pt idx="86">
                  <c:v>349</c:v>
                </c:pt>
                <c:pt idx="87">
                  <c:v>351</c:v>
                </c:pt>
                <c:pt idx="88">
                  <c:v>352</c:v>
                </c:pt>
                <c:pt idx="89">
                  <c:v>354</c:v>
                </c:pt>
                <c:pt idx="90">
                  <c:v>355</c:v>
                </c:pt>
                <c:pt idx="91">
                  <c:v>357</c:v>
                </c:pt>
                <c:pt idx="92">
                  <c:v>358</c:v>
                </c:pt>
                <c:pt idx="93">
                  <c:v>359</c:v>
                </c:pt>
                <c:pt idx="94">
                  <c:v>361</c:v>
                </c:pt>
                <c:pt idx="95">
                  <c:v>362</c:v>
                </c:pt>
                <c:pt idx="96">
                  <c:v>364</c:v>
                </c:pt>
                <c:pt idx="97">
                  <c:v>365</c:v>
                </c:pt>
                <c:pt idx="98">
                  <c:v>366</c:v>
                </c:pt>
                <c:pt idx="99">
                  <c:v>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7B-48EB-8BFE-448AF0B08B49}"/>
            </c:ext>
          </c:extLst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1x1'!$Q$17:$Q$116</c:f>
              <c:numCache>
                <c:formatCode>General</c:formatCode>
                <c:ptCount val="100"/>
                <c:pt idx="0">
                  <c:v>1</c:v>
                </c:pt>
                <c:pt idx="1">
                  <c:v>9</c:v>
                </c:pt>
                <c:pt idx="2">
                  <c:v>17</c:v>
                </c:pt>
                <c:pt idx="3">
                  <c:v>20</c:v>
                </c:pt>
                <c:pt idx="4">
                  <c:v>23</c:v>
                </c:pt>
                <c:pt idx="5">
                  <c:v>27</c:v>
                </c:pt>
                <c:pt idx="6">
                  <c:v>30</c:v>
                </c:pt>
                <c:pt idx="7">
                  <c:v>34</c:v>
                </c:pt>
                <c:pt idx="8">
                  <c:v>38</c:v>
                </c:pt>
                <c:pt idx="9">
                  <c:v>46</c:v>
                </c:pt>
                <c:pt idx="10">
                  <c:v>56</c:v>
                </c:pt>
                <c:pt idx="11">
                  <c:v>66</c:v>
                </c:pt>
                <c:pt idx="12">
                  <c:v>77</c:v>
                </c:pt>
                <c:pt idx="13">
                  <c:v>88</c:v>
                </c:pt>
                <c:pt idx="14">
                  <c:v>98</c:v>
                </c:pt>
                <c:pt idx="15">
                  <c:v>109</c:v>
                </c:pt>
                <c:pt idx="16">
                  <c:v>118</c:v>
                </c:pt>
                <c:pt idx="17">
                  <c:v>126</c:v>
                </c:pt>
                <c:pt idx="18">
                  <c:v>134</c:v>
                </c:pt>
                <c:pt idx="19">
                  <c:v>141</c:v>
                </c:pt>
                <c:pt idx="20">
                  <c:v>148</c:v>
                </c:pt>
                <c:pt idx="21">
                  <c:v>153</c:v>
                </c:pt>
                <c:pt idx="22">
                  <c:v>159</c:v>
                </c:pt>
                <c:pt idx="23">
                  <c:v>163</c:v>
                </c:pt>
                <c:pt idx="24">
                  <c:v>168</c:v>
                </c:pt>
                <c:pt idx="25">
                  <c:v>172</c:v>
                </c:pt>
                <c:pt idx="26">
                  <c:v>176</c:v>
                </c:pt>
                <c:pt idx="27">
                  <c:v>179</c:v>
                </c:pt>
                <c:pt idx="28">
                  <c:v>183</c:v>
                </c:pt>
                <c:pt idx="29">
                  <c:v>186</c:v>
                </c:pt>
                <c:pt idx="30">
                  <c:v>189</c:v>
                </c:pt>
                <c:pt idx="31">
                  <c:v>191</c:v>
                </c:pt>
                <c:pt idx="32">
                  <c:v>194</c:v>
                </c:pt>
                <c:pt idx="33">
                  <c:v>196</c:v>
                </c:pt>
                <c:pt idx="34">
                  <c:v>199</c:v>
                </c:pt>
                <c:pt idx="35">
                  <c:v>201</c:v>
                </c:pt>
                <c:pt idx="36">
                  <c:v>203</c:v>
                </c:pt>
                <c:pt idx="37">
                  <c:v>205</c:v>
                </c:pt>
                <c:pt idx="38">
                  <c:v>207</c:v>
                </c:pt>
                <c:pt idx="39">
                  <c:v>209</c:v>
                </c:pt>
                <c:pt idx="40">
                  <c:v>211</c:v>
                </c:pt>
                <c:pt idx="41">
                  <c:v>213</c:v>
                </c:pt>
                <c:pt idx="42">
                  <c:v>214</c:v>
                </c:pt>
                <c:pt idx="43">
                  <c:v>216</c:v>
                </c:pt>
                <c:pt idx="44">
                  <c:v>218</c:v>
                </c:pt>
                <c:pt idx="45">
                  <c:v>219</c:v>
                </c:pt>
                <c:pt idx="46">
                  <c:v>220</c:v>
                </c:pt>
                <c:pt idx="47">
                  <c:v>222</c:v>
                </c:pt>
                <c:pt idx="48">
                  <c:v>223</c:v>
                </c:pt>
                <c:pt idx="49">
                  <c:v>224</c:v>
                </c:pt>
                <c:pt idx="50">
                  <c:v>226</c:v>
                </c:pt>
                <c:pt idx="51">
                  <c:v>227</c:v>
                </c:pt>
                <c:pt idx="52">
                  <c:v>228</c:v>
                </c:pt>
                <c:pt idx="53">
                  <c:v>229</c:v>
                </c:pt>
                <c:pt idx="54">
                  <c:v>230</c:v>
                </c:pt>
                <c:pt idx="55">
                  <c:v>231</c:v>
                </c:pt>
                <c:pt idx="56">
                  <c:v>232</c:v>
                </c:pt>
                <c:pt idx="57">
                  <c:v>233</c:v>
                </c:pt>
                <c:pt idx="58">
                  <c:v>234</c:v>
                </c:pt>
                <c:pt idx="59">
                  <c:v>235</c:v>
                </c:pt>
                <c:pt idx="60">
                  <c:v>236</c:v>
                </c:pt>
                <c:pt idx="61">
                  <c:v>237</c:v>
                </c:pt>
                <c:pt idx="62">
                  <c:v>238</c:v>
                </c:pt>
                <c:pt idx="63">
                  <c:v>239</c:v>
                </c:pt>
                <c:pt idx="64">
                  <c:v>240</c:v>
                </c:pt>
                <c:pt idx="65">
                  <c:v>240</c:v>
                </c:pt>
                <c:pt idx="66">
                  <c:v>241</c:v>
                </c:pt>
                <c:pt idx="67">
                  <c:v>242</c:v>
                </c:pt>
                <c:pt idx="68">
                  <c:v>243</c:v>
                </c:pt>
                <c:pt idx="69">
                  <c:v>243</c:v>
                </c:pt>
                <c:pt idx="70">
                  <c:v>244</c:v>
                </c:pt>
                <c:pt idx="71">
                  <c:v>245</c:v>
                </c:pt>
                <c:pt idx="72">
                  <c:v>245</c:v>
                </c:pt>
                <c:pt idx="73">
                  <c:v>246</c:v>
                </c:pt>
                <c:pt idx="74">
                  <c:v>247</c:v>
                </c:pt>
                <c:pt idx="75">
                  <c:v>247</c:v>
                </c:pt>
                <c:pt idx="76">
                  <c:v>248</c:v>
                </c:pt>
                <c:pt idx="77">
                  <c:v>248</c:v>
                </c:pt>
                <c:pt idx="78">
                  <c:v>249</c:v>
                </c:pt>
                <c:pt idx="79">
                  <c:v>250</c:v>
                </c:pt>
                <c:pt idx="80">
                  <c:v>250</c:v>
                </c:pt>
                <c:pt idx="81">
                  <c:v>251</c:v>
                </c:pt>
                <c:pt idx="82">
                  <c:v>251</c:v>
                </c:pt>
                <c:pt idx="83">
                  <c:v>252</c:v>
                </c:pt>
                <c:pt idx="84">
                  <c:v>252</c:v>
                </c:pt>
                <c:pt idx="85">
                  <c:v>253</c:v>
                </c:pt>
                <c:pt idx="86">
                  <c:v>253</c:v>
                </c:pt>
                <c:pt idx="87">
                  <c:v>254</c:v>
                </c:pt>
                <c:pt idx="88">
                  <c:v>254</c:v>
                </c:pt>
                <c:pt idx="89">
                  <c:v>255</c:v>
                </c:pt>
                <c:pt idx="90">
                  <c:v>255</c:v>
                </c:pt>
                <c:pt idx="91">
                  <c:v>256</c:v>
                </c:pt>
                <c:pt idx="92">
                  <c:v>256</c:v>
                </c:pt>
                <c:pt idx="93">
                  <c:v>256</c:v>
                </c:pt>
                <c:pt idx="94">
                  <c:v>257</c:v>
                </c:pt>
                <c:pt idx="95">
                  <c:v>257</c:v>
                </c:pt>
                <c:pt idx="96">
                  <c:v>258</c:v>
                </c:pt>
                <c:pt idx="97">
                  <c:v>258</c:v>
                </c:pt>
                <c:pt idx="98">
                  <c:v>258</c:v>
                </c:pt>
                <c:pt idx="99">
                  <c:v>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7B-48EB-8BFE-448AF0B08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3547951"/>
        <c:axId val="1"/>
      </c:lineChart>
      <c:lineChart>
        <c:grouping val="standard"/>
        <c:varyColors val="0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1x1'!$AA$17:$AA$116</c:f>
              <c:numCache>
                <c:formatCode>0_ ;[Red]\-0\ </c:formatCode>
                <c:ptCount val="100"/>
                <c:pt idx="0">
                  <c:v>3997.72</c:v>
                </c:pt>
                <c:pt idx="1">
                  <c:v>3993.84</c:v>
                </c:pt>
                <c:pt idx="2">
                  <c:v>3988.34</c:v>
                </c:pt>
                <c:pt idx="3">
                  <c:v>3978.98</c:v>
                </c:pt>
                <c:pt idx="4">
                  <c:v>3964.15</c:v>
                </c:pt>
                <c:pt idx="5">
                  <c:v>3941.44</c:v>
                </c:pt>
                <c:pt idx="6">
                  <c:v>3906.19</c:v>
                </c:pt>
                <c:pt idx="7">
                  <c:v>3853.77</c:v>
                </c:pt>
                <c:pt idx="8">
                  <c:v>3776.7</c:v>
                </c:pt>
                <c:pt idx="9">
                  <c:v>3646.29</c:v>
                </c:pt>
                <c:pt idx="10">
                  <c:v>3431.99</c:v>
                </c:pt>
                <c:pt idx="11">
                  <c:v>3083.92</c:v>
                </c:pt>
                <c:pt idx="12">
                  <c:v>2523.7199999999998</c:v>
                </c:pt>
                <c:pt idx="13">
                  <c:v>1625.98</c:v>
                </c:pt>
                <c:pt idx="14">
                  <c:v>188.39</c:v>
                </c:pt>
                <c:pt idx="15">
                  <c:v>-2117.36</c:v>
                </c:pt>
                <c:pt idx="16">
                  <c:v>-5833.27</c:v>
                </c:pt>
                <c:pt idx="17">
                  <c:v>-11860.25</c:v>
                </c:pt>
                <c:pt idx="18">
                  <c:v>-21709.54</c:v>
                </c:pt>
                <c:pt idx="19">
                  <c:v>-37941.49</c:v>
                </c:pt>
                <c:pt idx="20">
                  <c:v>-64945.78</c:v>
                </c:pt>
                <c:pt idx="21">
                  <c:v>-110307.72</c:v>
                </c:pt>
                <c:pt idx="22">
                  <c:v>-187261.39</c:v>
                </c:pt>
                <c:pt idx="23">
                  <c:v>-319150.03999999998</c:v>
                </c:pt>
                <c:pt idx="24">
                  <c:v>-547523.39</c:v>
                </c:pt>
                <c:pt idx="25">
                  <c:v>-947069.2</c:v>
                </c:pt>
                <c:pt idx="26">
                  <c:v>-1653375.77</c:v>
                </c:pt>
                <c:pt idx="27">
                  <c:v>-2914972.48</c:v>
                </c:pt>
                <c:pt idx="28">
                  <c:v>-5191884.62</c:v>
                </c:pt>
                <c:pt idx="29">
                  <c:v>-9343852.75</c:v>
                </c:pt>
                <c:pt idx="30">
                  <c:v>-16993201.059999999</c:v>
                </c:pt>
                <c:pt idx="31">
                  <c:v>-31230769.960000001</c:v>
                </c:pt>
                <c:pt idx="32">
                  <c:v>-58001663.649999999</c:v>
                </c:pt>
                <c:pt idx="33">
                  <c:v>-108850247.84</c:v>
                </c:pt>
                <c:pt idx="34">
                  <c:v>-206406526.09999999</c:v>
                </c:pt>
                <c:pt idx="35">
                  <c:v>-395450226.07999998</c:v>
                </c:pt>
                <c:pt idx="36">
                  <c:v>-765422577.29999995</c:v>
                </c:pt>
                <c:pt idx="37">
                  <c:v>-1496637580.96</c:v>
                </c:pt>
                <c:pt idx="38">
                  <c:v>-2955982337.9299998</c:v>
                </c:pt>
                <c:pt idx="39">
                  <c:v>-5896850318.46</c:v>
                </c:pt>
                <c:pt idx="40">
                  <c:v>-11880491785</c:v>
                </c:pt>
                <c:pt idx="41">
                  <c:v>-24171724886.77</c:v>
                </c:pt>
                <c:pt idx="42">
                  <c:v>-49659539368.190002</c:v>
                </c:pt>
                <c:pt idx="43">
                  <c:v>-103010764838.37</c:v>
                </c:pt>
                <c:pt idx="44">
                  <c:v>-215730081850.32999</c:v>
                </c:pt>
                <c:pt idx="45">
                  <c:v>-456090006527.85999</c:v>
                </c:pt>
                <c:pt idx="46">
                  <c:v>-973343362763.06995</c:v>
                </c:pt>
                <c:pt idx="47">
                  <c:v>-2096628767961.8101</c:v>
                </c:pt>
                <c:pt idx="48">
                  <c:v>-4558076888836.2598</c:v>
                </c:pt>
                <c:pt idx="49">
                  <c:v>-10000264667100.5</c:v>
                </c:pt>
                <c:pt idx="50">
                  <c:v>-22139949203836</c:v>
                </c:pt>
                <c:pt idx="51">
                  <c:v>-49458735471979.398</c:v>
                </c:pt>
                <c:pt idx="52">
                  <c:v>-111474901354147</c:v>
                </c:pt>
                <c:pt idx="53">
                  <c:v>-253481215960029</c:v>
                </c:pt>
                <c:pt idx="54">
                  <c:v>-581455418968089</c:v>
                </c:pt>
                <c:pt idx="55">
                  <c:v>-1345416780066050</c:v>
                </c:pt>
                <c:pt idx="56">
                  <c:v>-3140040995015360</c:v>
                </c:pt>
                <c:pt idx="57">
                  <c:v>-7391296096301770</c:v>
                </c:pt>
                <c:pt idx="58">
                  <c:v>-1.75461520264718E+16</c:v>
                </c:pt>
                <c:pt idx="59">
                  <c:v>-4.20038243754302E+16</c:v>
                </c:pt>
                <c:pt idx="60">
                  <c:v>-1.0139383288819699E+17</c:v>
                </c:pt>
                <c:pt idx="61">
                  <c:v>-2.4678601923621699E+17</c:v>
                </c:pt>
                <c:pt idx="62">
                  <c:v>-6.0560137498483302E+17</c:v>
                </c:pt>
                <c:pt idx="63">
                  <c:v>-1.49824160674465E+18</c:v>
                </c:pt>
                <c:pt idx="64">
                  <c:v>-3.7366067446962801E+18</c:v>
                </c:pt>
                <c:pt idx="65">
                  <c:v>-9.3938955825477304E+18</c:v>
                </c:pt>
                <c:pt idx="66">
                  <c:v>-2.3804525340974502E+19</c:v>
                </c:pt>
                <c:pt idx="67">
                  <c:v>-6.0798359078743802E+19</c:v>
                </c:pt>
                <c:pt idx="68">
                  <c:v>-1.5650066716227899E+20</c:v>
                </c:pt>
                <c:pt idx="69">
                  <c:v>-4.0598163797573999E+20</c:v>
                </c:pt>
                <c:pt idx="70">
                  <c:v>-1.06129641047166E+21</c:v>
                </c:pt>
                <c:pt idx="71">
                  <c:v>-2.7956430802989298E+21</c:v>
                </c:pt>
                <c:pt idx="72">
                  <c:v>-7.4202146176680203E+21</c:v>
                </c:pt>
                <c:pt idx="73">
                  <c:v>-1.9843408543971E+22</c:v>
                </c:pt>
                <c:pt idx="74">
                  <c:v>-5.3463434261936499E+22</c:v>
                </c:pt>
                <c:pt idx="75">
                  <c:v>-1.4511565227553899E+23</c:v>
                </c:pt>
                <c:pt idx="76">
                  <c:v>-3.9679381042888798E+23</c:v>
                </c:pt>
                <c:pt idx="77">
                  <c:v>-1.09291271411412E+24</c:v>
                </c:pt>
                <c:pt idx="78">
                  <c:v>-3.0321668037196202E+24</c:v>
                </c:pt>
                <c:pt idx="79">
                  <c:v>-8.4731541236229797E+24</c:v>
                </c:pt>
                <c:pt idx="80">
                  <c:v>-2.3847300954843698E+25</c:v>
                </c:pt>
                <c:pt idx="81">
                  <c:v>-6.7594830091834199E+25</c:v>
                </c:pt>
                <c:pt idx="82">
                  <c:v>-1.9295061527124E+26</c:v>
                </c:pt>
                <c:pt idx="83">
                  <c:v>-5.5464603081904898E+26</c:v>
                </c:pt>
                <c:pt idx="84">
                  <c:v>-1.605467854201E+27</c:v>
                </c:pt>
                <c:pt idx="85">
                  <c:v>-4.6793171132792099E+27</c:v>
                </c:pt>
                <c:pt idx="86">
                  <c:v>-1.37321322680124E+28</c:v>
                </c:pt>
                <c:pt idx="87">
                  <c:v>-4.05740039987806E+28</c:v>
                </c:pt>
                <c:pt idx="88">
                  <c:v>-1.20695803910945E+29</c:v>
                </c:pt>
                <c:pt idx="89">
                  <c:v>-3.6145245630282198E+29</c:v>
                </c:pt>
                <c:pt idx="90">
                  <c:v>-1.08969622037971E+30</c:v>
                </c:pt>
                <c:pt idx="91">
                  <c:v>-3.30701200007821E+30</c:v>
                </c:pt>
                <c:pt idx="92">
                  <c:v>-1.01023687500091E+31</c:v>
                </c:pt>
                <c:pt idx="93">
                  <c:v>-3.1063406941975902E+31</c:v>
                </c:pt>
                <c:pt idx="94">
                  <c:v>-9.6137964796367403E+31</c:v>
                </c:pt>
                <c:pt idx="95">
                  <c:v>-2.99462546107996E+32</c:v>
                </c:pt>
                <c:pt idx="96">
                  <c:v>-9.38801699331632E+32</c:v>
                </c:pt>
                <c:pt idx="97">
                  <c:v>-2.9619057169978699E+33</c:v>
                </c:pt>
                <c:pt idx="98">
                  <c:v>-9.4040963210085296E+33</c:v>
                </c:pt>
                <c:pt idx="99">
                  <c:v>-3.0046512468609798E+34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C7B-48EB-8BFE-448AF0B08B49}"/>
            </c:ext>
          </c:extLst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1x1'!$M$17:$M$116</c:f>
              <c:numCache>
                <c:formatCode>0.0</c:formatCode>
                <c:ptCount val="100"/>
                <c:pt idx="0">
                  <c:v>1.34</c:v>
                </c:pt>
                <c:pt idx="1">
                  <c:v>2.68</c:v>
                </c:pt>
                <c:pt idx="2">
                  <c:v>4.0199999999999996</c:v>
                </c:pt>
                <c:pt idx="3">
                  <c:v>6.7</c:v>
                </c:pt>
                <c:pt idx="4">
                  <c:v>10.72</c:v>
                </c:pt>
                <c:pt idx="5">
                  <c:v>17.28</c:v>
                </c:pt>
                <c:pt idx="6">
                  <c:v>27.72</c:v>
                </c:pt>
                <c:pt idx="7">
                  <c:v>42.64</c:v>
                </c:pt>
                <c:pt idx="8">
                  <c:v>64.38</c:v>
                </c:pt>
                <c:pt idx="9">
                  <c:v>95.68</c:v>
                </c:pt>
                <c:pt idx="10">
                  <c:v>141.62</c:v>
                </c:pt>
                <c:pt idx="11">
                  <c:v>212.16</c:v>
                </c:pt>
                <c:pt idx="12">
                  <c:v>318.86</c:v>
                </c:pt>
                <c:pt idx="13">
                  <c:v>483.84</c:v>
                </c:pt>
                <c:pt idx="14">
                  <c:v>739.44</c:v>
                </c:pt>
                <c:pt idx="15">
                  <c:v>1141.92</c:v>
                </c:pt>
                <c:pt idx="16">
                  <c:v>1783.08</c:v>
                </c:pt>
                <c:pt idx="17">
                  <c:v>2816.88</c:v>
                </c:pt>
                <c:pt idx="18">
                  <c:v>4501.82</c:v>
                </c:pt>
                <c:pt idx="19">
                  <c:v>7284.6</c:v>
                </c:pt>
                <c:pt idx="20">
                  <c:v>11933.46</c:v>
                </c:pt>
                <c:pt idx="21">
                  <c:v>19784.32</c:v>
                </c:pt>
                <c:pt idx="22">
                  <c:v>33202.36</c:v>
                </c:pt>
                <c:pt idx="23">
                  <c:v>56392.2</c:v>
                </c:pt>
                <c:pt idx="24">
                  <c:v>96916.78</c:v>
                </c:pt>
                <c:pt idx="25">
                  <c:v>168525.6</c:v>
                </c:pt>
                <c:pt idx="26">
                  <c:v>296446.68</c:v>
                </c:pt>
                <c:pt idx="27">
                  <c:v>527457.84</c:v>
                </c:pt>
                <c:pt idx="28">
                  <c:v>949129.72</c:v>
                </c:pt>
                <c:pt idx="29">
                  <c:v>1727028.48</c:v>
                </c:pt>
                <c:pt idx="30">
                  <c:v>3177259.34</c:v>
                </c:pt>
                <c:pt idx="31">
                  <c:v>5909194.8799999999</c:v>
                </c:pt>
                <c:pt idx="32">
                  <c:v>11108936.52</c:v>
                </c:pt>
                <c:pt idx="33">
                  <c:v>21107283.920000002</c:v>
                </c:pt>
                <c:pt idx="34">
                  <c:v>40528139.539999999</c:v>
                </c:pt>
                <c:pt idx="35">
                  <c:v>78631361.040000007</c:v>
                </c:pt>
                <c:pt idx="36">
                  <c:v>154135024.84</c:v>
                </c:pt>
                <c:pt idx="37">
                  <c:v>305229310.56</c:v>
                </c:pt>
                <c:pt idx="38">
                  <c:v>610554712.13999999</c:v>
                </c:pt>
                <c:pt idx="39">
                  <c:v>1233535347</c:v>
                </c:pt>
                <c:pt idx="40">
                  <c:v>2516885920.3800001</c:v>
                </c:pt>
                <c:pt idx="41">
                  <c:v>5185822405.6800003</c:v>
                </c:pt>
                <c:pt idx="42">
                  <c:v>10788774737.68</c:v>
                </c:pt>
                <c:pt idx="43">
                  <c:v>22661366346.16</c:v>
                </c:pt>
                <c:pt idx="44">
                  <c:v>48052889047.739998</c:v>
                </c:pt>
                <c:pt idx="45">
                  <c:v>102856833891.2</c:v>
                </c:pt>
                <c:pt idx="46">
                  <c:v>222222802755.79999</c:v>
                </c:pt>
                <c:pt idx="47">
                  <c:v>484560777304.67999</c:v>
                </c:pt>
                <c:pt idx="48">
                  <c:v>1066289527010.4</c:v>
                </c:pt>
                <c:pt idx="49">
                  <c:v>2367734874840.2402</c:v>
                </c:pt>
                <c:pt idx="50">
                  <c:v>5305013774054.2803</c:v>
                </c:pt>
                <c:pt idx="51">
                  <c:v>11992248439821.9</c:v>
                </c:pt>
                <c:pt idx="52">
                  <c:v>27348981341938.102</c:v>
                </c:pt>
                <c:pt idx="53">
                  <c:v>62917945239358.602</c:v>
                </c:pt>
                <c:pt idx="54">
                  <c:v>146005007053297</c:v>
                </c:pt>
                <c:pt idx="55">
                  <c:v>341734164651379</c:v>
                </c:pt>
                <c:pt idx="56">
                  <c:v>806686216726757</c:v>
                </c:pt>
                <c:pt idx="57">
                  <c:v>1920371134183110</c:v>
                </c:pt>
                <c:pt idx="58">
                  <c:v>4609982127791740</c:v>
                </c:pt>
                <c:pt idx="59">
                  <c:v>1.11587775299704E+16</c:v>
                </c:pt>
                <c:pt idx="60">
                  <c:v>2.72337580527606E+16</c:v>
                </c:pt>
                <c:pt idx="61">
                  <c:v>6.70105026039606E+16</c:v>
                </c:pt>
                <c:pt idx="62">
                  <c:v>1.6622401517230099E+17</c:v>
                </c:pt>
                <c:pt idx="63">
                  <c:v>4.1565400652921101E+17</c:v>
                </c:pt>
                <c:pt idx="64">
                  <c:v>1.04768241875842E+18</c:v>
                </c:pt>
                <c:pt idx="65">
                  <c:v>2.66170206785986E+18</c:v>
                </c:pt>
                <c:pt idx="66">
                  <c:v>6.8154475778215895E+18</c:v>
                </c:pt>
                <c:pt idx="67">
                  <c:v>1.7587655551421901E+19</c:v>
                </c:pt>
                <c:pt idx="68">
                  <c:v>4.5737670475760402E+19</c:v>
                </c:pt>
                <c:pt idx="69">
                  <c:v>1.1985797722844901E+20</c:v>
                </c:pt>
                <c:pt idx="70">
                  <c:v>3.1649098745320197E+20</c:v>
                </c:pt>
                <c:pt idx="71">
                  <c:v>8.4203922521114398E+20</c:v>
                </c:pt>
                <c:pt idx="72">
                  <c:v>2.25712348065295E+21</c:v>
                </c:pt>
                <c:pt idx="73">
                  <c:v>6.0954552829436798E+21</c:v>
                </c:pt>
                <c:pt idx="74">
                  <c:v>1.65829193807675E+22</c:v>
                </c:pt>
                <c:pt idx="75">
                  <c:v>4.54460731051484E+22</c:v>
                </c:pt>
                <c:pt idx="76">
                  <c:v>1.2545533580432501E+23</c:v>
                </c:pt>
                <c:pt idx="77">
                  <c:v>3.4883215889470999E+23</c:v>
                </c:pt>
                <c:pt idx="78">
                  <c:v>9.7691331592202697E+23</c:v>
                </c:pt>
                <c:pt idx="79">
                  <c:v>2.7554055558149099E+24</c:v>
                </c:pt>
                <c:pt idx="80">
                  <c:v>7.8267810143184003E+24</c:v>
                </c:pt>
                <c:pt idx="81">
                  <c:v>2.2388627041077599E+25</c:v>
                </c:pt>
                <c:pt idx="82">
                  <c:v>6.44907073310199E+25</c:v>
                </c:pt>
                <c:pt idx="83">
                  <c:v>1.8705584649493E+26</c:v>
                </c:pt>
                <c:pt idx="84">
                  <c:v>5.4629755624652899E+26</c:v>
                </c:pt>
                <c:pt idx="85">
                  <c:v>1.6063888915439499E+27</c:v>
                </c:pt>
                <c:pt idx="86">
                  <c:v>4.7557115531420301E+27</c:v>
                </c:pt>
                <c:pt idx="87">
                  <c:v>1.417437388378E+28</c:v>
                </c:pt>
                <c:pt idx="88">
                  <c:v>4.25300878350377E+28</c:v>
                </c:pt>
                <c:pt idx="89">
                  <c:v>1.28461622764751E+29</c:v>
                </c:pt>
                <c:pt idx="90">
                  <c:v>3.9058559609354498E+29</c:v>
                </c:pt>
                <c:pt idx="91">
                  <c:v>1.19537991641837E+30</c:v>
                </c:pt>
                <c:pt idx="92">
                  <c:v>3.6823414777012003E+30</c:v>
                </c:pt>
                <c:pt idx="93">
                  <c:v>1.14170062709609E+31</c:v>
                </c:pt>
                <c:pt idx="94">
                  <c:v>3.56264403285034E+31</c:v>
                </c:pt>
                <c:pt idx="95">
                  <c:v>1.11883695586131E+32</c:v>
                </c:pt>
                <c:pt idx="96">
                  <c:v>3.53604472135939E+32</c:v>
                </c:pt>
                <c:pt idx="97">
                  <c:v>1.12462539559693E+33</c:v>
                </c:pt>
                <c:pt idx="98">
                  <c:v>3.5993166001235799E+33</c:v>
                </c:pt>
                <c:pt idx="99">
                  <c:v>1.1591437212042401E+34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C7B-48EB-8BFE-448AF0B08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6135479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0;[Red]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13547951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ax val="25000"/>
          <c:min val="0"/>
        </c:scaling>
        <c:delete val="0"/>
        <c:axPos val="r"/>
        <c:numFmt formatCode="0_ ;[Red]\-0\ 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  <c:majorUnit val="1000"/>
      </c:valAx>
      <c:spPr>
        <a:noFill/>
        <a:ln w="25400">
          <a:noFill/>
        </a:ln>
      </c:spPr>
    </c:plotArea>
    <c:legend>
      <c:legendPos val="t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0</xdr:colOff>
      <xdr:row>42</xdr:row>
      <xdr:rowOff>0</xdr:rowOff>
    </xdr:to>
    <xdr:graphicFrame macro="">
      <xdr:nvGraphicFramePr>
        <xdr:cNvPr id="5128" name="Диаграмма 2">
          <a:extLst>
            <a:ext uri="{FF2B5EF4-FFF2-40B4-BE49-F238E27FC236}">
              <a16:creationId xmlns:a16="http://schemas.microsoft.com/office/drawing/2014/main" id="{DDE2D372-8A42-4606-9ED9-30A36E6864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0" displayName="Table_0" ref="A1:D21" tableType="queryTable" totalsRowShown="0">
  <autoFilter ref="A1:D21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_1" displayName="Table_1" ref="E1:H21" tableType="queryTable" totalsRowShown="0">
  <autoFilter ref="E1:H21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D19" sqref="D19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33" t="s">
        <v>87</v>
      </c>
      <c r="B1" s="318" t="str">
        <f>IF(C$1=0,"LastOrder",IF(C$1=1,"MinOrder","ОШИБКА"))</f>
        <v>LastOrder</v>
      </c>
      <c r="C1" s="331">
        <v>0</v>
      </c>
      <c r="D1" s="125"/>
      <c r="E1" s="125"/>
      <c r="F1" s="125"/>
      <c r="G1" s="125"/>
      <c r="H1" s="125"/>
      <c r="I1" s="323"/>
      <c r="J1" s="318" t="str">
        <f>IF(K$1=0,"LastOrder",IF(K$1=1,"MinOrder","ОШИБКА"))</f>
        <v>LastOrder</v>
      </c>
      <c r="K1" s="331">
        <v>0</v>
      </c>
      <c r="L1" s="125"/>
      <c r="M1" s="125"/>
      <c r="N1" s="125"/>
      <c r="O1" s="125"/>
      <c r="P1" s="125"/>
    </row>
    <row r="2" spans="1:16" ht="15" x14ac:dyDescent="0.25">
      <c r="A2" s="33" t="s">
        <v>0</v>
      </c>
      <c r="B2" s="301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301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 x14ac:dyDescent="0.25">
      <c r="A3" s="33" t="s">
        <v>1</v>
      </c>
      <c r="B3" s="301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301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 x14ac:dyDescent="0.25">
      <c r="A4" s="33"/>
      <c r="B4" s="301"/>
      <c r="C4" s="2"/>
      <c r="D4" s="35"/>
      <c r="E4" s="35"/>
      <c r="F4" s="35"/>
      <c r="G4" s="35"/>
      <c r="H4" s="35"/>
      <c r="I4" s="37"/>
      <c r="J4" s="301"/>
      <c r="K4" s="2"/>
      <c r="L4" s="38"/>
      <c r="M4" s="38"/>
      <c r="N4" s="38"/>
      <c r="O4" s="38"/>
      <c r="P4" s="38"/>
    </row>
    <row r="5" spans="1:16" ht="15" x14ac:dyDescent="0.25">
      <c r="A5" s="40"/>
      <c r="B5" s="301"/>
      <c r="C5" s="3"/>
      <c r="D5" s="41"/>
      <c r="E5" s="41"/>
      <c r="F5" s="41"/>
      <c r="G5" s="41"/>
      <c r="H5" s="41"/>
      <c r="I5" s="43"/>
      <c r="J5" s="301"/>
      <c r="K5" s="8"/>
      <c r="L5" s="38"/>
      <c r="M5" s="38"/>
      <c r="N5" s="38"/>
      <c r="O5" s="38"/>
      <c r="P5" s="38"/>
    </row>
    <row r="6" spans="1:16" ht="15" x14ac:dyDescent="0.25">
      <c r="A6" s="44" t="s">
        <v>2</v>
      </c>
      <c r="B6" s="301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301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 x14ac:dyDescent="0.25">
      <c r="A7" s="44" t="s">
        <v>3</v>
      </c>
      <c r="B7" s="302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302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 x14ac:dyDescent="0.25">
      <c r="A8" s="40"/>
      <c r="B8" s="298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98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 x14ac:dyDescent="0.25">
      <c r="A9" s="304" t="s">
        <v>4</v>
      </c>
      <c r="B9" s="301" t="str">
        <f>IF(C$9&lt;0,"д.б. &gt;=0","")</f>
        <v/>
      </c>
      <c r="C9" s="7">
        <v>11</v>
      </c>
      <c r="D9" s="324"/>
      <c r="E9" s="324"/>
      <c r="F9" s="324"/>
      <c r="G9" s="324"/>
      <c r="H9" s="324"/>
      <c r="I9" s="325"/>
      <c r="J9" s="301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 x14ac:dyDescent="0.25">
      <c r="A10" s="304" t="s">
        <v>5</v>
      </c>
      <c r="B10" s="302" t="str">
        <f>IF(AND(C$9=0,C$10&lt;&gt;0),"д.б. =0","")</f>
        <v/>
      </c>
      <c r="C10" s="5">
        <v>-0.05</v>
      </c>
      <c r="D10" s="324"/>
      <c r="E10" s="324"/>
      <c r="F10" s="324"/>
      <c r="G10" s="324"/>
      <c r="H10" s="324"/>
      <c r="I10" s="325"/>
      <c r="J10" s="302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 x14ac:dyDescent="0.25">
      <c r="A11" s="304"/>
      <c r="B11" s="302"/>
      <c r="C11" s="5"/>
      <c r="D11" s="324"/>
      <c r="E11" s="324"/>
      <c r="F11" s="324"/>
      <c r="G11" s="324"/>
      <c r="H11" s="324"/>
      <c r="I11" s="325"/>
      <c r="J11" s="302"/>
      <c r="K11" s="10"/>
      <c r="L11" s="38"/>
      <c r="M11" s="38"/>
      <c r="N11" s="38"/>
      <c r="O11" s="38"/>
      <c r="P11" s="38"/>
    </row>
    <row r="12" spans="1:16" ht="15" x14ac:dyDescent="0.25">
      <c r="A12" s="33" t="s">
        <v>85</v>
      </c>
      <c r="B12" s="301" t="str">
        <f>IF(C$12&lt;0,"д.б. &gt;=0","")</f>
        <v/>
      </c>
      <c r="C12" s="280">
        <v>15</v>
      </c>
      <c r="D12" s="324"/>
      <c r="E12" s="324"/>
      <c r="F12" s="324"/>
      <c r="G12" s="324"/>
      <c r="H12" s="324"/>
      <c r="I12" s="325"/>
      <c r="J12" s="301" t="str">
        <f>IF(K$12&lt;0,"д.б. &gt;=0","")</f>
        <v/>
      </c>
      <c r="K12" s="303">
        <v>12</v>
      </c>
      <c r="L12" s="38"/>
      <c r="M12" s="38"/>
      <c r="N12" s="38"/>
      <c r="O12" s="38"/>
      <c r="P12" s="38"/>
    </row>
    <row r="13" spans="1:16" ht="15" x14ac:dyDescent="0.25">
      <c r="A13" s="44" t="s">
        <v>88</v>
      </c>
      <c r="B13" s="301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301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 x14ac:dyDescent="0.3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 x14ac:dyDescent="0.3">
      <c r="A15" s="326" t="s">
        <v>6</v>
      </c>
      <c r="B15" s="344">
        <v>3</v>
      </c>
      <c r="C15" s="345"/>
      <c r="D15" s="346"/>
      <c r="E15" s="327"/>
      <c r="F15" s="341">
        <v>2</v>
      </c>
      <c r="G15" s="341"/>
      <c r="H15" s="341"/>
      <c r="I15" s="328"/>
      <c r="J15" s="342">
        <v>3</v>
      </c>
      <c r="K15" s="342"/>
      <c r="L15" s="342"/>
      <c r="M15" s="327"/>
      <c r="N15" s="342">
        <v>2</v>
      </c>
      <c r="O15" s="342"/>
      <c r="P15" s="343"/>
    </row>
    <row r="16" spans="1:16" ht="15.75" thickBot="1" x14ac:dyDescent="0.3">
      <c r="A16" s="65" t="s">
        <v>7</v>
      </c>
      <c r="B16" s="66" t="s">
        <v>8</v>
      </c>
      <c r="C16" s="67" t="s">
        <v>9</v>
      </c>
      <c r="D16" s="68" t="s">
        <v>10</v>
      </c>
      <c r="E16" s="329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329"/>
      <c r="N16" s="70" t="s">
        <v>8</v>
      </c>
      <c r="O16" s="67" t="s">
        <v>9</v>
      </c>
      <c r="P16" s="68" t="s">
        <v>10</v>
      </c>
    </row>
    <row r="17" spans="1:16" ht="15" x14ac:dyDescent="0.25">
      <c r="A17" s="74"/>
      <c r="B17" s="75"/>
      <c r="C17" s="76"/>
      <c r="D17" s="77"/>
      <c r="E17" s="330"/>
      <c r="F17" s="79"/>
      <c r="G17" s="76"/>
      <c r="H17" s="77"/>
      <c r="I17" s="80"/>
      <c r="J17" s="81"/>
      <c r="K17" s="76"/>
      <c r="L17" s="77"/>
      <c r="M17" s="330"/>
      <c r="N17" s="79"/>
      <c r="O17" s="76"/>
      <c r="P17" s="77"/>
    </row>
    <row r="18" spans="1:16" ht="15" x14ac:dyDescent="0.2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 x14ac:dyDescent="0.2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>D18+ROUND(C19,2)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6">H18+ROUND(G19,2)</f>
        <v>0.02</v>
      </c>
      <c r="I19" s="17"/>
      <c r="J19" s="18">
        <f t="shared" ref="J19:J37" si="7">IF(($A19&lt;J$15),1,IF(AND($A19&gt;$K$12,$K$12&gt;0),J18,IF(AND($A19&gt;=$K$9,$K$9&gt;0),ROUND(J18+$K$10,4),IF(AND($A19&gt;=$K$6,$K$6&gt;0),ROUND(J18+$K$7,4),$K$3))))</f>
        <v>1</v>
      </c>
      <c r="K19" s="121">
        <f t="shared" ref="K19:K37" si="8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9">L18+ROUND(K19,2)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0">P18+ROUND(O19,2)</f>
        <v>0.03</v>
      </c>
    </row>
    <row r="20" spans="1:16" ht="15" x14ac:dyDescent="0.2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ref="D20:D37" si="11">D19+ROUND(C20,2)</f>
        <v>0.03</v>
      </c>
      <c r="E20" s="15"/>
      <c r="F20" s="16">
        <f t="shared" si="0"/>
        <v>1.4</v>
      </c>
      <c r="G20" s="121">
        <f t="shared" si="1"/>
        <v>0.02</v>
      </c>
      <c r="H20" s="14">
        <f t="shared" si="6"/>
        <v>0.04</v>
      </c>
      <c r="I20" s="17"/>
      <c r="J20" s="18">
        <f t="shared" si="7"/>
        <v>1.5</v>
      </c>
      <c r="K20" s="121">
        <f t="shared" si="8"/>
        <v>1.4999999999999999E-2</v>
      </c>
      <c r="L20" s="14">
        <f t="shared" si="9"/>
        <v>0.04</v>
      </c>
      <c r="M20" s="15"/>
      <c r="N20" s="16">
        <f t="shared" si="2"/>
        <v>1.5</v>
      </c>
      <c r="O20" s="121">
        <f t="shared" si="3"/>
        <v>2.3E-2</v>
      </c>
      <c r="P20" s="14">
        <f t="shared" si="10"/>
        <v>0.05</v>
      </c>
    </row>
    <row r="21" spans="1:16" ht="15" x14ac:dyDescent="0.2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11"/>
        <v>0.05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6"/>
        <v>7.0000000000000007E-2</v>
      </c>
      <c r="I21" s="17"/>
      <c r="J21" s="18">
        <f t="shared" si="7"/>
        <v>1.5</v>
      </c>
      <c r="K21" s="121">
        <f t="shared" si="8"/>
        <v>2.3E-2</v>
      </c>
      <c r="L21" s="14">
        <f t="shared" si="9"/>
        <v>0.06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0"/>
        <v>0.09</v>
      </c>
    </row>
    <row r="22" spans="1:16" ht="15" x14ac:dyDescent="0.2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11"/>
        <v>0.08</v>
      </c>
      <c r="E22" s="15"/>
      <c r="F22" s="22">
        <f t="shared" si="0"/>
        <v>1.4</v>
      </c>
      <c r="G22" s="20">
        <f t="shared" si="1"/>
        <v>3.9E-2</v>
      </c>
      <c r="H22" s="21">
        <f t="shared" si="6"/>
        <v>0.11000000000000001</v>
      </c>
      <c r="I22" s="17"/>
      <c r="J22" s="22">
        <f t="shared" si="7"/>
        <v>1.52</v>
      </c>
      <c r="K22" s="20">
        <f t="shared" si="8"/>
        <v>3.5000000000000003E-2</v>
      </c>
      <c r="L22" s="21">
        <f t="shared" si="9"/>
        <v>0.1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0"/>
        <v>0.14000000000000001</v>
      </c>
    </row>
    <row r="23" spans="1:16" ht="15" x14ac:dyDescent="0.2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11"/>
        <v>0.12</v>
      </c>
      <c r="E23" s="15"/>
      <c r="F23" s="16">
        <f t="shared" si="0"/>
        <v>1.42</v>
      </c>
      <c r="G23" s="121">
        <f t="shared" si="1"/>
        <v>5.5E-2</v>
      </c>
      <c r="H23" s="14">
        <f t="shared" si="6"/>
        <v>0.17</v>
      </c>
      <c r="I23" s="17"/>
      <c r="J23" s="18">
        <f t="shared" si="7"/>
        <v>1.54</v>
      </c>
      <c r="K23" s="121">
        <f t="shared" si="8"/>
        <v>5.3999999999999999E-2</v>
      </c>
      <c r="L23" s="14">
        <f t="shared" si="9"/>
        <v>0.15000000000000002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0"/>
        <v>0.22000000000000003</v>
      </c>
    </row>
    <row r="24" spans="1:16" ht="15" x14ac:dyDescent="0.2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11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6"/>
        <v>0.25</v>
      </c>
      <c r="I24" s="17"/>
      <c r="J24" s="18">
        <f t="shared" si="7"/>
        <v>1.56</v>
      </c>
      <c r="K24" s="121">
        <f t="shared" si="8"/>
        <v>8.4000000000000005E-2</v>
      </c>
      <c r="L24" s="14">
        <f t="shared" si="9"/>
        <v>0.23000000000000004</v>
      </c>
      <c r="M24" s="15"/>
      <c r="N24" s="16">
        <f t="shared" si="2"/>
        <v>1.56</v>
      </c>
      <c r="O24" s="121">
        <f t="shared" si="3"/>
        <v>0.128</v>
      </c>
      <c r="P24" s="14">
        <f t="shared" si="10"/>
        <v>0.35000000000000003</v>
      </c>
    </row>
    <row r="25" spans="1:16" ht="15" x14ac:dyDescent="0.2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11"/>
        <v>0.27</v>
      </c>
      <c r="E25" s="15"/>
      <c r="F25" s="16">
        <f t="shared" si="0"/>
        <v>1.46</v>
      </c>
      <c r="G25" s="121">
        <f t="shared" si="1"/>
        <v>0.115</v>
      </c>
      <c r="H25" s="14">
        <f t="shared" si="6"/>
        <v>0.37</v>
      </c>
      <c r="I25" s="17"/>
      <c r="J25" s="18">
        <f t="shared" si="7"/>
        <v>1.58</v>
      </c>
      <c r="K25" s="121">
        <f t="shared" si="8"/>
        <v>0.13300000000000001</v>
      </c>
      <c r="L25" s="14">
        <f t="shared" si="9"/>
        <v>0.36000000000000004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0"/>
        <v>0.55000000000000004</v>
      </c>
    </row>
    <row r="26" spans="1:16" ht="15" x14ac:dyDescent="0.2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11"/>
        <v>0.4</v>
      </c>
      <c r="E26" s="15"/>
      <c r="F26" s="16">
        <f t="shared" si="0"/>
        <v>1.48</v>
      </c>
      <c r="G26" s="121">
        <f t="shared" si="1"/>
        <v>0.17</v>
      </c>
      <c r="H26" s="14">
        <f t="shared" si="6"/>
        <v>0.54</v>
      </c>
      <c r="I26" s="17"/>
      <c r="J26" s="18">
        <f t="shared" si="7"/>
        <v>1.6</v>
      </c>
      <c r="K26" s="121">
        <f t="shared" si="8"/>
        <v>0.21299999999999999</v>
      </c>
      <c r="L26" s="14">
        <f t="shared" si="9"/>
        <v>0.57000000000000006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0"/>
        <v>0.87000000000000011</v>
      </c>
    </row>
    <row r="27" spans="1:16" ht="15" x14ac:dyDescent="0.2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11"/>
        <v>0.59000000000000008</v>
      </c>
      <c r="E27" s="15"/>
      <c r="F27" s="22">
        <f t="shared" si="0"/>
        <v>1.5</v>
      </c>
      <c r="G27" s="20">
        <f t="shared" si="1"/>
        <v>0.255</v>
      </c>
      <c r="H27" s="21">
        <f t="shared" si="6"/>
        <v>0.8</v>
      </c>
      <c r="I27" s="17"/>
      <c r="J27" s="22">
        <f t="shared" si="7"/>
        <v>1.55</v>
      </c>
      <c r="K27" s="20">
        <f t="shared" si="8"/>
        <v>0.33</v>
      </c>
      <c r="L27" s="21">
        <f t="shared" si="9"/>
        <v>0.90000000000000013</v>
      </c>
      <c r="M27" s="15"/>
      <c r="N27" s="22">
        <f t="shared" si="2"/>
        <v>1.55</v>
      </c>
      <c r="O27" s="20">
        <f t="shared" si="3"/>
        <v>0.501</v>
      </c>
      <c r="P27" s="21">
        <f t="shared" si="10"/>
        <v>1.37</v>
      </c>
    </row>
    <row r="28" spans="1:16" ht="15" x14ac:dyDescent="0.2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11"/>
        <v>0.8600000000000001</v>
      </c>
      <c r="E28" s="15"/>
      <c r="F28" s="16">
        <f t="shared" si="0"/>
        <v>1.45</v>
      </c>
      <c r="G28" s="121">
        <f t="shared" si="1"/>
        <v>0.37</v>
      </c>
      <c r="H28" s="14">
        <f t="shared" si="6"/>
        <v>1.17</v>
      </c>
      <c r="I28" s="17"/>
      <c r="J28" s="18">
        <f t="shared" si="7"/>
        <v>1.5</v>
      </c>
      <c r="K28" s="121">
        <f t="shared" si="8"/>
        <v>0.495</v>
      </c>
      <c r="L28" s="14">
        <f t="shared" si="9"/>
        <v>1.4000000000000001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0"/>
        <v>2.12</v>
      </c>
    </row>
    <row r="29" spans="1:16" ht="15" x14ac:dyDescent="0.2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11"/>
        <v>1.2400000000000002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6"/>
        <v>1.69</v>
      </c>
      <c r="I29" s="17"/>
      <c r="J29" s="18">
        <f t="shared" si="7"/>
        <v>1.45</v>
      </c>
      <c r="K29" s="121">
        <f t="shared" si="8"/>
        <v>0.71799999999999997</v>
      </c>
      <c r="L29" s="14">
        <f t="shared" si="9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0"/>
        <v>3.21</v>
      </c>
    </row>
    <row r="30" spans="1:16" ht="15" x14ac:dyDescent="0.2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11"/>
        <v>1.7600000000000002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6"/>
        <v>2.3899999999999997</v>
      </c>
      <c r="I30" s="17"/>
      <c r="J30" s="18">
        <f t="shared" si="7"/>
        <v>1.45</v>
      </c>
      <c r="K30" s="121">
        <f t="shared" si="8"/>
        <v>1.0409999999999999</v>
      </c>
      <c r="L30" s="14">
        <f t="shared" si="9"/>
        <v>3.16</v>
      </c>
      <c r="M30" s="15"/>
      <c r="N30" s="16">
        <f t="shared" si="2"/>
        <v>1.45</v>
      </c>
      <c r="O30" s="121">
        <f t="shared" si="3"/>
        <v>1.581</v>
      </c>
      <c r="P30" s="14">
        <f t="shared" si="10"/>
        <v>4.79</v>
      </c>
    </row>
    <row r="31" spans="1:16" ht="15" x14ac:dyDescent="0.2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11"/>
        <v>2.4300000000000002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6"/>
        <v>3.3</v>
      </c>
      <c r="I31" s="17"/>
      <c r="J31" s="18">
        <f t="shared" si="7"/>
        <v>1.45</v>
      </c>
      <c r="K31" s="121">
        <f t="shared" si="8"/>
        <v>1.5089999999999999</v>
      </c>
      <c r="L31" s="14">
        <f t="shared" si="9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0"/>
        <v>6.79</v>
      </c>
    </row>
    <row r="32" spans="1:16" ht="15" x14ac:dyDescent="0.2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11"/>
        <v>3.27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6"/>
        <v>4.4000000000000004</v>
      </c>
      <c r="I32" s="17"/>
      <c r="J32" s="22">
        <f t="shared" si="7"/>
        <v>1.45</v>
      </c>
      <c r="K32" s="20">
        <f t="shared" si="8"/>
        <v>2</v>
      </c>
      <c r="L32" s="21">
        <f t="shared" si="9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0"/>
        <v>8.7899999999999991</v>
      </c>
    </row>
    <row r="33" spans="1:16" ht="15" x14ac:dyDescent="0.2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11"/>
        <v>4.32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6"/>
        <v>5.5</v>
      </c>
      <c r="I33" s="17"/>
      <c r="J33" s="18">
        <f t="shared" si="7"/>
        <v>1.45</v>
      </c>
      <c r="K33" s="121">
        <f t="shared" si="8"/>
        <v>2</v>
      </c>
      <c r="L33" s="14">
        <f t="shared" si="9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0"/>
        <v>10.79</v>
      </c>
    </row>
    <row r="34" spans="1:16" ht="15" x14ac:dyDescent="0.2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11"/>
        <v>5.42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6"/>
        <v>6.6</v>
      </c>
      <c r="I34" s="17"/>
      <c r="J34" s="18">
        <f t="shared" si="7"/>
        <v>1.45</v>
      </c>
      <c r="K34" s="121">
        <f t="shared" si="8"/>
        <v>2</v>
      </c>
      <c r="L34" s="14">
        <f t="shared" si="9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0"/>
        <v>12.79</v>
      </c>
    </row>
    <row r="35" spans="1:16" ht="15" x14ac:dyDescent="0.2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11"/>
        <v>6.52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6"/>
        <v>7.6999999999999993</v>
      </c>
      <c r="I35" s="17"/>
      <c r="J35" s="18">
        <f t="shared" si="7"/>
        <v>1.45</v>
      </c>
      <c r="K35" s="121">
        <f t="shared" si="8"/>
        <v>2</v>
      </c>
      <c r="L35" s="14">
        <f t="shared" si="9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0"/>
        <v>14.79</v>
      </c>
    </row>
    <row r="36" spans="1:16" ht="15" x14ac:dyDescent="0.2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11"/>
        <v>7.6199999999999992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6"/>
        <v>8.7999999999999989</v>
      </c>
      <c r="I36" s="17"/>
      <c r="J36" s="18">
        <f t="shared" si="7"/>
        <v>1.45</v>
      </c>
      <c r="K36" s="121">
        <f t="shared" si="8"/>
        <v>2</v>
      </c>
      <c r="L36" s="14">
        <f t="shared" si="9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0"/>
        <v>16.79</v>
      </c>
    </row>
    <row r="37" spans="1:16" ht="15.75" thickBot="1" x14ac:dyDescent="0.3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11"/>
        <v>8.7199999999999989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6"/>
        <v>9.8999999999999986</v>
      </c>
      <c r="I37" s="27"/>
      <c r="J37" s="28">
        <f t="shared" si="7"/>
        <v>1.45</v>
      </c>
      <c r="K37" s="122">
        <f t="shared" si="8"/>
        <v>2</v>
      </c>
      <c r="L37" s="24">
        <f t="shared" si="9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0"/>
        <v>18.79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D12" sqref="D12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33" t="s">
        <v>87</v>
      </c>
      <c r="B1" s="318" t="str">
        <f>IF(C$1=0,"LastOrder",IF(C$1=1,"MinOrder","ОШИБКА"))</f>
        <v>LastOrder</v>
      </c>
      <c r="C1" s="322">
        <v>0</v>
      </c>
      <c r="D1" s="125"/>
      <c r="E1" s="332"/>
      <c r="F1" s="318" t="str">
        <f>IF(G$1=0,"LastOrder",IF(G$1=1,"MinOrder","ОШИБКА"))</f>
        <v>LastOrder</v>
      </c>
      <c r="G1" s="322">
        <v>0</v>
      </c>
      <c r="H1" s="125"/>
      <c r="I1" s="323"/>
      <c r="J1" s="318" t="str">
        <f>IF(K$1=0,"LastOrder",IF(K$1=1,"MinOrder","ОШИБКА"))</f>
        <v>LastOrder</v>
      </c>
      <c r="K1" s="322">
        <v>0</v>
      </c>
      <c r="L1" s="125"/>
      <c r="M1" s="333"/>
      <c r="N1" s="318" t="str">
        <f>IF(O$1=0,"LastOrder",IF(O$1=1,"MinOrder","ОШИБКА"))</f>
        <v>MinOrder</v>
      </c>
      <c r="O1" s="322">
        <v>1</v>
      </c>
      <c r="P1" s="125"/>
    </row>
    <row r="2" spans="1:16" ht="15" x14ac:dyDescent="0.25">
      <c r="A2" s="33" t="s">
        <v>0</v>
      </c>
      <c r="B2" s="302" t="str">
        <f>IF(C$2&lt;0,"д.б. &gt;0","")</f>
        <v/>
      </c>
      <c r="C2" s="1">
        <v>0.01</v>
      </c>
      <c r="D2" s="35"/>
      <c r="E2" s="36"/>
      <c r="F2" s="302" t="str">
        <f>IF(G$2&lt;0,"д.б. &gt;0","")</f>
        <v/>
      </c>
      <c r="G2" s="1">
        <v>0.02</v>
      </c>
      <c r="H2" s="35"/>
      <c r="I2" s="37"/>
      <c r="J2" s="302" t="str">
        <f>IF(K$2&lt;0,"д.б. &gt;0","")</f>
        <v/>
      </c>
      <c r="K2" s="1">
        <v>0.03</v>
      </c>
      <c r="L2" s="38"/>
      <c r="M2" s="39"/>
      <c r="N2" s="302" t="str">
        <f>IF(O$2&lt;0,"д.б. &gt;0","")</f>
        <v/>
      </c>
      <c r="O2" s="1">
        <v>0.01</v>
      </c>
      <c r="P2" s="38"/>
    </row>
    <row r="3" spans="1:16" ht="15" x14ac:dyDescent="0.25">
      <c r="A3" s="33" t="s">
        <v>1</v>
      </c>
      <c r="B3" s="302" t="str">
        <f>IF(C$3&lt;0,"д.б. &gt;0","")</f>
        <v/>
      </c>
      <c r="C3" s="2">
        <v>1.4</v>
      </c>
      <c r="D3" s="35"/>
      <c r="E3" s="36"/>
      <c r="F3" s="302" t="str">
        <f>IF(G$3&lt;0,"д.б. &gt;0","")</f>
        <v/>
      </c>
      <c r="G3" s="2">
        <v>1.4</v>
      </c>
      <c r="H3" s="35"/>
      <c r="I3" s="37"/>
      <c r="J3" s="302" t="str">
        <f>IF(K$3&lt;0,"д.б. &gt;0","")</f>
        <v/>
      </c>
      <c r="K3" s="2">
        <v>1.4</v>
      </c>
      <c r="L3" s="38"/>
      <c r="M3" s="39"/>
      <c r="N3" s="302" t="str">
        <f>IF(O$3&lt;0,"д.б. &gt;0","")</f>
        <v/>
      </c>
      <c r="O3" s="2">
        <v>3</v>
      </c>
      <c r="P3" s="38"/>
    </row>
    <row r="4" spans="1:16" ht="15" x14ac:dyDescent="0.25">
      <c r="A4" s="33" t="s">
        <v>6</v>
      </c>
      <c r="B4" s="302" t="str">
        <f>IF(C$4&lt;2,"д.б. &gt;1","")</f>
        <v/>
      </c>
      <c r="C4" s="29">
        <v>2</v>
      </c>
      <c r="D4" s="35"/>
      <c r="E4" s="36"/>
      <c r="F4" s="302" t="str">
        <f>IF(G$4&lt;2,"д.б. &gt;1","")</f>
        <v/>
      </c>
      <c r="G4" s="29">
        <v>3</v>
      </c>
      <c r="H4" s="35"/>
      <c r="I4" s="37"/>
      <c r="J4" s="302" t="str">
        <f>IF(K$4&lt;2,"д.б. &gt;1","")</f>
        <v/>
      </c>
      <c r="K4" s="29">
        <v>4</v>
      </c>
      <c r="L4" s="38"/>
      <c r="M4" s="39"/>
      <c r="N4" s="302" t="str">
        <f>IF(O$4&lt;2,"д.б. &gt;1","")</f>
        <v/>
      </c>
      <c r="O4" s="29">
        <v>2</v>
      </c>
      <c r="P4" s="38"/>
    </row>
    <row r="5" spans="1:16" ht="15" x14ac:dyDescent="0.25">
      <c r="A5" s="40"/>
      <c r="B5" s="302"/>
      <c r="C5" s="3"/>
      <c r="D5" s="41"/>
      <c r="E5" s="42"/>
      <c r="F5" s="302"/>
      <c r="G5" s="8"/>
      <c r="H5" s="41"/>
      <c r="I5" s="43"/>
      <c r="J5" s="302"/>
      <c r="K5" s="8"/>
      <c r="L5" s="38"/>
      <c r="M5" s="39"/>
      <c r="N5" s="302"/>
      <c r="O5" s="89"/>
      <c r="P5" s="38"/>
    </row>
    <row r="6" spans="1:16" ht="16.5" x14ac:dyDescent="0.3">
      <c r="A6" s="307" t="s">
        <v>2</v>
      </c>
      <c r="B6" s="302" t="str">
        <f>IF(C$6&lt;0,"д.б. &gt;=0","")</f>
        <v/>
      </c>
      <c r="C6" s="4">
        <v>6</v>
      </c>
      <c r="D6" s="46"/>
      <c r="E6" s="47"/>
      <c r="F6" s="302" t="str">
        <f>IF(G$6&lt;0,"д.б. &gt;=0","")</f>
        <v/>
      </c>
      <c r="G6" s="4">
        <v>6</v>
      </c>
      <c r="H6" s="46"/>
      <c r="I6" s="48"/>
      <c r="J6" s="302" t="str">
        <f>IF(K$6&lt;0,"д.б. &gt;=0","")</f>
        <v/>
      </c>
      <c r="K6" s="4">
        <v>6</v>
      </c>
      <c r="L6" s="38"/>
      <c r="M6" s="39"/>
      <c r="N6" s="302" t="str">
        <f>IF(O$6&lt;0,"д.б. &gt;=0","")</f>
        <v/>
      </c>
      <c r="O6" s="4">
        <v>4</v>
      </c>
      <c r="P6" s="38"/>
    </row>
    <row r="7" spans="1:16" ht="16.5" x14ac:dyDescent="0.3">
      <c r="A7" s="307" t="s">
        <v>3</v>
      </c>
      <c r="B7" s="302" t="str">
        <f>IF(AND(C$6=0,C$7&lt;&gt;0),"д.б. =0","")</f>
        <v/>
      </c>
      <c r="C7" s="10">
        <v>0.01</v>
      </c>
      <c r="D7" s="49"/>
      <c r="E7" s="50"/>
      <c r="F7" s="302" t="str">
        <f>IF(AND(G$6=0,G$7&lt;&gt;0),"д.б. =0","")</f>
        <v/>
      </c>
      <c r="G7" s="10">
        <v>0.01</v>
      </c>
      <c r="H7" s="49"/>
      <c r="I7" s="51"/>
      <c r="J7" s="302" t="str">
        <f>IF(AND(K$6=0,K$7&lt;&gt;0),"д.б. =0","")</f>
        <v/>
      </c>
      <c r="K7" s="10">
        <v>0.01</v>
      </c>
      <c r="L7" s="52"/>
      <c r="M7" s="53"/>
      <c r="N7" s="302" t="str">
        <f>IF(AND(O$6=0,O$7&lt;&gt;0),"д.б. =0","")</f>
        <v/>
      </c>
      <c r="O7" s="10">
        <v>3</v>
      </c>
      <c r="P7" s="52"/>
    </row>
    <row r="8" spans="1:16" ht="16.5" x14ac:dyDescent="0.3">
      <c r="A8" s="308"/>
      <c r="B8" s="305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305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305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305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 x14ac:dyDescent="0.3">
      <c r="A9" s="306" t="s">
        <v>4</v>
      </c>
      <c r="B9" s="302" t="str">
        <f>IF(C$9&lt;0,"д.б. &gt;=0","")</f>
        <v/>
      </c>
      <c r="C9" s="30">
        <v>0</v>
      </c>
      <c r="D9" s="56" t="s">
        <v>11</v>
      </c>
      <c r="E9" s="57"/>
      <c r="F9" s="302" t="str">
        <f>IF(G$9&lt;0,"д.б. &gt;=0","")</f>
        <v/>
      </c>
      <c r="G9" s="30">
        <v>0</v>
      </c>
      <c r="H9" s="56"/>
      <c r="I9" s="58"/>
      <c r="J9" s="302" t="str">
        <f>IF(K$9&lt;0,"д.б. &gt;=0","")</f>
        <v/>
      </c>
      <c r="K9" s="31">
        <v>0</v>
      </c>
      <c r="L9" s="59"/>
      <c r="M9" s="60"/>
      <c r="N9" s="302" t="str">
        <f>IF(O$9&lt;0,"д.б. &gt;=0","")</f>
        <v/>
      </c>
      <c r="O9" s="31">
        <v>10</v>
      </c>
      <c r="P9" s="59"/>
    </row>
    <row r="10" spans="1:16" ht="16.5" x14ac:dyDescent="0.3">
      <c r="A10" s="306" t="s">
        <v>5</v>
      </c>
      <c r="B10" s="302" t="str">
        <f>IF(AND(C$9=0,C$10&lt;&gt;0),"д.б. =0","")</f>
        <v/>
      </c>
      <c r="C10" s="32">
        <v>0</v>
      </c>
      <c r="D10" s="61"/>
      <c r="E10" s="62"/>
      <c r="F10" s="302" t="str">
        <f>IF(AND(G$9=0,G$10&lt;&gt;0),"д.б. =0","")</f>
        <v/>
      </c>
      <c r="G10" s="32">
        <v>0</v>
      </c>
      <c r="H10" s="56"/>
      <c r="I10" s="58"/>
      <c r="J10" s="302" t="str">
        <f>IF(AND(K$9=0,K$10&lt;&gt;0),"д.б. =0","")</f>
        <v/>
      </c>
      <c r="K10" s="32">
        <v>0</v>
      </c>
      <c r="L10" s="59"/>
      <c r="M10" s="60"/>
      <c r="N10" s="302" t="str">
        <f>IF(AND(O$9=0,O$10&lt;&gt;0),"д.б. =0","")</f>
        <v/>
      </c>
      <c r="O10" s="32">
        <v>5</v>
      </c>
      <c r="P10" s="59"/>
    </row>
    <row r="11" spans="1:16" ht="15" x14ac:dyDescent="0.25">
      <c r="A11" s="54"/>
      <c r="B11" s="302"/>
      <c r="C11" s="32"/>
      <c r="D11" s="61"/>
      <c r="E11" s="62"/>
      <c r="F11" s="302"/>
      <c r="G11" s="32"/>
      <c r="H11" s="56"/>
      <c r="I11" s="58"/>
      <c r="J11" s="302"/>
      <c r="K11" s="32"/>
      <c r="L11" s="59"/>
      <c r="M11" s="60"/>
      <c r="N11" s="302"/>
      <c r="O11" s="32"/>
      <c r="P11" s="59"/>
    </row>
    <row r="12" spans="1:16" ht="15" x14ac:dyDescent="0.25">
      <c r="A12" s="33" t="s">
        <v>85</v>
      </c>
      <c r="B12" s="302" t="str">
        <f>IF(C$12&lt;0,"д.б. &gt;=0","")</f>
        <v/>
      </c>
      <c r="C12" s="280">
        <v>12</v>
      </c>
      <c r="D12" s="281"/>
      <c r="E12" s="282"/>
      <c r="F12" s="302" t="str">
        <f>IF(G$12&lt;0,"д.б. &gt;=0","")</f>
        <v/>
      </c>
      <c r="G12" s="280">
        <v>15</v>
      </c>
      <c r="H12" s="281"/>
      <c r="I12" s="285"/>
      <c r="J12" s="302" t="str">
        <f>IF(K$12&lt;0,"д.б. &gt;=0","")</f>
        <v/>
      </c>
      <c r="K12" s="280">
        <v>0</v>
      </c>
      <c r="L12" s="286"/>
      <c r="M12" s="287"/>
      <c r="N12" s="302" t="str">
        <f>IF(O$12&lt;0,"д.б. &gt;=0","")</f>
        <v/>
      </c>
      <c r="O12" s="280">
        <v>14</v>
      </c>
      <c r="P12" s="279"/>
    </row>
    <row r="13" spans="1:16" ht="15" x14ac:dyDescent="0.25">
      <c r="A13" s="44" t="s">
        <v>88</v>
      </c>
      <c r="B13" s="302" t="str">
        <f>IF(C$13&lt;0,"д.б. &gt;=0","")</f>
        <v/>
      </c>
      <c r="C13" s="4">
        <v>400</v>
      </c>
      <c r="D13" s="311"/>
      <c r="E13" s="312"/>
      <c r="F13" s="302" t="str">
        <f>IF(G$13&lt;0,"д.б. &gt;=0","")</f>
        <v/>
      </c>
      <c r="G13" s="4">
        <v>200</v>
      </c>
      <c r="H13" s="311"/>
      <c r="I13" s="313"/>
      <c r="J13" s="302" t="str">
        <f>IF(K$13&lt;0,"д.б. &gt;=0","")</f>
        <v/>
      </c>
      <c r="K13" s="4">
        <v>200</v>
      </c>
      <c r="L13" s="314"/>
      <c r="M13" s="315"/>
      <c r="N13" s="302" t="str">
        <f>IF(O$13&lt;0,"д.б. &gt;=0","")</f>
        <v/>
      </c>
      <c r="O13" s="4">
        <v>40</v>
      </c>
      <c r="P13" s="279"/>
    </row>
    <row r="14" spans="1:16" ht="15.75" thickBot="1" x14ac:dyDescent="0.3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 x14ac:dyDescent="0.3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 x14ac:dyDescent="0.2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 x14ac:dyDescent="0.2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 x14ac:dyDescent="0.2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D17+ROUND(C18,2)</f>
        <v>0.02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H17+ROUND(G18,2)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L17+ROUND(K18,2)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P17+ROUND(O18,2)</f>
        <v>0.04</v>
      </c>
    </row>
    <row r="19" spans="1:16" ht="15" x14ac:dyDescent="0.2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0.04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7.0000000000000007E-2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 x14ac:dyDescent="0.2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7.0000000000000007E-2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0.11000000000000001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 x14ac:dyDescent="0.2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0.11000000000000001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0.17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 x14ac:dyDescent="0.2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0.17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0.25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 x14ac:dyDescent="0.2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0.25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0.36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 x14ac:dyDescent="0.2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0.36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0.52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0.56000000000000005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 x14ac:dyDescent="0.2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0.75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 x14ac:dyDescent="0.2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1.08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1.1499999999999999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 x14ac:dyDescent="0.2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1.57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1.66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 x14ac:dyDescent="0.2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2.2800000000000002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 x14ac:dyDescent="0.2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2.33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3.3400000000000003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 x14ac:dyDescent="0.2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3.41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4.91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 x14ac:dyDescent="0.2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5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7.27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 x14ac:dyDescent="0.2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7.33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10.809999999999999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11.49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 x14ac:dyDescent="0.2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10.76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14.809999999999999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 x14ac:dyDescent="0.2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14.76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18.809999999999999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 x14ac:dyDescent="0.2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18.759999999999998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22.81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 x14ac:dyDescent="0.3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22.759999999999998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26.81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35.230000000000004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activeCell="O17" sqref="O17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 x14ac:dyDescent="0.25">
      <c r="A1" s="105" t="s">
        <v>12</v>
      </c>
      <c r="B1" s="301" t="str">
        <f>IF(C$1&lt;2,"д.б. &gt;1","")</f>
        <v/>
      </c>
      <c r="C1" s="90">
        <v>16</v>
      </c>
      <c r="D1" s="91"/>
      <c r="E1" s="92"/>
      <c r="F1" s="301" t="str">
        <f>IF(G$1&lt;2,"д.б. &gt;1","")</f>
        <v/>
      </c>
      <c r="G1" s="90">
        <v>14</v>
      </c>
      <c r="H1" s="91"/>
      <c r="I1" s="93"/>
      <c r="J1" s="301" t="str">
        <f>IF(K$1&lt;2,"д.б. &gt;1","")</f>
        <v/>
      </c>
      <c r="K1" s="90">
        <v>15</v>
      </c>
      <c r="L1" s="91"/>
      <c r="M1" s="94"/>
      <c r="N1" s="301" t="str">
        <f>IF(O$1&lt;2,"д.б. &gt;1","")</f>
        <v/>
      </c>
      <c r="O1" s="90">
        <v>25</v>
      </c>
      <c r="P1" s="91"/>
    </row>
    <row r="2" spans="1:16" ht="6" customHeight="1" x14ac:dyDescent="0.25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 x14ac:dyDescent="0.25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 x14ac:dyDescent="0.25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 x14ac:dyDescent="0.25">
      <c r="A5" s="107" t="s">
        <v>13</v>
      </c>
      <c r="B5" s="301" t="str">
        <f>IF(C$5&lt;0,"д.б. &gt;=0","")</f>
        <v/>
      </c>
      <c r="C5" s="4">
        <v>6</v>
      </c>
      <c r="D5" s="41"/>
      <c r="E5" s="47"/>
      <c r="F5" s="301" t="str">
        <f>IF(G$5&lt;0,"д.б. &gt;=0","")</f>
        <v/>
      </c>
      <c r="G5" s="4">
        <v>4</v>
      </c>
      <c r="H5" s="46"/>
      <c r="I5" s="48"/>
      <c r="J5" s="301" t="str">
        <f>IF(K$5&lt;0,"д.б. &gt;=0","")</f>
        <v/>
      </c>
      <c r="K5" s="4">
        <v>10</v>
      </c>
      <c r="L5" s="46"/>
      <c r="M5" s="39"/>
      <c r="N5" s="301" t="str">
        <f>IF(O$5&lt;0,"д.б. &gt;=0","")</f>
        <v/>
      </c>
      <c r="O5" s="4">
        <v>5</v>
      </c>
      <c r="P5" s="46"/>
    </row>
    <row r="6" spans="1:16" ht="15" x14ac:dyDescent="0.25">
      <c r="A6" s="107" t="s">
        <v>14</v>
      </c>
      <c r="B6" s="302" t="str">
        <f>IF(AND(C$5=0,C$6&gt;0),"д.б. =0","")</f>
        <v/>
      </c>
      <c r="C6" s="95">
        <v>1</v>
      </c>
      <c r="D6" s="101"/>
      <c r="E6" s="102"/>
      <c r="F6" s="302" t="str">
        <f>IF(AND(G$5=0,G$6&gt;0),"д.б. =0","")</f>
        <v/>
      </c>
      <c r="G6" s="95">
        <v>1</v>
      </c>
      <c r="H6" s="101"/>
      <c r="I6" s="103"/>
      <c r="J6" s="302" t="str">
        <f>IF(AND(K$5=0,K$6&gt;0),"д.б. =0","")</f>
        <v/>
      </c>
      <c r="K6" s="95">
        <v>8</v>
      </c>
      <c r="L6" s="101"/>
      <c r="M6" s="104"/>
      <c r="N6" s="302" t="str">
        <f>IF(AND(O$5=0,O$6&gt;0),"д.б. =0","")</f>
        <v/>
      </c>
      <c r="O6" s="95">
        <v>25</v>
      </c>
      <c r="P6" s="101"/>
    </row>
    <row r="7" spans="1:16" ht="15" x14ac:dyDescent="0.25">
      <c r="A7" s="106"/>
      <c r="B7" s="298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98"/>
      <c r="E7" s="42"/>
      <c r="F7" s="298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98"/>
      <c r="I7" s="43"/>
      <c r="J7" s="298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98"/>
      <c r="M7" s="39"/>
      <c r="N7" s="298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98"/>
    </row>
    <row r="8" spans="1:16" ht="15" x14ac:dyDescent="0.25">
      <c r="A8" s="108" t="s">
        <v>15</v>
      </c>
      <c r="B8" s="301" t="str">
        <f>IF(C$8&lt;0,"д.б. &gt;=0","")</f>
        <v/>
      </c>
      <c r="C8" s="30">
        <v>11</v>
      </c>
      <c r="D8" s="56" t="s">
        <v>11</v>
      </c>
      <c r="E8" s="57"/>
      <c r="F8" s="301" t="str">
        <f>IF(G$8&lt;0,"д.б. &gt;=0","")</f>
        <v/>
      </c>
      <c r="G8" s="30">
        <v>10</v>
      </c>
      <c r="H8" s="56" t="s">
        <v>11</v>
      </c>
      <c r="I8" s="58"/>
      <c r="J8" s="301" t="str">
        <f>IF(K$8&lt;0,"д.б. &gt;=0","")</f>
        <v/>
      </c>
      <c r="K8" s="30">
        <v>0</v>
      </c>
      <c r="L8" s="56" t="s">
        <v>11</v>
      </c>
      <c r="M8" s="60"/>
      <c r="N8" s="301" t="str">
        <f>IF(O$8&lt;0,"д.б. &gt;=0","")</f>
        <v/>
      </c>
      <c r="O8" s="30">
        <v>0</v>
      </c>
      <c r="P8" s="56" t="s">
        <v>11</v>
      </c>
    </row>
    <row r="9" spans="1:16" ht="15" x14ac:dyDescent="0.25">
      <c r="A9" s="108" t="s">
        <v>16</v>
      </c>
      <c r="B9" s="302" t="str">
        <f>IF(AND(C$8=0,C$9&gt;0),"д.б. =0","")</f>
        <v/>
      </c>
      <c r="C9" s="96">
        <v>6</v>
      </c>
      <c r="D9" s="97"/>
      <c r="E9" s="98"/>
      <c r="F9" s="302" t="str">
        <f>IF(AND(G$8=0,G$9&gt;0),"д.б. =0","")</f>
        <v/>
      </c>
      <c r="G9" s="96">
        <v>7</v>
      </c>
      <c r="H9" s="97"/>
      <c r="I9" s="99"/>
      <c r="J9" s="302" t="str">
        <f>IF(AND(K$8=0,K$9&gt;0),"д.б. =0","")</f>
        <v/>
      </c>
      <c r="K9" s="96">
        <v>0</v>
      </c>
      <c r="L9" s="97"/>
      <c r="M9" s="100"/>
      <c r="N9" s="302" t="str">
        <f>IF(AND(O$8=0,O$9&gt;0),"д.б. =0","")</f>
        <v/>
      </c>
      <c r="O9" s="96">
        <v>0</v>
      </c>
      <c r="P9" s="97"/>
    </row>
    <row r="10" spans="1:16" ht="15" x14ac:dyDescent="0.2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 x14ac:dyDescent="0.25">
      <c r="A11" s="105" t="s">
        <v>84</v>
      </c>
      <c r="B11" s="301" t="str">
        <f>IF(C$11&lt;0,"д.б. &gt;=0","")</f>
        <v/>
      </c>
      <c r="C11" s="277">
        <v>17</v>
      </c>
      <c r="D11" s="283"/>
      <c r="E11" s="284"/>
      <c r="F11" s="301" t="str">
        <f>IF(G$11&lt;0,"д.б. &gt;=0","")</f>
        <v/>
      </c>
      <c r="G11" s="277">
        <v>15</v>
      </c>
      <c r="H11" s="283"/>
      <c r="I11" s="299"/>
      <c r="J11" s="301" t="str">
        <f>IF(K$11&lt;0,"д.б. &gt;=0","")</f>
        <v/>
      </c>
      <c r="K11" s="277">
        <v>16</v>
      </c>
      <c r="L11" s="283"/>
      <c r="M11" s="300"/>
      <c r="N11" s="301" t="str">
        <f>IF(O$11&lt;0,"д.б. &gt;=0","")</f>
        <v/>
      </c>
      <c r="O11" s="277">
        <v>10</v>
      </c>
      <c r="P11" s="97"/>
    </row>
    <row r="12" spans="1:16" ht="15" x14ac:dyDescent="0.25">
      <c r="A12" s="105"/>
      <c r="B12" s="301"/>
      <c r="C12" s="277"/>
      <c r="D12" s="283"/>
      <c r="E12" s="284"/>
      <c r="F12" s="301"/>
      <c r="G12" s="277"/>
      <c r="H12" s="283"/>
      <c r="I12" s="299"/>
      <c r="J12" s="301"/>
      <c r="K12" s="277"/>
      <c r="L12" s="283"/>
      <c r="M12" s="300"/>
      <c r="N12" s="301"/>
      <c r="O12" s="277"/>
      <c r="P12" s="97"/>
    </row>
    <row r="13" spans="1:16" ht="15.75" thickBot="1" x14ac:dyDescent="0.3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 x14ac:dyDescent="0.3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 x14ac:dyDescent="0.2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 x14ac:dyDescent="0.2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 x14ac:dyDescent="0.2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 x14ac:dyDescent="0.2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 x14ac:dyDescent="0.2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 x14ac:dyDescent="0.2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 x14ac:dyDescent="0.2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 x14ac:dyDescent="0.2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 x14ac:dyDescent="0.2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 x14ac:dyDescent="0.2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 x14ac:dyDescent="0.2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 x14ac:dyDescent="0.2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 x14ac:dyDescent="0.2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 x14ac:dyDescent="0.2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 x14ac:dyDescent="0.2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 x14ac:dyDescent="0.2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 x14ac:dyDescent="0.2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 x14ac:dyDescent="0.2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 x14ac:dyDescent="0.2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 x14ac:dyDescent="0.2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 x14ac:dyDescent="0.3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6"/>
  <sheetViews>
    <sheetView workbookViewId="0"/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105" t="s">
        <v>21</v>
      </c>
      <c r="B2" s="301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 x14ac:dyDescent="0.25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 x14ac:dyDescent="0.25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 x14ac:dyDescent="0.25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 x14ac:dyDescent="0.25">
      <c r="A6" s="107" t="s">
        <v>22</v>
      </c>
      <c r="B6" s="301" t="str">
        <f>IF(C$6&lt;0,"д.б. &gt;=0","")</f>
        <v/>
      </c>
      <c r="C6" s="4">
        <v>6</v>
      </c>
      <c r="D6" s="47"/>
      <c r="E6" s="301" t="str">
        <f>IF(F$6&lt;0,"д.б. &gt;=0","")</f>
        <v/>
      </c>
      <c r="F6" s="4">
        <v>4</v>
      </c>
      <c r="G6" s="48"/>
      <c r="H6" s="301" t="str">
        <f>IF(I$6&lt;0,"д.б. &gt;=0","")</f>
        <v/>
      </c>
      <c r="I6" s="4">
        <v>9</v>
      </c>
      <c r="J6" s="39"/>
      <c r="K6" s="301" t="str">
        <f>IF(L$6&lt;0,"д.б. &gt;=0","")</f>
        <v/>
      </c>
      <c r="L6" s="4">
        <v>6</v>
      </c>
    </row>
    <row r="7" spans="1:12" ht="15" x14ac:dyDescent="0.25">
      <c r="A7" s="107" t="s">
        <v>23</v>
      </c>
      <c r="B7" s="302" t="str">
        <f>IF(AND(C$6=0,C$7&lt;&gt;0),"д.б. =0","")</f>
        <v/>
      </c>
      <c r="C7" s="95">
        <v>1</v>
      </c>
      <c r="D7" s="102"/>
      <c r="E7" s="302" t="str">
        <f>IF(AND(F$6=0,F$7&lt;&gt;0),"д.б. =0","")</f>
        <v/>
      </c>
      <c r="F7" s="95">
        <v>1</v>
      </c>
      <c r="G7" s="103"/>
      <c r="H7" s="302" t="str">
        <f>IF(AND(I$6=0,I$7&lt;&gt;0),"д.б. =0","")</f>
        <v/>
      </c>
      <c r="I7" s="95">
        <v>-1</v>
      </c>
      <c r="J7" s="104"/>
      <c r="K7" s="302" t="str">
        <f>IF(AND(L$6=0,L$7&lt;&gt;0),"д.б. =0","")</f>
        <v/>
      </c>
      <c r="L7" s="95">
        <v>-1</v>
      </c>
    </row>
    <row r="8" spans="1:12" ht="15" x14ac:dyDescent="0.25">
      <c r="A8" s="106"/>
      <c r="B8" s="298" t="str">
        <f>IF(OR(C$6=1,C$6&lt;0,C$9=1,C$9&lt;0,AND(C$6&gt;1,C$9&gt;1,C$6&gt;=C$9)),"ОШИБКА № колен","")</f>
        <v/>
      </c>
      <c r="C8" s="6"/>
      <c r="D8" s="42"/>
      <c r="E8" s="298" t="str">
        <f>IF(OR(F$6=1,F$6&lt;0,F$9=1,F$9&lt;0,AND(F$6&gt;1,F$9&gt;1,F$6&gt;=F$9)),"ОШИБКА № колен","")</f>
        <v/>
      </c>
      <c r="F8" s="6"/>
      <c r="G8" s="43"/>
      <c r="H8" s="298" t="str">
        <f>IF(OR(I$6=1,I$6&lt;0,I$9=1,I$9&lt;0,AND(I$6&gt;1,I$9&gt;1,I$6&gt;=I$9)),"ОШИБКА № колен","")</f>
        <v/>
      </c>
      <c r="I8" s="6"/>
      <c r="J8" s="39"/>
      <c r="K8" s="298" t="str">
        <f>IF(OR(L$6=1,L$6&lt;0,L$9=1,L$9&lt;0,AND(L$6&gt;1,L$9&gt;1,L$6&gt;=L$9)),"ОШИБКА № колен","")</f>
        <v/>
      </c>
      <c r="L8" s="6"/>
    </row>
    <row r="9" spans="1:12" ht="15" x14ac:dyDescent="0.25">
      <c r="A9" s="108" t="s">
        <v>24</v>
      </c>
      <c r="B9" s="301" t="str">
        <f>IF(C$9&lt;0,"д.б. &gt;=0","")</f>
        <v/>
      </c>
      <c r="C9" s="30">
        <v>12</v>
      </c>
      <c r="D9" s="57"/>
      <c r="E9" s="301" t="str">
        <f>IF(F$9&lt;0,"д.б. &gt;=0","")</f>
        <v/>
      </c>
      <c r="F9" s="30">
        <v>10</v>
      </c>
      <c r="G9" s="58"/>
      <c r="H9" s="301" t="str">
        <f>IF(I$9&lt;0,"д.б. &gt;=0","")</f>
        <v/>
      </c>
      <c r="I9" s="30">
        <v>14</v>
      </c>
      <c r="J9" s="60"/>
      <c r="K9" s="301" t="str">
        <f>IF(L$9&lt;0,"д.б. &gt;=0","")</f>
        <v/>
      </c>
      <c r="L9" s="30">
        <v>11</v>
      </c>
    </row>
    <row r="10" spans="1:12" ht="15" x14ac:dyDescent="0.25">
      <c r="A10" s="108" t="s">
        <v>25</v>
      </c>
      <c r="B10" s="302" t="str">
        <f>IF(AND(C$9=0,C$10&lt;&gt;0),"д.б. =0","")</f>
        <v/>
      </c>
      <c r="C10" s="96">
        <v>12</v>
      </c>
      <c r="D10" s="98"/>
      <c r="E10" s="302" t="str">
        <f>IF(AND(F$9=0,F$10&lt;&gt;0),"д.б. =0","")</f>
        <v/>
      </c>
      <c r="F10" s="96">
        <v>12</v>
      </c>
      <c r="G10" s="99"/>
      <c r="H10" s="302" t="str">
        <f>IF(AND(I$9=0,I$10&lt;&gt;0),"д.б. =0","")</f>
        <v/>
      </c>
      <c r="I10" s="96">
        <v>10</v>
      </c>
      <c r="J10" s="100"/>
      <c r="K10" s="302" t="str">
        <f>IF(AND(L$9=0,L$10&lt;&gt;0),"д.б. =0","")</f>
        <v/>
      </c>
      <c r="L10" s="96">
        <v>10</v>
      </c>
    </row>
    <row r="11" spans="1:12" ht="7.5" customHeight="1" x14ac:dyDescent="0.25">
      <c r="A11" s="108"/>
      <c r="B11" s="302"/>
      <c r="C11" s="96"/>
      <c r="D11" s="98"/>
      <c r="E11" s="302"/>
      <c r="F11" s="96"/>
      <c r="G11" s="99"/>
      <c r="H11" s="302"/>
      <c r="I11" s="96"/>
      <c r="J11" s="100"/>
      <c r="K11" s="302"/>
      <c r="L11" s="96"/>
    </row>
    <row r="12" spans="1:12" ht="6.75" customHeight="1" x14ac:dyDescent="0.25">
      <c r="A12" s="108"/>
      <c r="B12" s="302"/>
      <c r="C12" s="96"/>
      <c r="D12" s="98"/>
      <c r="E12" s="302"/>
      <c r="F12" s="96"/>
      <c r="G12" s="99"/>
      <c r="H12" s="302"/>
      <c r="I12" s="96"/>
      <c r="J12" s="100"/>
      <c r="K12" s="302"/>
      <c r="L12" s="96"/>
    </row>
    <row r="13" spans="1:12" ht="6.75" customHeight="1" x14ac:dyDescent="0.25">
      <c r="A13" s="108"/>
      <c r="B13" s="302"/>
      <c r="C13" s="96"/>
      <c r="D13" s="98"/>
      <c r="E13" s="302"/>
      <c r="F13" s="96"/>
      <c r="G13" s="99"/>
      <c r="H13" s="302"/>
      <c r="I13" s="96"/>
      <c r="J13" s="100"/>
      <c r="K13" s="302"/>
      <c r="L13" s="96"/>
    </row>
    <row r="14" spans="1:12" ht="15.75" thickBot="1" x14ac:dyDescent="0.3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 x14ac:dyDescent="0.3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 x14ac:dyDescent="0.2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 x14ac:dyDescent="0.2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 x14ac:dyDescent="0.2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 x14ac:dyDescent="0.2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 x14ac:dyDescent="0.2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 x14ac:dyDescent="0.2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 x14ac:dyDescent="0.2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 x14ac:dyDescent="0.2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 x14ac:dyDescent="0.2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 x14ac:dyDescent="0.2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 x14ac:dyDescent="0.2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 x14ac:dyDescent="0.2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 x14ac:dyDescent="0.2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 x14ac:dyDescent="0.2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 x14ac:dyDescent="0.2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 x14ac:dyDescent="0.2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 x14ac:dyDescent="0.2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 x14ac:dyDescent="0.2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 x14ac:dyDescent="0.2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 x14ac:dyDescent="0.2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 x14ac:dyDescent="0.3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17"/>
  <sheetViews>
    <sheetView workbookViewId="0">
      <pane xSplit="1" topLeftCell="B1" activePane="topRight" state="frozen"/>
      <selection pane="topRight" activeCell="K5" sqref="K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14062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2851562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x14ac:dyDescent="0.2">
      <c r="D1" s="319"/>
      <c r="H1" s="320"/>
      <c r="I1" s="334" t="s">
        <v>87</v>
      </c>
      <c r="J1" s="318" t="str">
        <f>IF(K$1=0,"LastOrder",IF(K$1=1,"MinOrder","ОШИБКА"))</f>
        <v>LastOrder</v>
      </c>
      <c r="K1" s="335">
        <v>0</v>
      </c>
      <c r="L1" s="189"/>
      <c r="U1" s="321"/>
      <c r="Z1" s="189"/>
    </row>
    <row r="2" spans="1:33" ht="15" x14ac:dyDescent="0.25">
      <c r="A2" s="105" t="s">
        <v>21</v>
      </c>
      <c r="B2" s="34"/>
      <c r="C2" s="160">
        <v>14</v>
      </c>
      <c r="D2" s="92"/>
      <c r="E2" s="105" t="s">
        <v>12</v>
      </c>
      <c r="F2" s="125"/>
      <c r="G2" s="160">
        <v>16</v>
      </c>
      <c r="H2" s="93"/>
      <c r="I2" s="105" t="s">
        <v>0</v>
      </c>
      <c r="J2" s="302" t="str">
        <f>IF(K$2&lt;0,"д.б. &gt;0","")</f>
        <v/>
      </c>
      <c r="K2" s="170">
        <v>0.01</v>
      </c>
      <c r="L2" s="126"/>
      <c r="M2" s="125" t="s">
        <v>27</v>
      </c>
      <c r="N2" s="125"/>
      <c r="O2" s="171" t="s">
        <v>29</v>
      </c>
      <c r="P2" s="264"/>
      <c r="Q2" s="125"/>
      <c r="R2" s="125"/>
      <c r="S2" s="125"/>
      <c r="T2" s="125"/>
      <c r="U2" s="190"/>
      <c r="Z2" s="189"/>
    </row>
    <row r="3" spans="1:33" ht="15" x14ac:dyDescent="0.25">
      <c r="A3" s="105"/>
      <c r="B3" s="34"/>
      <c r="C3" s="114"/>
      <c r="D3" s="36"/>
      <c r="E3" s="105"/>
      <c r="F3" s="125"/>
      <c r="G3" s="113"/>
      <c r="H3" s="37"/>
      <c r="I3" s="105" t="s">
        <v>1</v>
      </c>
      <c r="J3" s="302" t="str">
        <f>IF(K$3&lt;0,"д.б. &gt;0","")</f>
        <v/>
      </c>
      <c r="K3" s="169">
        <v>1.4</v>
      </c>
      <c r="L3" s="126"/>
      <c r="M3" s="125" t="s">
        <v>28</v>
      </c>
      <c r="N3" s="125"/>
      <c r="O3" s="172">
        <v>4</v>
      </c>
      <c r="P3" s="265"/>
      <c r="Q3" s="125"/>
      <c r="R3" s="125"/>
      <c r="S3" s="125"/>
      <c r="T3" s="125"/>
      <c r="U3" s="190"/>
      <c r="Z3" s="189"/>
    </row>
    <row r="4" spans="1:33" ht="15" x14ac:dyDescent="0.25">
      <c r="A4" s="105"/>
      <c r="B4" s="34"/>
      <c r="C4" s="114"/>
      <c r="D4" s="36"/>
      <c r="E4" s="105"/>
      <c r="F4" s="125"/>
      <c r="G4" s="114"/>
      <c r="H4" s="37"/>
      <c r="I4" s="105" t="s">
        <v>6</v>
      </c>
      <c r="J4" s="302" t="str">
        <f>IF(K$4&lt;2,"д.б. &gt;1","")</f>
        <v/>
      </c>
      <c r="K4" s="160">
        <v>3</v>
      </c>
      <c r="L4" s="126"/>
      <c r="M4" s="215" t="s">
        <v>30</v>
      </c>
      <c r="N4" s="125"/>
      <c r="O4" s="177">
        <v>10</v>
      </c>
      <c r="P4" s="266"/>
      <c r="Q4" s="125"/>
      <c r="R4" s="125"/>
      <c r="S4" s="125"/>
      <c r="T4" s="125"/>
      <c r="U4" s="190"/>
      <c r="Z4" s="189"/>
    </row>
    <row r="5" spans="1:33" ht="15" x14ac:dyDescent="0.25">
      <c r="A5" s="106"/>
      <c r="B5" s="34"/>
      <c r="C5" s="163"/>
      <c r="D5" s="42"/>
      <c r="E5" s="106"/>
      <c r="F5" s="125"/>
      <c r="G5" s="3"/>
      <c r="H5" s="43"/>
      <c r="I5" s="106"/>
      <c r="J5" s="302"/>
      <c r="K5" s="3"/>
      <c r="L5" s="126"/>
      <c r="M5" s="125"/>
      <c r="N5" s="125"/>
      <c r="O5" s="135"/>
      <c r="P5" s="267"/>
      <c r="Q5" s="125"/>
      <c r="R5" s="125"/>
      <c r="S5" s="125"/>
      <c r="T5" s="125"/>
      <c r="U5" s="190"/>
      <c r="Z5" s="189"/>
      <c r="AG5" s="351">
        <v>1</v>
      </c>
    </row>
    <row r="6" spans="1:33" ht="15" x14ac:dyDescent="0.25">
      <c r="A6" s="309" t="s">
        <v>22</v>
      </c>
      <c r="B6" s="45"/>
      <c r="C6" s="166">
        <v>6</v>
      </c>
      <c r="D6" s="47"/>
      <c r="E6" s="309" t="s">
        <v>13</v>
      </c>
      <c r="F6" s="144"/>
      <c r="G6" s="166">
        <v>6</v>
      </c>
      <c r="H6" s="48"/>
      <c r="I6" s="309" t="s">
        <v>2</v>
      </c>
      <c r="J6" s="302" t="str">
        <f>IF(K$6&lt;0,"д.б. &gt;=0","")</f>
        <v/>
      </c>
      <c r="K6" s="168">
        <v>11</v>
      </c>
      <c r="L6" s="145"/>
      <c r="M6" s="146" t="s">
        <v>36</v>
      </c>
      <c r="N6" s="144"/>
      <c r="O6" s="174">
        <v>6</v>
      </c>
      <c r="P6" s="268"/>
      <c r="Q6" s="125"/>
      <c r="R6" s="125"/>
      <c r="S6" s="125"/>
      <c r="T6" s="125"/>
      <c r="U6" s="190"/>
      <c r="Z6" s="189"/>
      <c r="AG6" s="351"/>
    </row>
    <row r="7" spans="1:33" ht="15" x14ac:dyDescent="0.25">
      <c r="A7" s="309" t="s">
        <v>23</v>
      </c>
      <c r="B7" s="45"/>
      <c r="C7" s="162">
        <v>1</v>
      </c>
      <c r="D7" s="102"/>
      <c r="E7" s="309" t="s">
        <v>14</v>
      </c>
      <c r="F7" s="144"/>
      <c r="G7" s="162">
        <v>1</v>
      </c>
      <c r="H7" s="103"/>
      <c r="I7" s="309" t="s">
        <v>3</v>
      </c>
      <c r="J7" s="302" t="str">
        <f>IF(AND(K$6=0,K$7&lt;&gt;0),"д.б. =0","")</f>
        <v/>
      </c>
      <c r="K7" s="158">
        <v>0.02</v>
      </c>
      <c r="L7" s="145"/>
      <c r="M7" s="146" t="s">
        <v>35</v>
      </c>
      <c r="N7" s="144"/>
      <c r="O7" s="175">
        <v>222</v>
      </c>
      <c r="P7" s="268"/>
      <c r="Q7" s="125"/>
      <c r="R7" s="125"/>
      <c r="S7" s="125"/>
      <c r="T7" s="125"/>
      <c r="U7" s="190"/>
      <c r="Z7" s="189"/>
      <c r="AG7" s="275"/>
    </row>
    <row r="8" spans="1:33" ht="15" x14ac:dyDescent="0.25">
      <c r="A8" s="309"/>
      <c r="B8" s="45"/>
      <c r="C8" s="164"/>
      <c r="D8" s="47"/>
      <c r="E8" s="309"/>
      <c r="F8" s="144"/>
      <c r="G8" s="147"/>
      <c r="H8" s="48"/>
      <c r="I8" s="309"/>
      <c r="J8" s="305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7"/>
      <c r="L8" s="145"/>
      <c r="M8" s="146" t="s">
        <v>37</v>
      </c>
      <c r="N8" s="144"/>
      <c r="O8" s="176">
        <v>0.2</v>
      </c>
      <c r="P8" s="269"/>
      <c r="Q8" s="125"/>
      <c r="R8" s="125"/>
      <c r="S8" s="125"/>
      <c r="T8" s="125"/>
      <c r="U8" s="190"/>
      <c r="Z8" s="189"/>
      <c r="AG8" s="275"/>
    </row>
    <row r="9" spans="1:33" ht="15" x14ac:dyDescent="0.25">
      <c r="A9" s="310" t="s">
        <v>24</v>
      </c>
      <c r="B9" s="151"/>
      <c r="C9" s="165">
        <v>0</v>
      </c>
      <c r="D9" s="152"/>
      <c r="E9" s="310" t="s">
        <v>15</v>
      </c>
      <c r="F9" s="149"/>
      <c r="G9" s="165">
        <v>10</v>
      </c>
      <c r="H9" s="153"/>
      <c r="I9" s="310" t="s">
        <v>4</v>
      </c>
      <c r="J9" s="302" t="str">
        <f>IF(K$9&lt;0,"д.б. &gt;=0","")</f>
        <v/>
      </c>
      <c r="K9" s="167">
        <v>0</v>
      </c>
      <c r="L9" s="154"/>
      <c r="M9" s="149"/>
      <c r="N9" s="149"/>
      <c r="O9" s="155"/>
      <c r="P9" s="270"/>
      <c r="Q9" s="125"/>
      <c r="R9" s="125"/>
      <c r="S9" s="125"/>
      <c r="T9" s="125"/>
      <c r="U9" s="190"/>
      <c r="Z9" s="189"/>
      <c r="AG9" s="275"/>
    </row>
    <row r="10" spans="1:33" ht="15" x14ac:dyDescent="0.25">
      <c r="A10" s="310" t="s">
        <v>25</v>
      </c>
      <c r="B10" s="151"/>
      <c r="C10" s="161">
        <v>0</v>
      </c>
      <c r="D10" s="156"/>
      <c r="E10" s="310" t="s">
        <v>16</v>
      </c>
      <c r="F10" s="149"/>
      <c r="G10" s="161">
        <v>6</v>
      </c>
      <c r="H10" s="157"/>
      <c r="I10" s="310" t="s">
        <v>5</v>
      </c>
      <c r="J10" s="302" t="str">
        <f>IF(AND(K$9=0,K$10&lt;&gt;0),"д.б. =0","")</f>
        <v/>
      </c>
      <c r="K10" s="159">
        <v>0</v>
      </c>
      <c r="L10" s="154"/>
      <c r="M10" s="148" t="s">
        <v>38</v>
      </c>
      <c r="N10" s="149"/>
      <c r="O10" s="173">
        <v>4000</v>
      </c>
      <c r="P10" s="271"/>
      <c r="Q10" s="125"/>
      <c r="R10" s="125"/>
      <c r="S10" s="125"/>
      <c r="T10" s="125"/>
      <c r="U10" s="190"/>
      <c r="Z10" s="189"/>
      <c r="AG10" s="275"/>
    </row>
    <row r="11" spans="1:33" ht="15" x14ac:dyDescent="0.25">
      <c r="A11" s="150"/>
      <c r="B11" s="151"/>
      <c r="C11" s="288"/>
      <c r="D11" s="156"/>
      <c r="E11" s="150"/>
      <c r="F11" s="149"/>
      <c r="G11" s="288"/>
      <c r="H11" s="157"/>
      <c r="I11" s="150"/>
      <c r="J11" s="302"/>
      <c r="K11" s="289"/>
      <c r="L11" s="154"/>
      <c r="M11" s="148"/>
      <c r="N11" s="149"/>
      <c r="O11" s="290"/>
      <c r="P11" s="271"/>
      <c r="Q11" s="125"/>
      <c r="R11" s="125"/>
      <c r="S11" s="125"/>
      <c r="T11" s="125"/>
      <c r="U11" s="190"/>
      <c r="Z11" s="189"/>
      <c r="AG11" s="275"/>
    </row>
    <row r="12" spans="1:33" ht="15" x14ac:dyDescent="0.25">
      <c r="A12" s="105"/>
      <c r="B12" s="278"/>
      <c r="C12" s="296"/>
      <c r="D12" s="292"/>
      <c r="E12" s="105" t="s">
        <v>84</v>
      </c>
      <c r="F12" s="293"/>
      <c r="G12" s="291">
        <v>0</v>
      </c>
      <c r="H12" s="294"/>
      <c r="I12" s="105" t="s">
        <v>85</v>
      </c>
      <c r="J12" s="302" t="str">
        <f>IF(K$12&lt;0,"д.б. &gt;=0","")</f>
        <v/>
      </c>
      <c r="K12" s="317">
        <v>0</v>
      </c>
      <c r="L12" s="295"/>
      <c r="M12" s="215"/>
      <c r="N12" s="293"/>
      <c r="O12" s="297"/>
      <c r="P12" s="271"/>
      <c r="Q12" s="125"/>
      <c r="R12" s="125"/>
      <c r="S12" s="125"/>
      <c r="T12" s="125"/>
      <c r="U12" s="190"/>
      <c r="Z12" s="189"/>
      <c r="AG12" s="275"/>
    </row>
    <row r="13" spans="1:33" ht="15" x14ac:dyDescent="0.25">
      <c r="A13" s="105"/>
      <c r="B13" s="278"/>
      <c r="C13" s="296"/>
      <c r="D13" s="292"/>
      <c r="E13" s="105"/>
      <c r="F13" s="293"/>
      <c r="G13" s="296"/>
      <c r="H13" s="294"/>
      <c r="I13" s="107" t="s">
        <v>88</v>
      </c>
      <c r="J13" s="302" t="str">
        <f>IF(K$13&lt;0,"д.б. &gt;=0","")</f>
        <v/>
      </c>
      <c r="K13" s="316">
        <v>0</v>
      </c>
      <c r="L13" s="295"/>
      <c r="M13" s="215"/>
      <c r="N13" s="293"/>
      <c r="O13" s="297"/>
      <c r="P13" s="271"/>
      <c r="Q13" s="125"/>
      <c r="R13" s="125"/>
      <c r="S13" s="125"/>
      <c r="T13" s="125"/>
      <c r="U13" s="190"/>
      <c r="Z13" s="189"/>
      <c r="AG13" s="275"/>
    </row>
    <row r="14" spans="1:33" ht="17.25" customHeight="1" thickBot="1" x14ac:dyDescent="0.3">
      <c r="A14" s="38"/>
      <c r="B14" s="38"/>
      <c r="C14" s="38"/>
      <c r="D14" s="63"/>
      <c r="E14" s="38"/>
      <c r="F14" s="38"/>
      <c r="G14" s="38"/>
      <c r="H14" s="64"/>
      <c r="I14" s="38"/>
      <c r="J14" s="38"/>
      <c r="K14" s="38"/>
      <c r="L14" s="126"/>
      <c r="M14" s="125"/>
      <c r="N14" s="125"/>
      <c r="O14" s="135"/>
      <c r="P14" s="135"/>
      <c r="Q14" s="125"/>
      <c r="R14" s="125"/>
      <c r="S14" s="125"/>
      <c r="T14" s="125"/>
      <c r="U14" s="190"/>
      <c r="Z14" s="189"/>
      <c r="AG14" s="275"/>
    </row>
    <row r="15" spans="1:33" ht="65.25" customHeight="1" thickBot="1" x14ac:dyDescent="0.25">
      <c r="A15" s="200" t="s">
        <v>7</v>
      </c>
      <c r="B15" s="201" t="s">
        <v>86</v>
      </c>
      <c r="C15" s="202" t="s">
        <v>20</v>
      </c>
      <c r="D15" s="203"/>
      <c r="E15" s="201" t="s">
        <v>17</v>
      </c>
      <c r="F15" s="204" t="s">
        <v>48</v>
      </c>
      <c r="G15" s="202" t="s">
        <v>47</v>
      </c>
      <c r="H15" s="205"/>
      <c r="I15" s="206" t="s">
        <v>8</v>
      </c>
      <c r="J15" s="204" t="s">
        <v>9</v>
      </c>
      <c r="K15" s="202" t="s">
        <v>49</v>
      </c>
      <c r="L15" s="187"/>
      <c r="M15" s="143" t="s">
        <v>39</v>
      </c>
      <c r="N15" s="141" t="s">
        <v>26</v>
      </c>
      <c r="O15" s="349" t="s">
        <v>83</v>
      </c>
      <c r="P15" s="350"/>
      <c r="Q15" s="347" t="s">
        <v>31</v>
      </c>
      <c r="R15" s="348"/>
      <c r="S15" s="352" t="s">
        <v>34</v>
      </c>
      <c r="T15" s="353"/>
      <c r="U15" s="191"/>
      <c r="V15" s="183" t="s">
        <v>40</v>
      </c>
      <c r="W15" s="196" t="s">
        <v>43</v>
      </c>
      <c r="X15" s="184" t="s">
        <v>44</v>
      </c>
      <c r="Y15" s="185" t="s">
        <v>42</v>
      </c>
      <c r="Z15" s="211"/>
      <c r="AA15" s="240" t="s">
        <v>64</v>
      </c>
      <c r="AB15" s="209" t="s">
        <v>41</v>
      </c>
      <c r="AC15" s="354" t="s">
        <v>50</v>
      </c>
      <c r="AD15" s="355"/>
      <c r="AE15" s="210" t="s">
        <v>51</v>
      </c>
      <c r="AF15" s="142"/>
      <c r="AG15" s="276"/>
    </row>
    <row r="16" spans="1:33" ht="15" x14ac:dyDescent="0.25">
      <c r="A16" s="74"/>
      <c r="B16" s="75"/>
      <c r="C16" s="77"/>
      <c r="D16" s="78"/>
      <c r="E16" s="75"/>
      <c r="F16" s="76"/>
      <c r="G16" s="77"/>
      <c r="H16" s="80"/>
      <c r="I16" s="75"/>
      <c r="J16" s="76"/>
      <c r="K16" s="77"/>
      <c r="L16" s="188"/>
      <c r="M16" s="127"/>
      <c r="N16" s="128"/>
      <c r="O16" s="272" t="s">
        <v>81</v>
      </c>
      <c r="P16" s="263" t="s">
        <v>82</v>
      </c>
      <c r="Q16" s="129" t="s">
        <v>32</v>
      </c>
      <c r="R16" s="130" t="s">
        <v>33</v>
      </c>
      <c r="S16" s="129" t="s">
        <v>32</v>
      </c>
      <c r="T16" s="130" t="s">
        <v>33</v>
      </c>
      <c r="U16" s="190"/>
      <c r="V16" s="179"/>
      <c r="W16" s="180"/>
      <c r="X16" s="181"/>
      <c r="Y16" s="182"/>
      <c r="Z16" s="189"/>
      <c r="AA16" s="179"/>
      <c r="AB16" s="180"/>
      <c r="AC16" s="181" t="s">
        <v>45</v>
      </c>
      <c r="AD16" s="182" t="s">
        <v>46</v>
      </c>
      <c r="AE16" s="208"/>
      <c r="AG16" s="275"/>
    </row>
    <row r="17" spans="1:33" ht="15" x14ac:dyDescent="0.25">
      <c r="A17" s="199">
        <v>1</v>
      </c>
      <c r="B17" s="118">
        <v>0</v>
      </c>
      <c r="C17" s="123">
        <f>C$2</f>
        <v>14</v>
      </c>
      <c r="D17" s="84"/>
      <c r="E17" s="118">
        <f>IF(OR($A17&lt;2,AND(G$12&gt;0,$A17&gt;G$12)),0,IF(AND($A17&gt;=G$9,G$9&gt;0),G$10,IF(AND($A17&gt;=G$6,G$6&gt;0),G$7,0)))</f>
        <v>0</v>
      </c>
      <c r="F17" s="116">
        <v>0</v>
      </c>
      <c r="G17" s="109">
        <f>F17</f>
        <v>0</v>
      </c>
      <c r="H17" s="17"/>
      <c r="I17" s="13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14">
        <f>J17</f>
        <v>0.01</v>
      </c>
      <c r="L17" s="188"/>
      <c r="M17" s="194">
        <f>ROUND(C17*N17-K17*$O$6,2)</f>
        <v>1.34</v>
      </c>
      <c r="N17" s="192">
        <f>ROUND(ROUND(K17,2)*$O$4,2)</f>
        <v>0.1</v>
      </c>
      <c r="O17" s="261">
        <f>ROUND(J17*$O$6,2)</f>
        <v>0.06</v>
      </c>
      <c r="P17" s="274">
        <f>O17/$O$10</f>
        <v>1.4999999999999999E-5</v>
      </c>
      <c r="Q17" s="131">
        <f>ROUND(O17/N17,0)</f>
        <v>1</v>
      </c>
      <c r="R17" s="132">
        <v>0</v>
      </c>
      <c r="S17" s="136">
        <f>Q17+C17</f>
        <v>15</v>
      </c>
      <c r="T17" s="137">
        <v>0</v>
      </c>
      <c r="U17" s="190"/>
      <c r="V17" s="178">
        <f>ROUND(K17*$O$7,2)</f>
        <v>2.2200000000000002</v>
      </c>
      <c r="W17" s="197">
        <f>ROUND(O17+V17,2)</f>
        <v>2.2799999999999998</v>
      </c>
      <c r="X17" s="236">
        <f>IF(O17&gt;0,ROUND(V17/O17,2),0)</f>
        <v>37</v>
      </c>
      <c r="Y17" s="237">
        <f>IF($O$10&gt;0,ROUND(V17/$O$10,2),0)</f>
        <v>0</v>
      </c>
      <c r="Z17" s="212"/>
      <c r="AA17" s="213">
        <f>IF($O$10&gt;0,ROUND($O$10-W17,2),0)</f>
        <v>3997.72</v>
      </c>
      <c r="AB17" s="234">
        <f>IF($O$10&gt;0,ROUND(W17/$O$10,2),0)</f>
        <v>0</v>
      </c>
      <c r="AC17" s="230">
        <f>IF(AND(AA17&gt;0,$O$4&gt;0),($O$10-O17-V17*$O$8)/N17,0)</f>
        <v>39994.959999999999</v>
      </c>
      <c r="AD17" s="231">
        <f>IF(AC17&gt;0,AC17+G17,0)</f>
        <v>39994.959999999999</v>
      </c>
      <c r="AE17" s="207">
        <v>1</v>
      </c>
      <c r="AG17" s="275"/>
    </row>
    <row r="18" spans="1:33" ht="15" x14ac:dyDescent="0.25">
      <c r="A18" s="199">
        <v>2</v>
      </c>
      <c r="B18" s="118">
        <f>IF(AND($A18&gt;=C$9,C$9&gt;0),0,IF(AND($A18&gt;=C$6,C$6&gt;0),C$7,0))</f>
        <v>0</v>
      </c>
      <c r="C18" s="123">
        <f>IF(AND($A18&gt;=C$9,C$9&gt;0),C$10,C17+B18)</f>
        <v>14</v>
      </c>
      <c r="D18" s="84"/>
      <c r="E18" s="118">
        <f t="shared" ref="E18:E36" si="0">IF(OR($A18&lt;2,AND(G$12&gt;0,$A18&gt;G$12)),0,IF(AND($A18&gt;=G$9,G$9&gt;0),G$10,IF(AND($A18&gt;=G$6,G$6&gt;0),G$7,0)))</f>
        <v>0</v>
      </c>
      <c r="F18" s="116">
        <f>G$2+E18</f>
        <v>16</v>
      </c>
      <c r="G18" s="109">
        <f t="shared" ref="G18:G36" si="1">G17+F18</f>
        <v>16</v>
      </c>
      <c r="H18" s="17"/>
      <c r="I18" s="13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14">
        <f t="shared" ref="K18:K36" si="4">K17+ROUND(J18,2)</f>
        <v>0.02</v>
      </c>
      <c r="L18" s="188"/>
      <c r="M18" s="194">
        <f t="shared" ref="M18:M36" si="5">ROUND(C18*N18-K18*$O$6,2)</f>
        <v>2.68</v>
      </c>
      <c r="N18" s="192">
        <f t="shared" ref="N18:N36" si="6">ROUND(ROUND(K18,2)*$O$4,2)</f>
        <v>0.2</v>
      </c>
      <c r="O18" s="261">
        <f>ROUND((ROUND(K17,2)*(G18-G17)*$O$4+O17+J18*$O$6),2)</f>
        <v>1.72</v>
      </c>
      <c r="P18" s="274">
        <f t="shared" ref="P18:P36" si="7">O18/$O$10</f>
        <v>4.2999999999999999E-4</v>
      </c>
      <c r="Q18" s="131">
        <f>ROUND(O18/N18,0)</f>
        <v>9</v>
      </c>
      <c r="R18" s="132">
        <f>ROUND(Q18/G18,2)</f>
        <v>0.56000000000000005</v>
      </c>
      <c r="S18" s="136">
        <f t="shared" ref="S18:S36" si="8">Q18+C18</f>
        <v>23</v>
      </c>
      <c r="T18" s="137">
        <f>ROUND(S18/G18,2)</f>
        <v>1.44</v>
      </c>
      <c r="U18" s="190"/>
      <c r="V18" s="178">
        <f t="shared" ref="V18:V36" si="9">ROUND(K18*$O$7,2)</f>
        <v>4.4400000000000004</v>
      </c>
      <c r="W18" s="197">
        <f t="shared" ref="W18:W36" si="10">ROUND(O18+V18,2)</f>
        <v>6.16</v>
      </c>
      <c r="X18" s="236">
        <f t="shared" ref="X18:X36" si="11">IF(O18&gt;0,ROUND(V18/O18,2),0)</f>
        <v>2.58</v>
      </c>
      <c r="Y18" s="237">
        <f t="shared" ref="Y18:Y36" si="12">IF($O$10&gt;0,ROUND(V18/$O$10,2),0)</f>
        <v>0</v>
      </c>
      <c r="Z18" s="212"/>
      <c r="AA18" s="213">
        <f t="shared" ref="AA18:AA36" si="13">IF($O$10&gt;0,ROUND($O$10-W18,2),0)</f>
        <v>3993.84</v>
      </c>
      <c r="AB18" s="234">
        <f t="shared" ref="AB18:AB36" si="14">IF($O$10&gt;0,ROUND(W18/$O$10,2),0)</f>
        <v>0</v>
      </c>
      <c r="AC18" s="230">
        <f t="shared" ref="AC18:AC36" si="15">IF(AND(AA18&gt;0,$O$4&gt;0),($O$10-O18-V18*$O$8)/N18,0)</f>
        <v>19986.96</v>
      </c>
      <c r="AD18" s="231">
        <f t="shared" ref="AD18:AD36" si="16">IF(AC18&gt;0,AC18+G18,0)</f>
        <v>20002.96</v>
      </c>
      <c r="AE18" s="207">
        <v>2</v>
      </c>
      <c r="AG18" s="275"/>
    </row>
    <row r="19" spans="1:33" ht="15" x14ac:dyDescent="0.25">
      <c r="A19" s="199">
        <v>3</v>
      </c>
      <c r="B19" s="118">
        <f t="shared" ref="B19:B36" si="17">IF(AND($A19&gt;=C$9,C$9&gt;0),0,IF(AND($A19&gt;=C$6,C$6&gt;0),C$7,0))</f>
        <v>0</v>
      </c>
      <c r="C19" s="123">
        <f t="shared" ref="C19:C36" si="18">IF(AND($A19&gt;=C$9,C$9&gt;0),C$10,C18+B19)</f>
        <v>14</v>
      </c>
      <c r="D19" s="84"/>
      <c r="E19" s="118">
        <f t="shared" si="0"/>
        <v>0</v>
      </c>
      <c r="F19" s="116">
        <f>F18+E19</f>
        <v>16</v>
      </c>
      <c r="G19" s="109">
        <f>G18+F19</f>
        <v>32</v>
      </c>
      <c r="H19" s="17"/>
      <c r="I19" s="13">
        <f t="shared" si="2"/>
        <v>1.4</v>
      </c>
      <c r="J19" s="121">
        <f t="shared" si="3"/>
        <v>1.4E-2</v>
      </c>
      <c r="K19" s="14">
        <f t="shared" si="4"/>
        <v>0.03</v>
      </c>
      <c r="L19" s="188"/>
      <c r="M19" s="194">
        <f t="shared" si="5"/>
        <v>4.0199999999999996</v>
      </c>
      <c r="N19" s="192">
        <f t="shared" si="6"/>
        <v>0.3</v>
      </c>
      <c r="O19" s="261">
        <f t="shared" ref="O19:O36" si="19">ROUND((ROUND(K18,2)*(G19-G18)*$O$4+O18+J19*$O$6),2)</f>
        <v>5</v>
      </c>
      <c r="P19" s="274">
        <f t="shared" si="7"/>
        <v>1.25E-3</v>
      </c>
      <c r="Q19" s="131">
        <f t="shared" ref="Q19:Q36" si="20">ROUND(O19/N19,0)</f>
        <v>17</v>
      </c>
      <c r="R19" s="132">
        <f t="shared" ref="R19:R36" si="21">ROUND(Q19/G19,2)</f>
        <v>0.53</v>
      </c>
      <c r="S19" s="136">
        <f t="shared" si="8"/>
        <v>31</v>
      </c>
      <c r="T19" s="137">
        <f t="shared" ref="T19:T36" si="22">ROUND(S19/G19,2)</f>
        <v>0.97</v>
      </c>
      <c r="U19" s="190"/>
      <c r="V19" s="178">
        <f t="shared" si="9"/>
        <v>6.66</v>
      </c>
      <c r="W19" s="197">
        <f t="shared" si="10"/>
        <v>11.66</v>
      </c>
      <c r="X19" s="236">
        <f t="shared" si="11"/>
        <v>1.33</v>
      </c>
      <c r="Y19" s="237">
        <f t="shared" si="12"/>
        <v>0</v>
      </c>
      <c r="Z19" s="212"/>
      <c r="AA19" s="213">
        <f t="shared" si="13"/>
        <v>3988.34</v>
      </c>
      <c r="AB19" s="234">
        <f t="shared" si="14"/>
        <v>0</v>
      </c>
      <c r="AC19" s="230">
        <f t="shared" si="15"/>
        <v>13312.226666666667</v>
      </c>
      <c r="AD19" s="231">
        <f t="shared" si="16"/>
        <v>13344.226666666667</v>
      </c>
      <c r="AE19" s="207">
        <v>3</v>
      </c>
      <c r="AG19" s="275"/>
    </row>
    <row r="20" spans="1:33" ht="15" x14ac:dyDescent="0.25">
      <c r="A20" s="199">
        <v>4</v>
      </c>
      <c r="B20" s="118">
        <f t="shared" si="17"/>
        <v>0</v>
      </c>
      <c r="C20" s="123">
        <f t="shared" si="18"/>
        <v>14</v>
      </c>
      <c r="D20" s="84"/>
      <c r="E20" s="118">
        <f t="shared" si="0"/>
        <v>0</v>
      </c>
      <c r="F20" s="116">
        <f t="shared" ref="F20:F36" si="23">F19+E20</f>
        <v>16</v>
      </c>
      <c r="G20" s="109">
        <f t="shared" si="1"/>
        <v>48</v>
      </c>
      <c r="H20" s="17"/>
      <c r="I20" s="13">
        <f t="shared" si="2"/>
        <v>1.4</v>
      </c>
      <c r="J20" s="121">
        <f t="shared" si="3"/>
        <v>0.02</v>
      </c>
      <c r="K20" s="14">
        <f t="shared" si="4"/>
        <v>0.05</v>
      </c>
      <c r="L20" s="188"/>
      <c r="M20" s="194">
        <f t="shared" si="5"/>
        <v>6.7</v>
      </c>
      <c r="N20" s="192">
        <f t="shared" si="6"/>
        <v>0.5</v>
      </c>
      <c r="O20" s="261">
        <f t="shared" si="19"/>
        <v>9.92</v>
      </c>
      <c r="P20" s="274">
        <f t="shared" si="7"/>
        <v>2.48E-3</v>
      </c>
      <c r="Q20" s="131">
        <f t="shared" si="20"/>
        <v>20</v>
      </c>
      <c r="R20" s="132">
        <f t="shared" si="21"/>
        <v>0.42</v>
      </c>
      <c r="S20" s="136">
        <f t="shared" si="8"/>
        <v>34</v>
      </c>
      <c r="T20" s="137">
        <f t="shared" si="22"/>
        <v>0.71</v>
      </c>
      <c r="U20" s="190"/>
      <c r="V20" s="178">
        <f t="shared" si="9"/>
        <v>11.1</v>
      </c>
      <c r="W20" s="197">
        <f t="shared" si="10"/>
        <v>21.02</v>
      </c>
      <c r="X20" s="236">
        <f t="shared" si="11"/>
        <v>1.1200000000000001</v>
      </c>
      <c r="Y20" s="237">
        <f t="shared" si="12"/>
        <v>0</v>
      </c>
      <c r="Z20" s="212"/>
      <c r="AA20" s="213">
        <f t="shared" si="13"/>
        <v>3978.98</v>
      </c>
      <c r="AB20" s="234">
        <f t="shared" si="14"/>
        <v>0.01</v>
      </c>
      <c r="AC20" s="230">
        <f t="shared" si="15"/>
        <v>7975.72</v>
      </c>
      <c r="AD20" s="231">
        <f t="shared" si="16"/>
        <v>8023.72</v>
      </c>
      <c r="AE20" s="207">
        <v>4</v>
      </c>
      <c r="AG20" s="275"/>
    </row>
    <row r="21" spans="1:33" ht="15" x14ac:dyDescent="0.25">
      <c r="A21" s="199">
        <v>5</v>
      </c>
      <c r="B21" s="119">
        <f t="shared" si="17"/>
        <v>0</v>
      </c>
      <c r="C21" s="111">
        <f t="shared" si="18"/>
        <v>14</v>
      </c>
      <c r="D21" s="15"/>
      <c r="E21" s="119">
        <f t="shared" si="0"/>
        <v>0</v>
      </c>
      <c r="F21" s="110">
        <f t="shared" si="23"/>
        <v>16</v>
      </c>
      <c r="G21" s="111">
        <f t="shared" si="1"/>
        <v>64</v>
      </c>
      <c r="H21" s="15"/>
      <c r="I21" s="19">
        <f t="shared" si="2"/>
        <v>1.4</v>
      </c>
      <c r="J21" s="20">
        <f t="shared" si="3"/>
        <v>2.8000000000000001E-2</v>
      </c>
      <c r="K21" s="21">
        <f t="shared" si="4"/>
        <v>0.08</v>
      </c>
      <c r="L21" s="188"/>
      <c r="M21" s="195">
        <f t="shared" si="5"/>
        <v>10.72</v>
      </c>
      <c r="N21" s="193">
        <f t="shared" si="6"/>
        <v>0.8</v>
      </c>
      <c r="O21" s="262">
        <f t="shared" si="19"/>
        <v>18.09</v>
      </c>
      <c r="P21" s="273">
        <f t="shared" si="7"/>
        <v>4.5224999999999996E-3</v>
      </c>
      <c r="Q21" s="133">
        <f t="shared" si="20"/>
        <v>23</v>
      </c>
      <c r="R21" s="134">
        <f t="shared" si="21"/>
        <v>0.36</v>
      </c>
      <c r="S21" s="140">
        <f t="shared" si="8"/>
        <v>37</v>
      </c>
      <c r="T21" s="134">
        <f t="shared" si="22"/>
        <v>0.57999999999999996</v>
      </c>
      <c r="U21" s="190"/>
      <c r="V21" s="186">
        <f t="shared" si="9"/>
        <v>17.760000000000002</v>
      </c>
      <c r="W21" s="198">
        <f t="shared" si="10"/>
        <v>35.85</v>
      </c>
      <c r="X21" s="238">
        <f t="shared" si="11"/>
        <v>0.98</v>
      </c>
      <c r="Y21" s="239">
        <f t="shared" si="12"/>
        <v>0</v>
      </c>
      <c r="Z21" s="212"/>
      <c r="AA21" s="214">
        <f t="shared" si="13"/>
        <v>3964.15</v>
      </c>
      <c r="AB21" s="235">
        <f t="shared" si="14"/>
        <v>0.01</v>
      </c>
      <c r="AC21" s="232">
        <f t="shared" si="15"/>
        <v>4972.9474999999993</v>
      </c>
      <c r="AD21" s="233">
        <f t="shared" si="16"/>
        <v>5036.9474999999993</v>
      </c>
      <c r="AE21" s="207">
        <v>5</v>
      </c>
      <c r="AG21" s="275"/>
    </row>
    <row r="22" spans="1:33" ht="15" x14ac:dyDescent="0.25">
      <c r="A22" s="199">
        <v>6</v>
      </c>
      <c r="B22" s="118">
        <f t="shared" si="17"/>
        <v>1</v>
      </c>
      <c r="C22" s="123">
        <f t="shared" si="18"/>
        <v>15</v>
      </c>
      <c r="D22" s="84"/>
      <c r="E22" s="118">
        <f t="shared" si="0"/>
        <v>1</v>
      </c>
      <c r="F22" s="116">
        <f t="shared" si="23"/>
        <v>17</v>
      </c>
      <c r="G22" s="109">
        <f t="shared" si="1"/>
        <v>81</v>
      </c>
      <c r="H22" s="17"/>
      <c r="I22" s="13">
        <f t="shared" si="2"/>
        <v>1.4</v>
      </c>
      <c r="J22" s="121">
        <f t="shared" si="3"/>
        <v>3.9E-2</v>
      </c>
      <c r="K22" s="14">
        <f t="shared" si="4"/>
        <v>0.12</v>
      </c>
      <c r="L22" s="188"/>
      <c r="M22" s="194">
        <f t="shared" si="5"/>
        <v>17.28</v>
      </c>
      <c r="N22" s="192">
        <f t="shared" si="6"/>
        <v>1.2</v>
      </c>
      <c r="O22" s="261">
        <f t="shared" si="19"/>
        <v>31.92</v>
      </c>
      <c r="P22" s="274">
        <f t="shared" si="7"/>
        <v>7.980000000000001E-3</v>
      </c>
      <c r="Q22" s="131">
        <f t="shared" si="20"/>
        <v>27</v>
      </c>
      <c r="R22" s="132">
        <f t="shared" si="21"/>
        <v>0.33</v>
      </c>
      <c r="S22" s="136">
        <f t="shared" si="8"/>
        <v>42</v>
      </c>
      <c r="T22" s="137">
        <f t="shared" si="22"/>
        <v>0.52</v>
      </c>
      <c r="U22" s="190"/>
      <c r="V22" s="178">
        <f t="shared" si="9"/>
        <v>26.64</v>
      </c>
      <c r="W22" s="197">
        <f t="shared" si="10"/>
        <v>58.56</v>
      </c>
      <c r="X22" s="236">
        <f t="shared" si="11"/>
        <v>0.83</v>
      </c>
      <c r="Y22" s="237">
        <f t="shared" si="12"/>
        <v>0.01</v>
      </c>
      <c r="Z22" s="212"/>
      <c r="AA22" s="213">
        <f t="shared" si="13"/>
        <v>3941.44</v>
      </c>
      <c r="AB22" s="234">
        <f t="shared" si="14"/>
        <v>0.01</v>
      </c>
      <c r="AC22" s="230">
        <f t="shared" si="15"/>
        <v>3302.2933333333335</v>
      </c>
      <c r="AD22" s="231">
        <f t="shared" si="16"/>
        <v>3383.2933333333335</v>
      </c>
      <c r="AE22" s="207">
        <v>6</v>
      </c>
      <c r="AG22" s="275"/>
    </row>
    <row r="23" spans="1:33" ht="15" x14ac:dyDescent="0.25">
      <c r="A23" s="199">
        <v>7</v>
      </c>
      <c r="B23" s="118">
        <f t="shared" si="17"/>
        <v>1</v>
      </c>
      <c r="C23" s="123">
        <f t="shared" si="18"/>
        <v>16</v>
      </c>
      <c r="D23" s="84"/>
      <c r="E23" s="118">
        <f t="shared" si="0"/>
        <v>1</v>
      </c>
      <c r="F23" s="116">
        <f t="shared" si="23"/>
        <v>18</v>
      </c>
      <c r="G23" s="109">
        <f t="shared" si="1"/>
        <v>99</v>
      </c>
      <c r="H23" s="17"/>
      <c r="I23" s="13">
        <f t="shared" si="2"/>
        <v>1.4</v>
      </c>
      <c r="J23" s="121">
        <f t="shared" si="3"/>
        <v>5.5E-2</v>
      </c>
      <c r="K23" s="14">
        <f t="shared" si="4"/>
        <v>0.18</v>
      </c>
      <c r="L23" s="188"/>
      <c r="M23" s="194">
        <f t="shared" si="5"/>
        <v>27.72</v>
      </c>
      <c r="N23" s="192">
        <f t="shared" si="6"/>
        <v>1.8</v>
      </c>
      <c r="O23" s="261">
        <f t="shared" si="19"/>
        <v>53.85</v>
      </c>
      <c r="P23" s="274">
        <f t="shared" si="7"/>
        <v>1.3462500000000001E-2</v>
      </c>
      <c r="Q23" s="131">
        <f t="shared" si="20"/>
        <v>30</v>
      </c>
      <c r="R23" s="132">
        <f t="shared" si="21"/>
        <v>0.3</v>
      </c>
      <c r="S23" s="136">
        <f t="shared" si="8"/>
        <v>46</v>
      </c>
      <c r="T23" s="137">
        <f t="shared" si="22"/>
        <v>0.46</v>
      </c>
      <c r="U23" s="190"/>
      <c r="V23" s="178">
        <f t="shared" si="9"/>
        <v>39.96</v>
      </c>
      <c r="W23" s="197">
        <f t="shared" si="10"/>
        <v>93.81</v>
      </c>
      <c r="X23" s="236">
        <f t="shared" si="11"/>
        <v>0.74</v>
      </c>
      <c r="Y23" s="237">
        <f t="shared" si="12"/>
        <v>0.01</v>
      </c>
      <c r="Z23" s="212"/>
      <c r="AA23" s="213">
        <f t="shared" si="13"/>
        <v>3906.19</v>
      </c>
      <c r="AB23" s="234">
        <f t="shared" si="14"/>
        <v>0.02</v>
      </c>
      <c r="AC23" s="230">
        <f t="shared" si="15"/>
        <v>2187.8655555555556</v>
      </c>
      <c r="AD23" s="231">
        <f t="shared" si="16"/>
        <v>2286.8655555555556</v>
      </c>
      <c r="AE23" s="207">
        <v>7</v>
      </c>
      <c r="AG23" s="351">
        <v>2</v>
      </c>
    </row>
    <row r="24" spans="1:33" ht="15" x14ac:dyDescent="0.25">
      <c r="A24" s="199">
        <v>8</v>
      </c>
      <c r="B24" s="118">
        <f t="shared" si="17"/>
        <v>1</v>
      </c>
      <c r="C24" s="123">
        <f t="shared" si="18"/>
        <v>17</v>
      </c>
      <c r="D24" s="84"/>
      <c r="E24" s="118">
        <f t="shared" si="0"/>
        <v>1</v>
      </c>
      <c r="F24" s="116">
        <f t="shared" si="23"/>
        <v>19</v>
      </c>
      <c r="G24" s="109">
        <f t="shared" si="1"/>
        <v>118</v>
      </c>
      <c r="H24" s="17"/>
      <c r="I24" s="13">
        <f t="shared" si="2"/>
        <v>1.4</v>
      </c>
      <c r="J24" s="121">
        <f t="shared" si="3"/>
        <v>7.6999999999999999E-2</v>
      </c>
      <c r="K24" s="14">
        <f t="shared" si="4"/>
        <v>0.26</v>
      </c>
      <c r="L24" s="188"/>
      <c r="M24" s="194">
        <f t="shared" si="5"/>
        <v>42.64</v>
      </c>
      <c r="N24" s="192">
        <f t="shared" si="6"/>
        <v>2.6</v>
      </c>
      <c r="O24" s="261">
        <f t="shared" si="19"/>
        <v>88.51</v>
      </c>
      <c r="P24" s="274">
        <f t="shared" si="7"/>
        <v>2.2127500000000001E-2</v>
      </c>
      <c r="Q24" s="131">
        <f t="shared" si="20"/>
        <v>34</v>
      </c>
      <c r="R24" s="132">
        <f t="shared" si="21"/>
        <v>0.28999999999999998</v>
      </c>
      <c r="S24" s="136">
        <f t="shared" si="8"/>
        <v>51</v>
      </c>
      <c r="T24" s="137">
        <f t="shared" si="22"/>
        <v>0.43</v>
      </c>
      <c r="U24" s="190"/>
      <c r="V24" s="178">
        <f t="shared" si="9"/>
        <v>57.72</v>
      </c>
      <c r="W24" s="197">
        <f t="shared" si="10"/>
        <v>146.22999999999999</v>
      </c>
      <c r="X24" s="236">
        <f t="shared" si="11"/>
        <v>0.65</v>
      </c>
      <c r="Y24" s="237">
        <f t="shared" si="12"/>
        <v>0.01</v>
      </c>
      <c r="Z24" s="212"/>
      <c r="AA24" s="213">
        <f t="shared" si="13"/>
        <v>3853.77</v>
      </c>
      <c r="AB24" s="234">
        <f t="shared" si="14"/>
        <v>0.04</v>
      </c>
      <c r="AC24" s="230">
        <f t="shared" si="15"/>
        <v>1499.9792307692308</v>
      </c>
      <c r="AD24" s="231">
        <f t="shared" si="16"/>
        <v>1617.9792307692308</v>
      </c>
      <c r="AE24" s="207">
        <v>8</v>
      </c>
      <c r="AG24" s="351"/>
    </row>
    <row r="25" spans="1:33" ht="17.25" customHeight="1" x14ac:dyDescent="0.25">
      <c r="A25" s="199">
        <v>9</v>
      </c>
      <c r="B25" s="118">
        <f t="shared" si="17"/>
        <v>1</v>
      </c>
      <c r="C25" s="123">
        <f t="shared" si="18"/>
        <v>18</v>
      </c>
      <c r="D25" s="84"/>
      <c r="E25" s="118">
        <f t="shared" si="0"/>
        <v>1</v>
      </c>
      <c r="F25" s="116">
        <f t="shared" si="23"/>
        <v>20</v>
      </c>
      <c r="G25" s="109">
        <f t="shared" si="1"/>
        <v>138</v>
      </c>
      <c r="H25" s="17"/>
      <c r="I25" s="13">
        <f t="shared" si="2"/>
        <v>1.4</v>
      </c>
      <c r="J25" s="121">
        <f t="shared" si="3"/>
        <v>0.108</v>
      </c>
      <c r="K25" s="14">
        <f t="shared" si="4"/>
        <v>0.37</v>
      </c>
      <c r="L25" s="188"/>
      <c r="M25" s="194">
        <f t="shared" si="5"/>
        <v>64.38</v>
      </c>
      <c r="N25" s="192">
        <f t="shared" si="6"/>
        <v>3.7</v>
      </c>
      <c r="O25" s="261">
        <f t="shared" si="19"/>
        <v>141.16</v>
      </c>
      <c r="P25" s="274">
        <f t="shared" si="7"/>
        <v>3.5290000000000002E-2</v>
      </c>
      <c r="Q25" s="131">
        <f t="shared" si="20"/>
        <v>38</v>
      </c>
      <c r="R25" s="132">
        <f t="shared" si="21"/>
        <v>0.28000000000000003</v>
      </c>
      <c r="S25" s="136">
        <f t="shared" si="8"/>
        <v>56</v>
      </c>
      <c r="T25" s="137">
        <f t="shared" si="22"/>
        <v>0.41</v>
      </c>
      <c r="U25" s="190"/>
      <c r="V25" s="178">
        <f t="shared" si="9"/>
        <v>82.14</v>
      </c>
      <c r="W25" s="197">
        <f t="shared" si="10"/>
        <v>223.3</v>
      </c>
      <c r="X25" s="236">
        <f t="shared" si="11"/>
        <v>0.57999999999999996</v>
      </c>
      <c r="Y25" s="237">
        <f t="shared" si="12"/>
        <v>0.02</v>
      </c>
      <c r="Z25" s="212"/>
      <c r="AA25" s="213">
        <f t="shared" si="13"/>
        <v>3776.7</v>
      </c>
      <c r="AB25" s="234">
        <f t="shared" si="14"/>
        <v>0.06</v>
      </c>
      <c r="AC25" s="230">
        <f t="shared" si="15"/>
        <v>1038.4897297297298</v>
      </c>
      <c r="AD25" s="231">
        <f t="shared" si="16"/>
        <v>1176.4897297297298</v>
      </c>
      <c r="AE25" s="207">
        <v>9</v>
      </c>
      <c r="AG25" s="220"/>
    </row>
    <row r="26" spans="1:33" ht="15" x14ac:dyDescent="0.25">
      <c r="A26" s="199">
        <v>10</v>
      </c>
      <c r="B26" s="119">
        <f t="shared" si="17"/>
        <v>1</v>
      </c>
      <c r="C26" s="111">
        <f t="shared" si="18"/>
        <v>19</v>
      </c>
      <c r="D26" s="15"/>
      <c r="E26" s="119">
        <f t="shared" si="0"/>
        <v>6</v>
      </c>
      <c r="F26" s="110">
        <f t="shared" si="23"/>
        <v>26</v>
      </c>
      <c r="G26" s="111">
        <f t="shared" si="1"/>
        <v>164</v>
      </c>
      <c r="H26" s="15"/>
      <c r="I26" s="19">
        <f t="shared" si="2"/>
        <v>1.4</v>
      </c>
      <c r="J26" s="20">
        <f t="shared" si="3"/>
        <v>0.151</v>
      </c>
      <c r="K26" s="21">
        <f t="shared" si="4"/>
        <v>0.52</v>
      </c>
      <c r="L26" s="188"/>
      <c r="M26" s="195">
        <f t="shared" si="5"/>
        <v>95.68</v>
      </c>
      <c r="N26" s="193">
        <f t="shared" si="6"/>
        <v>5.2</v>
      </c>
      <c r="O26" s="262">
        <f t="shared" si="19"/>
        <v>238.27</v>
      </c>
      <c r="P26" s="273">
        <f t="shared" si="7"/>
        <v>5.9567500000000002E-2</v>
      </c>
      <c r="Q26" s="133">
        <f t="shared" si="20"/>
        <v>46</v>
      </c>
      <c r="R26" s="134">
        <f t="shared" si="21"/>
        <v>0.28000000000000003</v>
      </c>
      <c r="S26" s="140">
        <f t="shared" si="8"/>
        <v>65</v>
      </c>
      <c r="T26" s="134">
        <f t="shared" si="22"/>
        <v>0.4</v>
      </c>
      <c r="U26" s="190"/>
      <c r="V26" s="186">
        <f t="shared" si="9"/>
        <v>115.44</v>
      </c>
      <c r="W26" s="198">
        <f t="shared" si="10"/>
        <v>353.71</v>
      </c>
      <c r="X26" s="238">
        <f t="shared" si="11"/>
        <v>0.48</v>
      </c>
      <c r="Y26" s="239">
        <f t="shared" si="12"/>
        <v>0.03</v>
      </c>
      <c r="Z26" s="212"/>
      <c r="AA26" s="214">
        <f t="shared" si="13"/>
        <v>3646.29</v>
      </c>
      <c r="AB26" s="235">
        <f t="shared" si="14"/>
        <v>0.09</v>
      </c>
      <c r="AC26" s="232">
        <f t="shared" si="15"/>
        <v>718.96961538461528</v>
      </c>
      <c r="AD26" s="233">
        <f t="shared" si="16"/>
        <v>882.96961538461528</v>
      </c>
      <c r="AE26" s="207">
        <v>10</v>
      </c>
    </row>
    <row r="27" spans="1:33" ht="15" x14ac:dyDescent="0.25">
      <c r="A27" s="199">
        <v>11</v>
      </c>
      <c r="B27" s="118">
        <f t="shared" si="17"/>
        <v>1</v>
      </c>
      <c r="C27" s="123">
        <f t="shared" si="18"/>
        <v>20</v>
      </c>
      <c r="D27" s="84"/>
      <c r="E27" s="118">
        <f t="shared" si="0"/>
        <v>6</v>
      </c>
      <c r="F27" s="116">
        <f t="shared" si="23"/>
        <v>32</v>
      </c>
      <c r="G27" s="109">
        <f t="shared" si="1"/>
        <v>196</v>
      </c>
      <c r="H27" s="17"/>
      <c r="I27" s="13">
        <f t="shared" si="2"/>
        <v>1.42</v>
      </c>
      <c r="J27" s="121">
        <f t="shared" si="3"/>
        <v>0.214</v>
      </c>
      <c r="K27" s="14">
        <f t="shared" si="4"/>
        <v>0.73</v>
      </c>
      <c r="L27" s="188"/>
      <c r="M27" s="194">
        <f t="shared" si="5"/>
        <v>141.62</v>
      </c>
      <c r="N27" s="192">
        <f t="shared" si="6"/>
        <v>7.3</v>
      </c>
      <c r="O27" s="261">
        <f t="shared" si="19"/>
        <v>405.95</v>
      </c>
      <c r="P27" s="274">
        <f t="shared" si="7"/>
        <v>0.10148749999999999</v>
      </c>
      <c r="Q27" s="131">
        <f t="shared" si="20"/>
        <v>56</v>
      </c>
      <c r="R27" s="132">
        <f t="shared" si="21"/>
        <v>0.28999999999999998</v>
      </c>
      <c r="S27" s="136">
        <f t="shared" si="8"/>
        <v>76</v>
      </c>
      <c r="T27" s="137">
        <f t="shared" si="22"/>
        <v>0.39</v>
      </c>
      <c r="U27" s="190"/>
      <c r="V27" s="178">
        <f t="shared" si="9"/>
        <v>162.06</v>
      </c>
      <c r="W27" s="197">
        <f t="shared" si="10"/>
        <v>568.01</v>
      </c>
      <c r="X27" s="236">
        <f t="shared" si="11"/>
        <v>0.4</v>
      </c>
      <c r="Y27" s="237">
        <f t="shared" si="12"/>
        <v>0.04</v>
      </c>
      <c r="Z27" s="212"/>
      <c r="AA27" s="213">
        <f t="shared" si="13"/>
        <v>3431.99</v>
      </c>
      <c r="AB27" s="234">
        <f t="shared" si="14"/>
        <v>0.14000000000000001</v>
      </c>
      <c r="AC27" s="230">
        <f t="shared" si="15"/>
        <v>487.89561643835623</v>
      </c>
      <c r="AD27" s="231">
        <f t="shared" si="16"/>
        <v>683.89561643835623</v>
      </c>
      <c r="AE27" s="207">
        <v>11</v>
      </c>
    </row>
    <row r="28" spans="1:33" ht="15" x14ac:dyDescent="0.25">
      <c r="A28" s="199">
        <v>12</v>
      </c>
      <c r="B28" s="118">
        <f t="shared" si="17"/>
        <v>1</v>
      </c>
      <c r="C28" s="123">
        <f t="shared" si="18"/>
        <v>21</v>
      </c>
      <c r="D28" s="84"/>
      <c r="E28" s="118">
        <f t="shared" si="0"/>
        <v>6</v>
      </c>
      <c r="F28" s="116">
        <f t="shared" si="23"/>
        <v>38</v>
      </c>
      <c r="G28" s="109">
        <f t="shared" si="1"/>
        <v>234</v>
      </c>
      <c r="H28" s="17"/>
      <c r="I28" s="13">
        <f t="shared" si="2"/>
        <v>1.44</v>
      </c>
      <c r="J28" s="121">
        <f t="shared" si="3"/>
        <v>0.308</v>
      </c>
      <c r="K28" s="14">
        <f t="shared" si="4"/>
        <v>1.04</v>
      </c>
      <c r="L28" s="188"/>
      <c r="M28" s="194">
        <f t="shared" si="5"/>
        <v>212.16</v>
      </c>
      <c r="N28" s="192">
        <f t="shared" si="6"/>
        <v>10.4</v>
      </c>
      <c r="O28" s="261">
        <f t="shared" si="19"/>
        <v>685.2</v>
      </c>
      <c r="P28" s="274">
        <f t="shared" si="7"/>
        <v>0.17130000000000001</v>
      </c>
      <c r="Q28" s="131">
        <f t="shared" si="20"/>
        <v>66</v>
      </c>
      <c r="R28" s="132">
        <f t="shared" si="21"/>
        <v>0.28000000000000003</v>
      </c>
      <c r="S28" s="136">
        <f t="shared" si="8"/>
        <v>87</v>
      </c>
      <c r="T28" s="137">
        <f t="shared" si="22"/>
        <v>0.37</v>
      </c>
      <c r="U28" s="190"/>
      <c r="V28" s="178">
        <f t="shared" si="9"/>
        <v>230.88</v>
      </c>
      <c r="W28" s="197">
        <f t="shared" si="10"/>
        <v>916.08</v>
      </c>
      <c r="X28" s="236">
        <f t="shared" si="11"/>
        <v>0.34</v>
      </c>
      <c r="Y28" s="237">
        <f t="shared" si="12"/>
        <v>0.06</v>
      </c>
      <c r="Z28" s="212"/>
      <c r="AA28" s="213">
        <f t="shared" si="13"/>
        <v>3083.92</v>
      </c>
      <c r="AB28" s="234">
        <f t="shared" si="14"/>
        <v>0.23</v>
      </c>
      <c r="AC28" s="230">
        <f t="shared" si="15"/>
        <v>314.29076923076923</v>
      </c>
      <c r="AD28" s="231">
        <f t="shared" si="16"/>
        <v>548.29076923076923</v>
      </c>
      <c r="AE28" s="207">
        <v>12</v>
      </c>
    </row>
    <row r="29" spans="1:33" ht="15" x14ac:dyDescent="0.25">
      <c r="A29" s="199">
        <v>13</v>
      </c>
      <c r="B29" s="118">
        <f t="shared" si="17"/>
        <v>1</v>
      </c>
      <c r="C29" s="123">
        <f t="shared" si="18"/>
        <v>22</v>
      </c>
      <c r="D29" s="84"/>
      <c r="E29" s="118">
        <f t="shared" si="0"/>
        <v>6</v>
      </c>
      <c r="F29" s="116">
        <f t="shared" si="23"/>
        <v>44</v>
      </c>
      <c r="G29" s="109">
        <f t="shared" si="1"/>
        <v>278</v>
      </c>
      <c r="H29" s="17"/>
      <c r="I29" s="13">
        <f t="shared" si="2"/>
        <v>1.46</v>
      </c>
      <c r="J29" s="121">
        <f t="shared" si="3"/>
        <v>0.45</v>
      </c>
      <c r="K29" s="14">
        <f t="shared" si="4"/>
        <v>1.49</v>
      </c>
      <c r="L29" s="188"/>
      <c r="M29" s="194">
        <f t="shared" si="5"/>
        <v>318.86</v>
      </c>
      <c r="N29" s="192">
        <f t="shared" si="6"/>
        <v>14.9</v>
      </c>
      <c r="O29" s="261">
        <f t="shared" si="19"/>
        <v>1145.5</v>
      </c>
      <c r="P29" s="274">
        <f t="shared" si="7"/>
        <v>0.28637499999999999</v>
      </c>
      <c r="Q29" s="131">
        <f t="shared" si="20"/>
        <v>77</v>
      </c>
      <c r="R29" s="132">
        <f t="shared" si="21"/>
        <v>0.28000000000000003</v>
      </c>
      <c r="S29" s="136">
        <f t="shared" si="8"/>
        <v>99</v>
      </c>
      <c r="T29" s="137">
        <f t="shared" si="22"/>
        <v>0.36</v>
      </c>
      <c r="U29" s="190"/>
      <c r="V29" s="178">
        <f t="shared" si="9"/>
        <v>330.78</v>
      </c>
      <c r="W29" s="197">
        <f t="shared" si="10"/>
        <v>1476.28</v>
      </c>
      <c r="X29" s="236">
        <f t="shared" si="11"/>
        <v>0.28999999999999998</v>
      </c>
      <c r="Y29" s="237">
        <f t="shared" si="12"/>
        <v>0.08</v>
      </c>
      <c r="Z29" s="212"/>
      <c r="AA29" s="213">
        <f t="shared" si="13"/>
        <v>2523.7199999999998</v>
      </c>
      <c r="AB29" s="234">
        <f t="shared" si="14"/>
        <v>0.37</v>
      </c>
      <c r="AC29" s="230">
        <f t="shared" si="15"/>
        <v>187.1371812080537</v>
      </c>
      <c r="AD29" s="231">
        <f t="shared" si="16"/>
        <v>465.13718120805368</v>
      </c>
      <c r="AE29" s="207">
        <v>13</v>
      </c>
    </row>
    <row r="30" spans="1:33" ht="15" x14ac:dyDescent="0.25">
      <c r="A30" s="199">
        <v>14</v>
      </c>
      <c r="B30" s="118">
        <f t="shared" si="17"/>
        <v>1</v>
      </c>
      <c r="C30" s="123">
        <f t="shared" si="18"/>
        <v>23</v>
      </c>
      <c r="D30" s="84"/>
      <c r="E30" s="118">
        <f t="shared" si="0"/>
        <v>6</v>
      </c>
      <c r="F30" s="116">
        <f t="shared" si="23"/>
        <v>50</v>
      </c>
      <c r="G30" s="109">
        <f t="shared" si="1"/>
        <v>328</v>
      </c>
      <c r="H30" s="17"/>
      <c r="I30" s="13">
        <f t="shared" si="2"/>
        <v>1.48</v>
      </c>
      <c r="J30" s="121">
        <f t="shared" si="3"/>
        <v>0.66600000000000004</v>
      </c>
      <c r="K30" s="14">
        <f t="shared" si="4"/>
        <v>2.16</v>
      </c>
      <c r="L30" s="188"/>
      <c r="M30" s="194">
        <f t="shared" si="5"/>
        <v>483.84</v>
      </c>
      <c r="N30" s="192">
        <f t="shared" si="6"/>
        <v>21.6</v>
      </c>
      <c r="O30" s="261">
        <f t="shared" si="19"/>
        <v>1894.5</v>
      </c>
      <c r="P30" s="274">
        <f t="shared" si="7"/>
        <v>0.47362500000000002</v>
      </c>
      <c r="Q30" s="131">
        <f t="shared" si="20"/>
        <v>88</v>
      </c>
      <c r="R30" s="132">
        <f t="shared" si="21"/>
        <v>0.27</v>
      </c>
      <c r="S30" s="136">
        <f t="shared" si="8"/>
        <v>111</v>
      </c>
      <c r="T30" s="137">
        <f t="shared" si="22"/>
        <v>0.34</v>
      </c>
      <c r="U30" s="190"/>
      <c r="V30" s="178">
        <f t="shared" si="9"/>
        <v>479.52</v>
      </c>
      <c r="W30" s="197">
        <f t="shared" si="10"/>
        <v>2374.02</v>
      </c>
      <c r="X30" s="236">
        <f t="shared" si="11"/>
        <v>0.25</v>
      </c>
      <c r="Y30" s="237">
        <f t="shared" si="12"/>
        <v>0.12</v>
      </c>
      <c r="Z30" s="212"/>
      <c r="AA30" s="213">
        <f t="shared" si="13"/>
        <v>1625.98</v>
      </c>
      <c r="AB30" s="234">
        <f t="shared" si="14"/>
        <v>0.59</v>
      </c>
      <c r="AC30" s="230">
        <f t="shared" si="15"/>
        <v>93.03685185185185</v>
      </c>
      <c r="AD30" s="231">
        <f t="shared" si="16"/>
        <v>421.03685185185185</v>
      </c>
      <c r="AE30" s="207">
        <v>14</v>
      </c>
    </row>
    <row r="31" spans="1:33" ht="15" x14ac:dyDescent="0.25">
      <c r="A31" s="199">
        <v>15</v>
      </c>
      <c r="B31" s="119">
        <f t="shared" si="17"/>
        <v>1</v>
      </c>
      <c r="C31" s="111">
        <f t="shared" si="18"/>
        <v>24</v>
      </c>
      <c r="D31" s="15"/>
      <c r="E31" s="119">
        <f t="shared" si="0"/>
        <v>6</v>
      </c>
      <c r="F31" s="110">
        <f t="shared" si="23"/>
        <v>56</v>
      </c>
      <c r="G31" s="111">
        <f t="shared" si="1"/>
        <v>384</v>
      </c>
      <c r="H31" s="15"/>
      <c r="I31" s="19">
        <f t="shared" si="2"/>
        <v>1.5</v>
      </c>
      <c r="J31" s="20">
        <f t="shared" si="3"/>
        <v>0.999</v>
      </c>
      <c r="K31" s="21">
        <f t="shared" si="4"/>
        <v>3.16</v>
      </c>
      <c r="L31" s="188"/>
      <c r="M31" s="195">
        <f t="shared" si="5"/>
        <v>739.44</v>
      </c>
      <c r="N31" s="193">
        <f t="shared" si="6"/>
        <v>31.6</v>
      </c>
      <c r="O31" s="262">
        <f t="shared" si="19"/>
        <v>3110.09</v>
      </c>
      <c r="P31" s="273">
        <f t="shared" si="7"/>
        <v>0.77752250000000001</v>
      </c>
      <c r="Q31" s="133">
        <f t="shared" si="20"/>
        <v>98</v>
      </c>
      <c r="R31" s="134">
        <f t="shared" si="21"/>
        <v>0.26</v>
      </c>
      <c r="S31" s="138">
        <f t="shared" si="8"/>
        <v>122</v>
      </c>
      <c r="T31" s="139">
        <f t="shared" si="22"/>
        <v>0.32</v>
      </c>
      <c r="U31" s="190"/>
      <c r="V31" s="186">
        <f t="shared" si="9"/>
        <v>701.52</v>
      </c>
      <c r="W31" s="198">
        <f t="shared" si="10"/>
        <v>3811.61</v>
      </c>
      <c r="X31" s="238">
        <f t="shared" si="11"/>
        <v>0.23</v>
      </c>
      <c r="Y31" s="239">
        <f t="shared" si="12"/>
        <v>0.18</v>
      </c>
      <c r="Z31" s="212"/>
      <c r="AA31" s="214">
        <f t="shared" si="13"/>
        <v>188.39</v>
      </c>
      <c r="AB31" s="235">
        <f t="shared" si="14"/>
        <v>0.95</v>
      </c>
      <c r="AC31" s="232">
        <f t="shared" si="15"/>
        <v>23.721708860759488</v>
      </c>
      <c r="AD31" s="233">
        <f t="shared" si="16"/>
        <v>407.72170886075946</v>
      </c>
      <c r="AE31" s="207">
        <v>15</v>
      </c>
    </row>
    <row r="32" spans="1:33" ht="15" x14ac:dyDescent="0.25">
      <c r="A32" s="199">
        <v>16</v>
      </c>
      <c r="B32" s="118">
        <f t="shared" si="17"/>
        <v>1</v>
      </c>
      <c r="C32" s="123">
        <f t="shared" si="18"/>
        <v>25</v>
      </c>
      <c r="D32" s="84"/>
      <c r="E32" s="118">
        <f t="shared" si="0"/>
        <v>6</v>
      </c>
      <c r="F32" s="116">
        <f t="shared" si="23"/>
        <v>62</v>
      </c>
      <c r="G32" s="109">
        <f t="shared" si="1"/>
        <v>446</v>
      </c>
      <c r="H32" s="17"/>
      <c r="I32" s="13">
        <f t="shared" si="2"/>
        <v>1.52</v>
      </c>
      <c r="J32" s="121">
        <f t="shared" si="3"/>
        <v>1.518</v>
      </c>
      <c r="K32" s="14">
        <f t="shared" si="4"/>
        <v>4.68</v>
      </c>
      <c r="L32" s="188"/>
      <c r="M32" s="194">
        <f t="shared" si="5"/>
        <v>1141.92</v>
      </c>
      <c r="N32" s="192">
        <f t="shared" si="6"/>
        <v>46.8</v>
      </c>
      <c r="O32" s="261">
        <f t="shared" si="19"/>
        <v>5078.3999999999996</v>
      </c>
      <c r="P32" s="274">
        <f t="shared" si="7"/>
        <v>1.2695999999999998</v>
      </c>
      <c r="Q32" s="131">
        <f t="shared" si="20"/>
        <v>109</v>
      </c>
      <c r="R32" s="132">
        <f t="shared" si="21"/>
        <v>0.24</v>
      </c>
      <c r="S32" s="136">
        <f t="shared" si="8"/>
        <v>134</v>
      </c>
      <c r="T32" s="137">
        <f t="shared" si="22"/>
        <v>0.3</v>
      </c>
      <c r="U32" s="190"/>
      <c r="V32" s="178">
        <f t="shared" si="9"/>
        <v>1038.96</v>
      </c>
      <c r="W32" s="197">
        <f t="shared" si="10"/>
        <v>6117.36</v>
      </c>
      <c r="X32" s="236">
        <f t="shared" si="11"/>
        <v>0.2</v>
      </c>
      <c r="Y32" s="237">
        <f t="shared" si="12"/>
        <v>0.26</v>
      </c>
      <c r="Z32" s="212"/>
      <c r="AA32" s="213">
        <f t="shared" si="13"/>
        <v>-2117.36</v>
      </c>
      <c r="AB32" s="234">
        <f t="shared" si="14"/>
        <v>1.53</v>
      </c>
      <c r="AC32" s="230">
        <f t="shared" si="15"/>
        <v>0</v>
      </c>
      <c r="AD32" s="231">
        <f t="shared" si="16"/>
        <v>0</v>
      </c>
      <c r="AE32" s="207">
        <v>16</v>
      </c>
    </row>
    <row r="33" spans="1:31" ht="15" x14ac:dyDescent="0.25">
      <c r="A33" s="199">
        <v>17</v>
      </c>
      <c r="B33" s="118">
        <f t="shared" si="17"/>
        <v>1</v>
      </c>
      <c r="C33" s="123">
        <f t="shared" si="18"/>
        <v>26</v>
      </c>
      <c r="D33" s="84"/>
      <c r="E33" s="118">
        <f t="shared" si="0"/>
        <v>6</v>
      </c>
      <c r="F33" s="116">
        <f t="shared" si="23"/>
        <v>68</v>
      </c>
      <c r="G33" s="109">
        <f t="shared" si="1"/>
        <v>514</v>
      </c>
      <c r="H33" s="17"/>
      <c r="I33" s="13">
        <f t="shared" si="2"/>
        <v>1.54</v>
      </c>
      <c r="J33" s="121">
        <f t="shared" si="3"/>
        <v>2.3380000000000001</v>
      </c>
      <c r="K33" s="14">
        <f t="shared" si="4"/>
        <v>7.02</v>
      </c>
      <c r="L33" s="188"/>
      <c r="M33" s="194">
        <f t="shared" si="5"/>
        <v>1783.08</v>
      </c>
      <c r="N33" s="192">
        <f t="shared" si="6"/>
        <v>70.2</v>
      </c>
      <c r="O33" s="261">
        <f t="shared" si="19"/>
        <v>8274.83</v>
      </c>
      <c r="P33" s="274">
        <f t="shared" si="7"/>
        <v>2.0687074999999999</v>
      </c>
      <c r="Q33" s="131">
        <f t="shared" si="20"/>
        <v>118</v>
      </c>
      <c r="R33" s="132">
        <f t="shared" si="21"/>
        <v>0.23</v>
      </c>
      <c r="S33" s="136">
        <f t="shared" si="8"/>
        <v>144</v>
      </c>
      <c r="T33" s="137">
        <f t="shared" si="22"/>
        <v>0.28000000000000003</v>
      </c>
      <c r="U33" s="190"/>
      <c r="V33" s="178">
        <f t="shared" si="9"/>
        <v>1558.44</v>
      </c>
      <c r="W33" s="197">
        <f t="shared" si="10"/>
        <v>9833.27</v>
      </c>
      <c r="X33" s="236">
        <f t="shared" si="11"/>
        <v>0.19</v>
      </c>
      <c r="Y33" s="237">
        <f t="shared" si="12"/>
        <v>0.39</v>
      </c>
      <c r="Z33" s="212"/>
      <c r="AA33" s="213">
        <f t="shared" si="13"/>
        <v>-5833.27</v>
      </c>
      <c r="AB33" s="234">
        <f t="shared" si="14"/>
        <v>2.46</v>
      </c>
      <c r="AC33" s="230">
        <f t="shared" si="15"/>
        <v>0</v>
      </c>
      <c r="AD33" s="231">
        <f t="shared" si="16"/>
        <v>0</v>
      </c>
      <c r="AE33" s="207">
        <v>17</v>
      </c>
    </row>
    <row r="34" spans="1:31" ht="15" x14ac:dyDescent="0.25">
      <c r="A34" s="199">
        <v>18</v>
      </c>
      <c r="B34" s="118">
        <f t="shared" si="17"/>
        <v>1</v>
      </c>
      <c r="C34" s="123">
        <f t="shared" si="18"/>
        <v>27</v>
      </c>
      <c r="D34" s="84"/>
      <c r="E34" s="118">
        <f t="shared" si="0"/>
        <v>6</v>
      </c>
      <c r="F34" s="116">
        <f t="shared" si="23"/>
        <v>74</v>
      </c>
      <c r="G34" s="109">
        <f t="shared" si="1"/>
        <v>588</v>
      </c>
      <c r="H34" s="17"/>
      <c r="I34" s="13">
        <f t="shared" si="2"/>
        <v>1.56</v>
      </c>
      <c r="J34" s="121">
        <f t="shared" si="3"/>
        <v>3.6469999999999998</v>
      </c>
      <c r="K34" s="14">
        <f t="shared" si="4"/>
        <v>10.67</v>
      </c>
      <c r="L34" s="188"/>
      <c r="M34" s="194">
        <f t="shared" si="5"/>
        <v>2816.88</v>
      </c>
      <c r="N34" s="192">
        <f t="shared" si="6"/>
        <v>106.7</v>
      </c>
      <c r="O34" s="261">
        <f t="shared" si="19"/>
        <v>13491.51</v>
      </c>
      <c r="P34" s="274">
        <f t="shared" si="7"/>
        <v>3.3728775</v>
      </c>
      <c r="Q34" s="131">
        <f t="shared" si="20"/>
        <v>126</v>
      </c>
      <c r="R34" s="132">
        <f t="shared" si="21"/>
        <v>0.21</v>
      </c>
      <c r="S34" s="136">
        <f t="shared" si="8"/>
        <v>153</v>
      </c>
      <c r="T34" s="137">
        <f t="shared" si="22"/>
        <v>0.26</v>
      </c>
      <c r="U34" s="190"/>
      <c r="V34" s="178">
        <f t="shared" si="9"/>
        <v>2368.7399999999998</v>
      </c>
      <c r="W34" s="197">
        <f t="shared" si="10"/>
        <v>15860.25</v>
      </c>
      <c r="X34" s="236">
        <f t="shared" si="11"/>
        <v>0.18</v>
      </c>
      <c r="Y34" s="237">
        <f t="shared" si="12"/>
        <v>0.59</v>
      </c>
      <c r="Z34" s="212"/>
      <c r="AA34" s="213">
        <f t="shared" si="13"/>
        <v>-11860.25</v>
      </c>
      <c r="AB34" s="234">
        <f t="shared" si="14"/>
        <v>3.97</v>
      </c>
      <c r="AC34" s="230">
        <f t="shared" si="15"/>
        <v>0</v>
      </c>
      <c r="AD34" s="231">
        <f t="shared" si="16"/>
        <v>0</v>
      </c>
      <c r="AE34" s="207">
        <v>18</v>
      </c>
    </row>
    <row r="35" spans="1:31" ht="15" x14ac:dyDescent="0.25">
      <c r="A35" s="199">
        <v>19</v>
      </c>
      <c r="B35" s="118">
        <f t="shared" si="17"/>
        <v>1</v>
      </c>
      <c r="C35" s="123">
        <f t="shared" si="18"/>
        <v>28</v>
      </c>
      <c r="D35" s="84"/>
      <c r="E35" s="118">
        <f t="shared" si="0"/>
        <v>6</v>
      </c>
      <c r="F35" s="116">
        <f t="shared" si="23"/>
        <v>80</v>
      </c>
      <c r="G35" s="109">
        <f t="shared" si="1"/>
        <v>668</v>
      </c>
      <c r="H35" s="17"/>
      <c r="I35" s="13">
        <f t="shared" si="2"/>
        <v>1.58</v>
      </c>
      <c r="J35" s="121">
        <f t="shared" si="3"/>
        <v>5.7619999999999996</v>
      </c>
      <c r="K35" s="14">
        <f t="shared" si="4"/>
        <v>16.43</v>
      </c>
      <c r="L35" s="188"/>
      <c r="M35" s="194">
        <f t="shared" si="5"/>
        <v>4501.82</v>
      </c>
      <c r="N35" s="192">
        <f t="shared" si="6"/>
        <v>164.3</v>
      </c>
      <c r="O35" s="261">
        <f t="shared" si="19"/>
        <v>22062.080000000002</v>
      </c>
      <c r="P35" s="274">
        <f t="shared" si="7"/>
        <v>5.5155200000000004</v>
      </c>
      <c r="Q35" s="131">
        <f t="shared" si="20"/>
        <v>134</v>
      </c>
      <c r="R35" s="132">
        <f t="shared" si="21"/>
        <v>0.2</v>
      </c>
      <c r="S35" s="136">
        <f t="shared" si="8"/>
        <v>162</v>
      </c>
      <c r="T35" s="137">
        <f t="shared" si="22"/>
        <v>0.24</v>
      </c>
      <c r="U35" s="190"/>
      <c r="V35" s="178">
        <f t="shared" si="9"/>
        <v>3647.46</v>
      </c>
      <c r="W35" s="197">
        <f t="shared" si="10"/>
        <v>25709.54</v>
      </c>
      <c r="X35" s="236">
        <f t="shared" si="11"/>
        <v>0.17</v>
      </c>
      <c r="Y35" s="237">
        <f t="shared" si="12"/>
        <v>0.91</v>
      </c>
      <c r="Z35" s="212"/>
      <c r="AA35" s="213">
        <f t="shared" si="13"/>
        <v>-21709.54</v>
      </c>
      <c r="AB35" s="234">
        <f t="shared" si="14"/>
        <v>6.43</v>
      </c>
      <c r="AC35" s="230">
        <f t="shared" si="15"/>
        <v>0</v>
      </c>
      <c r="AD35" s="231">
        <f t="shared" si="16"/>
        <v>0</v>
      </c>
      <c r="AE35" s="207">
        <v>19</v>
      </c>
    </row>
    <row r="36" spans="1:31" ht="15" x14ac:dyDescent="0.25">
      <c r="A36" s="199">
        <v>20</v>
      </c>
      <c r="B36" s="119">
        <f t="shared" si="17"/>
        <v>1</v>
      </c>
      <c r="C36" s="111">
        <f t="shared" si="18"/>
        <v>29</v>
      </c>
      <c r="D36" s="15"/>
      <c r="E36" s="119">
        <f t="shared" si="0"/>
        <v>6</v>
      </c>
      <c r="F36" s="110">
        <f t="shared" si="23"/>
        <v>86</v>
      </c>
      <c r="G36" s="111">
        <f t="shared" si="1"/>
        <v>754</v>
      </c>
      <c r="H36" s="15"/>
      <c r="I36" s="19">
        <f t="shared" si="2"/>
        <v>1.6</v>
      </c>
      <c r="J36" s="20">
        <f t="shared" si="3"/>
        <v>9.2189999999999994</v>
      </c>
      <c r="K36" s="21">
        <f t="shared" si="4"/>
        <v>25.65</v>
      </c>
      <c r="L36" s="188"/>
      <c r="M36" s="195">
        <f t="shared" si="5"/>
        <v>7284.6</v>
      </c>
      <c r="N36" s="193">
        <f t="shared" si="6"/>
        <v>256.5</v>
      </c>
      <c r="O36" s="262">
        <f t="shared" si="19"/>
        <v>36247.19</v>
      </c>
      <c r="P36" s="273">
        <f t="shared" si="7"/>
        <v>9.0617975000000008</v>
      </c>
      <c r="Q36" s="133">
        <f t="shared" si="20"/>
        <v>141</v>
      </c>
      <c r="R36" s="134">
        <f t="shared" si="21"/>
        <v>0.19</v>
      </c>
      <c r="S36" s="138">
        <f t="shared" si="8"/>
        <v>170</v>
      </c>
      <c r="T36" s="139">
        <f t="shared" si="22"/>
        <v>0.23</v>
      </c>
      <c r="U36" s="190"/>
      <c r="V36" s="186">
        <f t="shared" si="9"/>
        <v>5694.3</v>
      </c>
      <c r="W36" s="198">
        <f t="shared" si="10"/>
        <v>41941.49</v>
      </c>
      <c r="X36" s="238">
        <f t="shared" si="11"/>
        <v>0.16</v>
      </c>
      <c r="Y36" s="239">
        <f t="shared" si="12"/>
        <v>1.42</v>
      </c>
      <c r="Z36" s="212"/>
      <c r="AA36" s="214">
        <f t="shared" si="13"/>
        <v>-37941.49</v>
      </c>
      <c r="AB36" s="235">
        <f t="shared" si="14"/>
        <v>10.49</v>
      </c>
      <c r="AC36" s="232">
        <f t="shared" si="15"/>
        <v>0</v>
      </c>
      <c r="AD36" s="233">
        <f t="shared" si="16"/>
        <v>0</v>
      </c>
      <c r="AE36" s="207">
        <v>20</v>
      </c>
    </row>
    <row r="37" spans="1:31" ht="15" customHeight="1" x14ac:dyDescent="0.25">
      <c r="A37" s="199">
        <v>21</v>
      </c>
      <c r="B37" s="118">
        <f t="shared" ref="B37:B100" si="24">IF(AND($A37&gt;=C$9,C$9&gt;0),0,IF(AND($A37&gt;=C$6,C$6&gt;0),C$7,0))</f>
        <v>1</v>
      </c>
      <c r="C37" s="123">
        <f t="shared" ref="C37:C100" si="25">IF(AND($A37&gt;=C$9,C$9&gt;0),C$10,C36+B37)</f>
        <v>30</v>
      </c>
      <c r="D37" s="84"/>
      <c r="E37" s="118">
        <f t="shared" ref="E37:E100" si="26">IF(OR($A37&lt;2,AND(G$12&gt;0,$A37&gt;G$12)),0,IF(AND($A37&gt;=G$9,G$9&gt;0),G$10,IF(AND($A37&gt;=G$6,G$6&gt;0),G$7,0)))</f>
        <v>6</v>
      </c>
      <c r="F37" s="116">
        <f t="shared" ref="F37:F100" si="27">F36+E37</f>
        <v>92</v>
      </c>
      <c r="G37" s="109">
        <f t="shared" ref="G37:G100" si="28">G36+F37</f>
        <v>846</v>
      </c>
      <c r="H37" s="17"/>
      <c r="I37" s="13">
        <f t="shared" ref="I37:I100" si="29">IF(($A37&lt;K$4),1,IF(AND($A37&gt;K$12,K$12&gt;0),I36,IF(AND($A37&gt;=K$9,K$9&gt;0),ROUND(I36+K$10,4),IF(AND($A37&gt;=K$6,K$6&gt;0),ROUND(I36+K$7,4),K$3))))</f>
        <v>1.62</v>
      </c>
      <c r="J37" s="121">
        <f t="shared" ref="J37:J100" si="30">IF($A37&lt;K$4, K$2, IF(K$1=0,IF(K$13&gt;0,IF(K$2*K$13&lt;ROUND(J36*I37, 3),K$2*K$13,ROUND(J36*I37, 3)),ROUND(J36*I37, 3)),IF(K$13&gt;0,IF(K$2*K$13&lt;ROUND(K$2*I37, 3),K$2*K$13,ROUND(K$2*I37, 3)),ROUND(K$2*I37, 3))))</f>
        <v>14.935</v>
      </c>
      <c r="K37" s="14">
        <f t="shared" ref="K37:K100" si="31">K36+ROUND(J37,2)</f>
        <v>40.589999999999996</v>
      </c>
      <c r="L37" s="336"/>
      <c r="M37" s="194">
        <f t="shared" ref="M37:M100" si="32">ROUND(C37*N37-K37*$O$6,2)</f>
        <v>11933.46</v>
      </c>
      <c r="N37" s="192">
        <f t="shared" ref="N37:N100" si="33">ROUND(ROUND(K37,2)*$O$4,2)</f>
        <v>405.9</v>
      </c>
      <c r="O37" s="261">
        <f t="shared" ref="O37:O100" si="34">ROUND((ROUND(K36,2)*(G37-G36)*$O$4+O36+J37*$O$6),2)</f>
        <v>59934.8</v>
      </c>
      <c r="P37" s="274">
        <f t="shared" ref="P37:P100" si="35">O37/$O$10</f>
        <v>14.983700000000001</v>
      </c>
      <c r="Q37" s="131">
        <f t="shared" ref="Q37:Q100" si="36">ROUND(O37/N37,0)</f>
        <v>148</v>
      </c>
      <c r="R37" s="132">
        <f t="shared" ref="R37:R100" si="37">ROUND(Q37/G37,2)</f>
        <v>0.17</v>
      </c>
      <c r="S37" s="136">
        <f t="shared" ref="S37:S100" si="38">Q37+C37</f>
        <v>178</v>
      </c>
      <c r="T37" s="137">
        <f t="shared" ref="T37:T100" si="39">ROUND(S37/G37,2)</f>
        <v>0.21</v>
      </c>
      <c r="U37" s="337"/>
      <c r="V37" s="178">
        <f t="shared" ref="V37:V100" si="40">ROUND(K37*$O$7,2)</f>
        <v>9010.98</v>
      </c>
      <c r="W37" s="197">
        <f t="shared" ref="W37:W100" si="41">ROUND(O37+V37,2)</f>
        <v>68945.78</v>
      </c>
      <c r="X37" s="236">
        <f t="shared" ref="X37:X100" si="42">IF(O37&gt;0,ROUND(V37/O37,2),0)</f>
        <v>0.15</v>
      </c>
      <c r="Y37" s="237">
        <f t="shared" ref="Y37:Y100" si="43">IF($O$10&gt;0,ROUND(V37/$O$10,2),0)</f>
        <v>2.25</v>
      </c>
      <c r="Z37" s="338"/>
      <c r="AA37" s="213">
        <f t="shared" ref="AA37:AA100" si="44">IF($O$10&gt;0,ROUND($O$10-W37,2),0)</f>
        <v>-64945.78</v>
      </c>
      <c r="AB37" s="234">
        <f t="shared" ref="AB37:AB100" si="45">IF($O$10&gt;0,ROUND(W37/$O$10,2),0)</f>
        <v>17.239999999999998</v>
      </c>
      <c r="AC37" s="230">
        <f t="shared" ref="AC37:AC100" si="46">IF(AND(AA37&gt;0,$O$4&gt;0),($O$10-O37-V37*$O$8)/N37,0)</f>
        <v>0</v>
      </c>
      <c r="AD37" s="231">
        <f t="shared" ref="AD37:AD100" si="47">IF(AC37&gt;0,AC37+G37,0)</f>
        <v>0</v>
      </c>
      <c r="AE37" s="207">
        <v>21</v>
      </c>
    </row>
    <row r="38" spans="1:31" ht="15" x14ac:dyDescent="0.25">
      <c r="A38" s="199">
        <v>22</v>
      </c>
      <c r="B38" s="118">
        <f t="shared" si="24"/>
        <v>1</v>
      </c>
      <c r="C38" s="123">
        <f t="shared" si="25"/>
        <v>31</v>
      </c>
      <c r="D38" s="84"/>
      <c r="E38" s="118">
        <f t="shared" si="26"/>
        <v>6</v>
      </c>
      <c r="F38" s="116">
        <f t="shared" si="27"/>
        <v>98</v>
      </c>
      <c r="G38" s="109">
        <f t="shared" si="28"/>
        <v>944</v>
      </c>
      <c r="H38" s="17"/>
      <c r="I38" s="13">
        <f t="shared" si="29"/>
        <v>1.64</v>
      </c>
      <c r="J38" s="121">
        <f t="shared" si="30"/>
        <v>24.492999999999999</v>
      </c>
      <c r="K38" s="14">
        <f t="shared" si="31"/>
        <v>65.08</v>
      </c>
      <c r="L38" s="336"/>
      <c r="M38" s="194">
        <f t="shared" si="32"/>
        <v>19784.32</v>
      </c>
      <c r="N38" s="192">
        <f t="shared" si="33"/>
        <v>650.79999999999995</v>
      </c>
      <c r="O38" s="261">
        <f t="shared" si="34"/>
        <v>99859.96</v>
      </c>
      <c r="P38" s="274">
        <f t="shared" si="35"/>
        <v>24.96499</v>
      </c>
      <c r="Q38" s="131">
        <f t="shared" si="36"/>
        <v>153</v>
      </c>
      <c r="R38" s="132">
        <f t="shared" si="37"/>
        <v>0.16</v>
      </c>
      <c r="S38" s="136">
        <f t="shared" si="38"/>
        <v>184</v>
      </c>
      <c r="T38" s="137">
        <f t="shared" si="39"/>
        <v>0.19</v>
      </c>
      <c r="U38" s="337"/>
      <c r="V38" s="178">
        <f t="shared" si="40"/>
        <v>14447.76</v>
      </c>
      <c r="W38" s="197">
        <f t="shared" si="41"/>
        <v>114307.72</v>
      </c>
      <c r="X38" s="236">
        <f t="shared" si="42"/>
        <v>0.14000000000000001</v>
      </c>
      <c r="Y38" s="237">
        <f t="shared" si="43"/>
        <v>3.61</v>
      </c>
      <c r="Z38" s="338"/>
      <c r="AA38" s="213">
        <f t="shared" si="44"/>
        <v>-110307.72</v>
      </c>
      <c r="AB38" s="234">
        <f t="shared" si="45"/>
        <v>28.58</v>
      </c>
      <c r="AC38" s="230">
        <f t="shared" si="46"/>
        <v>0</v>
      </c>
      <c r="AD38" s="231">
        <f t="shared" si="47"/>
        <v>0</v>
      </c>
      <c r="AE38" s="207">
        <v>22</v>
      </c>
    </row>
    <row r="39" spans="1:31" ht="15" x14ac:dyDescent="0.25">
      <c r="A39" s="199">
        <v>23</v>
      </c>
      <c r="B39" s="118">
        <f t="shared" si="24"/>
        <v>1</v>
      </c>
      <c r="C39" s="123">
        <f t="shared" si="25"/>
        <v>32</v>
      </c>
      <c r="D39" s="84"/>
      <c r="E39" s="118">
        <f t="shared" si="26"/>
        <v>6</v>
      </c>
      <c r="F39" s="116">
        <f t="shared" si="27"/>
        <v>104</v>
      </c>
      <c r="G39" s="109">
        <f t="shared" si="28"/>
        <v>1048</v>
      </c>
      <c r="H39" s="17"/>
      <c r="I39" s="13">
        <f t="shared" si="29"/>
        <v>1.66</v>
      </c>
      <c r="J39" s="121">
        <f t="shared" si="30"/>
        <v>40.658000000000001</v>
      </c>
      <c r="K39" s="14">
        <f t="shared" si="31"/>
        <v>105.74</v>
      </c>
      <c r="L39" s="336"/>
      <c r="M39" s="194">
        <f t="shared" si="32"/>
        <v>33202.36</v>
      </c>
      <c r="N39" s="192">
        <f t="shared" si="33"/>
        <v>1057.4000000000001</v>
      </c>
      <c r="O39" s="261">
        <f t="shared" si="34"/>
        <v>167787.11</v>
      </c>
      <c r="P39" s="274">
        <f t="shared" si="35"/>
        <v>41.946777499999996</v>
      </c>
      <c r="Q39" s="131">
        <f t="shared" si="36"/>
        <v>159</v>
      </c>
      <c r="R39" s="132">
        <f t="shared" si="37"/>
        <v>0.15</v>
      </c>
      <c r="S39" s="136">
        <f t="shared" si="38"/>
        <v>191</v>
      </c>
      <c r="T39" s="137">
        <f t="shared" si="39"/>
        <v>0.18</v>
      </c>
      <c r="U39" s="337"/>
      <c r="V39" s="178">
        <f t="shared" si="40"/>
        <v>23474.28</v>
      </c>
      <c r="W39" s="197">
        <f t="shared" si="41"/>
        <v>191261.39</v>
      </c>
      <c r="X39" s="236">
        <f t="shared" si="42"/>
        <v>0.14000000000000001</v>
      </c>
      <c r="Y39" s="237">
        <f t="shared" si="43"/>
        <v>5.87</v>
      </c>
      <c r="Z39" s="338"/>
      <c r="AA39" s="213">
        <f t="shared" si="44"/>
        <v>-187261.39</v>
      </c>
      <c r="AB39" s="234">
        <f t="shared" si="45"/>
        <v>47.82</v>
      </c>
      <c r="AC39" s="230">
        <f t="shared" si="46"/>
        <v>0</v>
      </c>
      <c r="AD39" s="231">
        <f t="shared" si="47"/>
        <v>0</v>
      </c>
      <c r="AE39" s="207">
        <v>23</v>
      </c>
    </row>
    <row r="40" spans="1:31" ht="15" x14ac:dyDescent="0.25">
      <c r="A40" s="199">
        <v>24</v>
      </c>
      <c r="B40" s="118">
        <f t="shared" si="24"/>
        <v>1</v>
      </c>
      <c r="C40" s="123">
        <f t="shared" si="25"/>
        <v>33</v>
      </c>
      <c r="D40" s="84"/>
      <c r="E40" s="118">
        <f t="shared" si="26"/>
        <v>6</v>
      </c>
      <c r="F40" s="116">
        <f t="shared" si="27"/>
        <v>110</v>
      </c>
      <c r="G40" s="109">
        <f t="shared" si="28"/>
        <v>1158</v>
      </c>
      <c r="H40" s="17"/>
      <c r="I40" s="13">
        <f t="shared" si="29"/>
        <v>1.68</v>
      </c>
      <c r="J40" s="121">
        <f t="shared" si="30"/>
        <v>68.305000000000007</v>
      </c>
      <c r="K40" s="14">
        <f t="shared" si="31"/>
        <v>174.05</v>
      </c>
      <c r="L40" s="336"/>
      <c r="M40" s="194">
        <f t="shared" si="32"/>
        <v>56392.2</v>
      </c>
      <c r="N40" s="192">
        <f t="shared" si="33"/>
        <v>1740.5</v>
      </c>
      <c r="O40" s="261">
        <f t="shared" si="34"/>
        <v>284510.94</v>
      </c>
      <c r="P40" s="274">
        <f t="shared" si="35"/>
        <v>71.127735000000001</v>
      </c>
      <c r="Q40" s="131">
        <f t="shared" si="36"/>
        <v>163</v>
      </c>
      <c r="R40" s="132">
        <f t="shared" si="37"/>
        <v>0.14000000000000001</v>
      </c>
      <c r="S40" s="136">
        <f t="shared" si="38"/>
        <v>196</v>
      </c>
      <c r="T40" s="137">
        <f t="shared" si="39"/>
        <v>0.17</v>
      </c>
      <c r="U40" s="337"/>
      <c r="V40" s="178">
        <f t="shared" si="40"/>
        <v>38639.1</v>
      </c>
      <c r="W40" s="197">
        <f t="shared" si="41"/>
        <v>323150.03999999998</v>
      </c>
      <c r="X40" s="236">
        <f t="shared" si="42"/>
        <v>0.14000000000000001</v>
      </c>
      <c r="Y40" s="237">
        <f t="shared" si="43"/>
        <v>9.66</v>
      </c>
      <c r="Z40" s="338"/>
      <c r="AA40" s="213">
        <f t="shared" si="44"/>
        <v>-319150.03999999998</v>
      </c>
      <c r="AB40" s="234">
        <f t="shared" si="45"/>
        <v>80.790000000000006</v>
      </c>
      <c r="AC40" s="230">
        <f t="shared" si="46"/>
        <v>0</v>
      </c>
      <c r="AD40" s="231">
        <f t="shared" si="47"/>
        <v>0</v>
      </c>
      <c r="AE40" s="207">
        <v>24</v>
      </c>
    </row>
    <row r="41" spans="1:31" ht="15" x14ac:dyDescent="0.25">
      <c r="A41" s="199">
        <v>25</v>
      </c>
      <c r="B41" s="119">
        <f t="shared" si="24"/>
        <v>1</v>
      </c>
      <c r="C41" s="111">
        <f t="shared" si="25"/>
        <v>34</v>
      </c>
      <c r="D41" s="15"/>
      <c r="E41" s="119">
        <f t="shared" si="26"/>
        <v>6</v>
      </c>
      <c r="F41" s="110">
        <f t="shared" si="27"/>
        <v>116</v>
      </c>
      <c r="G41" s="111">
        <f t="shared" si="28"/>
        <v>1274</v>
      </c>
      <c r="H41" s="15"/>
      <c r="I41" s="19">
        <f t="shared" si="29"/>
        <v>1.7</v>
      </c>
      <c r="J41" s="20">
        <f t="shared" si="30"/>
        <v>116.119</v>
      </c>
      <c r="K41" s="21">
        <f t="shared" si="31"/>
        <v>290.17</v>
      </c>
      <c r="L41" s="188"/>
      <c r="M41" s="195">
        <f t="shared" si="32"/>
        <v>96916.78</v>
      </c>
      <c r="N41" s="193">
        <f t="shared" si="33"/>
        <v>2901.7</v>
      </c>
      <c r="O41" s="262">
        <f t="shared" si="34"/>
        <v>487105.65</v>
      </c>
      <c r="P41" s="273">
        <f t="shared" si="35"/>
        <v>121.77641250000001</v>
      </c>
      <c r="Q41" s="133">
        <f t="shared" si="36"/>
        <v>168</v>
      </c>
      <c r="R41" s="134">
        <f t="shared" si="37"/>
        <v>0.13</v>
      </c>
      <c r="S41" s="138">
        <f t="shared" si="38"/>
        <v>202</v>
      </c>
      <c r="T41" s="139">
        <f t="shared" si="39"/>
        <v>0.16</v>
      </c>
      <c r="U41" s="190"/>
      <c r="V41" s="186">
        <f t="shared" si="40"/>
        <v>64417.74</v>
      </c>
      <c r="W41" s="198">
        <f t="shared" si="41"/>
        <v>551523.39</v>
      </c>
      <c r="X41" s="238">
        <f t="shared" si="42"/>
        <v>0.13</v>
      </c>
      <c r="Y41" s="239">
        <f t="shared" si="43"/>
        <v>16.100000000000001</v>
      </c>
      <c r="Z41" s="212"/>
      <c r="AA41" s="214">
        <f t="shared" si="44"/>
        <v>-547523.39</v>
      </c>
      <c r="AB41" s="235">
        <f t="shared" si="45"/>
        <v>137.88</v>
      </c>
      <c r="AC41" s="232">
        <f t="shared" si="46"/>
        <v>0</v>
      </c>
      <c r="AD41" s="233">
        <f t="shared" si="47"/>
        <v>0</v>
      </c>
      <c r="AE41" s="207">
        <v>25</v>
      </c>
    </row>
    <row r="42" spans="1:31" ht="15" x14ac:dyDescent="0.25">
      <c r="A42" s="199">
        <v>26</v>
      </c>
      <c r="B42" s="118">
        <f t="shared" si="24"/>
        <v>1</v>
      </c>
      <c r="C42" s="123">
        <f t="shared" si="25"/>
        <v>35</v>
      </c>
      <c r="D42" s="84"/>
      <c r="E42" s="118">
        <f t="shared" si="26"/>
        <v>6</v>
      </c>
      <c r="F42" s="116">
        <f t="shared" si="27"/>
        <v>122</v>
      </c>
      <c r="G42" s="109">
        <f t="shared" si="28"/>
        <v>1396</v>
      </c>
      <c r="H42" s="17"/>
      <c r="I42" s="13">
        <f t="shared" si="29"/>
        <v>1.72</v>
      </c>
      <c r="J42" s="121">
        <f t="shared" si="30"/>
        <v>199.72499999999999</v>
      </c>
      <c r="K42" s="14">
        <f t="shared" si="31"/>
        <v>489.9</v>
      </c>
      <c r="L42" s="336"/>
      <c r="M42" s="194">
        <f t="shared" si="32"/>
        <v>168525.6</v>
      </c>
      <c r="N42" s="192">
        <f t="shared" si="33"/>
        <v>4899</v>
      </c>
      <c r="O42" s="261">
        <f t="shared" si="34"/>
        <v>842311.4</v>
      </c>
      <c r="P42" s="274">
        <f t="shared" si="35"/>
        <v>210.57785000000001</v>
      </c>
      <c r="Q42" s="131">
        <f t="shared" si="36"/>
        <v>172</v>
      </c>
      <c r="R42" s="132">
        <f t="shared" si="37"/>
        <v>0.12</v>
      </c>
      <c r="S42" s="136">
        <f t="shared" si="38"/>
        <v>207</v>
      </c>
      <c r="T42" s="137">
        <f t="shared" si="39"/>
        <v>0.15</v>
      </c>
      <c r="U42" s="337"/>
      <c r="V42" s="178">
        <f t="shared" si="40"/>
        <v>108757.8</v>
      </c>
      <c r="W42" s="197">
        <f t="shared" si="41"/>
        <v>951069.2</v>
      </c>
      <c r="X42" s="236">
        <f t="shared" si="42"/>
        <v>0.13</v>
      </c>
      <c r="Y42" s="237">
        <f t="shared" si="43"/>
        <v>27.19</v>
      </c>
      <c r="Z42" s="338"/>
      <c r="AA42" s="213">
        <f t="shared" si="44"/>
        <v>-947069.2</v>
      </c>
      <c r="AB42" s="234">
        <f t="shared" si="45"/>
        <v>237.77</v>
      </c>
      <c r="AC42" s="230">
        <f t="shared" si="46"/>
        <v>0</v>
      </c>
      <c r="AD42" s="231">
        <f t="shared" si="47"/>
        <v>0</v>
      </c>
      <c r="AE42" s="207">
        <v>26</v>
      </c>
    </row>
    <row r="43" spans="1:31" ht="15" x14ac:dyDescent="0.25">
      <c r="A43" s="199">
        <v>27</v>
      </c>
      <c r="B43" s="118">
        <f t="shared" si="24"/>
        <v>1</v>
      </c>
      <c r="C43" s="123">
        <f t="shared" si="25"/>
        <v>36</v>
      </c>
      <c r="D43" s="84"/>
      <c r="E43" s="118">
        <f t="shared" si="26"/>
        <v>6</v>
      </c>
      <c r="F43" s="116">
        <f t="shared" si="27"/>
        <v>128</v>
      </c>
      <c r="G43" s="109">
        <f t="shared" si="28"/>
        <v>1524</v>
      </c>
      <c r="H43" s="17"/>
      <c r="I43" s="13">
        <f t="shared" si="29"/>
        <v>1.74</v>
      </c>
      <c r="J43" s="121">
        <f t="shared" si="30"/>
        <v>347.52199999999999</v>
      </c>
      <c r="K43" s="14">
        <f t="shared" si="31"/>
        <v>837.42</v>
      </c>
      <c r="L43" s="336"/>
      <c r="M43" s="194">
        <f t="shared" si="32"/>
        <v>296446.68</v>
      </c>
      <c r="N43" s="192">
        <f t="shared" si="33"/>
        <v>8374.2000000000007</v>
      </c>
      <c r="O43" s="261">
        <f t="shared" si="34"/>
        <v>1471468.53</v>
      </c>
      <c r="P43" s="274">
        <f t="shared" si="35"/>
        <v>367.86713250000003</v>
      </c>
      <c r="Q43" s="131">
        <f t="shared" si="36"/>
        <v>176</v>
      </c>
      <c r="R43" s="132">
        <f t="shared" si="37"/>
        <v>0.12</v>
      </c>
      <c r="S43" s="136">
        <f t="shared" si="38"/>
        <v>212</v>
      </c>
      <c r="T43" s="137">
        <f t="shared" si="39"/>
        <v>0.14000000000000001</v>
      </c>
      <c r="U43" s="337"/>
      <c r="V43" s="178">
        <f t="shared" si="40"/>
        <v>185907.24</v>
      </c>
      <c r="W43" s="197">
        <f t="shared" si="41"/>
        <v>1657375.77</v>
      </c>
      <c r="X43" s="236">
        <f t="shared" si="42"/>
        <v>0.13</v>
      </c>
      <c r="Y43" s="237">
        <f t="shared" si="43"/>
        <v>46.48</v>
      </c>
      <c r="Z43" s="338"/>
      <c r="AA43" s="213">
        <f t="shared" si="44"/>
        <v>-1653375.77</v>
      </c>
      <c r="AB43" s="234">
        <f t="shared" si="45"/>
        <v>414.34</v>
      </c>
      <c r="AC43" s="230">
        <f t="shared" si="46"/>
        <v>0</v>
      </c>
      <c r="AD43" s="231">
        <f t="shared" si="47"/>
        <v>0</v>
      </c>
      <c r="AE43" s="207">
        <v>27</v>
      </c>
    </row>
    <row r="44" spans="1:31" ht="15" x14ac:dyDescent="0.25">
      <c r="A44" s="199">
        <v>28</v>
      </c>
      <c r="B44" s="118">
        <f t="shared" si="24"/>
        <v>1</v>
      </c>
      <c r="C44" s="123">
        <f t="shared" si="25"/>
        <v>37</v>
      </c>
      <c r="D44" s="84"/>
      <c r="E44" s="118">
        <f t="shared" si="26"/>
        <v>6</v>
      </c>
      <c r="F44" s="116">
        <f t="shared" si="27"/>
        <v>134</v>
      </c>
      <c r="G44" s="109">
        <f t="shared" si="28"/>
        <v>1658</v>
      </c>
      <c r="H44" s="17"/>
      <c r="I44" s="13">
        <f t="shared" si="29"/>
        <v>1.76</v>
      </c>
      <c r="J44" s="121">
        <f t="shared" si="30"/>
        <v>611.63900000000001</v>
      </c>
      <c r="K44" s="14">
        <f t="shared" si="31"/>
        <v>1449.06</v>
      </c>
      <c r="L44" s="336"/>
      <c r="M44" s="194">
        <f t="shared" si="32"/>
        <v>527457.84</v>
      </c>
      <c r="N44" s="192">
        <f t="shared" si="33"/>
        <v>14490.6</v>
      </c>
      <c r="O44" s="261">
        <f t="shared" si="34"/>
        <v>2597281.16</v>
      </c>
      <c r="P44" s="274">
        <f t="shared" si="35"/>
        <v>649.32029</v>
      </c>
      <c r="Q44" s="131">
        <f t="shared" si="36"/>
        <v>179</v>
      </c>
      <c r="R44" s="132">
        <f t="shared" si="37"/>
        <v>0.11</v>
      </c>
      <c r="S44" s="136">
        <f t="shared" si="38"/>
        <v>216</v>
      </c>
      <c r="T44" s="137">
        <f t="shared" si="39"/>
        <v>0.13</v>
      </c>
      <c r="U44" s="337"/>
      <c r="V44" s="178">
        <f t="shared" si="40"/>
        <v>321691.32</v>
      </c>
      <c r="W44" s="197">
        <f t="shared" si="41"/>
        <v>2918972.48</v>
      </c>
      <c r="X44" s="236">
        <f t="shared" si="42"/>
        <v>0.12</v>
      </c>
      <c r="Y44" s="237">
        <f t="shared" si="43"/>
        <v>80.42</v>
      </c>
      <c r="Z44" s="338"/>
      <c r="AA44" s="213">
        <f t="shared" si="44"/>
        <v>-2914972.48</v>
      </c>
      <c r="AB44" s="234">
        <f t="shared" si="45"/>
        <v>729.74</v>
      </c>
      <c r="AC44" s="230">
        <f t="shared" si="46"/>
        <v>0</v>
      </c>
      <c r="AD44" s="231">
        <f t="shared" si="47"/>
        <v>0</v>
      </c>
      <c r="AE44" s="207">
        <v>28</v>
      </c>
    </row>
    <row r="45" spans="1:31" ht="15" x14ac:dyDescent="0.25">
      <c r="A45" s="199">
        <v>29</v>
      </c>
      <c r="B45" s="118">
        <f t="shared" si="24"/>
        <v>1</v>
      </c>
      <c r="C45" s="123">
        <f t="shared" si="25"/>
        <v>38</v>
      </c>
      <c r="D45" s="84"/>
      <c r="E45" s="118">
        <f t="shared" si="26"/>
        <v>6</v>
      </c>
      <c r="F45" s="116">
        <f t="shared" si="27"/>
        <v>140</v>
      </c>
      <c r="G45" s="109">
        <f t="shared" si="28"/>
        <v>1798</v>
      </c>
      <c r="H45" s="17"/>
      <c r="I45" s="13">
        <f t="shared" si="29"/>
        <v>1.78</v>
      </c>
      <c r="J45" s="121">
        <f t="shared" si="30"/>
        <v>1088.7170000000001</v>
      </c>
      <c r="K45" s="14">
        <f t="shared" si="31"/>
        <v>2537.7799999999997</v>
      </c>
      <c r="L45" s="336"/>
      <c r="M45" s="194">
        <f t="shared" si="32"/>
        <v>949129.72</v>
      </c>
      <c r="N45" s="192">
        <f t="shared" si="33"/>
        <v>25377.8</v>
      </c>
      <c r="O45" s="261">
        <f t="shared" si="34"/>
        <v>4632497.46</v>
      </c>
      <c r="P45" s="274">
        <f t="shared" si="35"/>
        <v>1158.1243649999999</v>
      </c>
      <c r="Q45" s="131">
        <f t="shared" si="36"/>
        <v>183</v>
      </c>
      <c r="R45" s="132">
        <f t="shared" si="37"/>
        <v>0.1</v>
      </c>
      <c r="S45" s="136">
        <f t="shared" si="38"/>
        <v>221</v>
      </c>
      <c r="T45" s="137">
        <f t="shared" si="39"/>
        <v>0.12</v>
      </c>
      <c r="U45" s="337"/>
      <c r="V45" s="178">
        <f t="shared" si="40"/>
        <v>563387.16</v>
      </c>
      <c r="W45" s="197">
        <f t="shared" si="41"/>
        <v>5195884.62</v>
      </c>
      <c r="X45" s="236">
        <f t="shared" si="42"/>
        <v>0.12</v>
      </c>
      <c r="Y45" s="237">
        <f t="shared" si="43"/>
        <v>140.85</v>
      </c>
      <c r="Z45" s="338"/>
      <c r="AA45" s="213">
        <f t="shared" si="44"/>
        <v>-5191884.62</v>
      </c>
      <c r="AB45" s="234">
        <f t="shared" si="45"/>
        <v>1298.97</v>
      </c>
      <c r="AC45" s="230">
        <f t="shared" si="46"/>
        <v>0</v>
      </c>
      <c r="AD45" s="231">
        <f t="shared" si="47"/>
        <v>0</v>
      </c>
      <c r="AE45" s="207">
        <v>29</v>
      </c>
    </row>
    <row r="46" spans="1:31" ht="15" x14ac:dyDescent="0.25">
      <c r="A46" s="199">
        <v>30</v>
      </c>
      <c r="B46" s="119">
        <f t="shared" si="24"/>
        <v>1</v>
      </c>
      <c r="C46" s="111">
        <f t="shared" si="25"/>
        <v>39</v>
      </c>
      <c r="D46" s="15"/>
      <c r="E46" s="119">
        <f t="shared" si="26"/>
        <v>6</v>
      </c>
      <c r="F46" s="110">
        <f t="shared" si="27"/>
        <v>146</v>
      </c>
      <c r="G46" s="111">
        <f t="shared" si="28"/>
        <v>1944</v>
      </c>
      <c r="H46" s="15"/>
      <c r="I46" s="19">
        <f t="shared" si="29"/>
        <v>1.8</v>
      </c>
      <c r="J46" s="20">
        <f t="shared" si="30"/>
        <v>1959.691</v>
      </c>
      <c r="K46" s="21">
        <f t="shared" si="31"/>
        <v>4497.4699999999993</v>
      </c>
      <c r="L46" s="188"/>
      <c r="M46" s="195">
        <f t="shared" si="32"/>
        <v>1727028.48</v>
      </c>
      <c r="N46" s="193">
        <f t="shared" si="33"/>
        <v>44974.7</v>
      </c>
      <c r="O46" s="262">
        <f t="shared" si="34"/>
        <v>8349414.4100000001</v>
      </c>
      <c r="P46" s="273">
        <f t="shared" si="35"/>
        <v>2087.3536024999999</v>
      </c>
      <c r="Q46" s="133">
        <f t="shared" si="36"/>
        <v>186</v>
      </c>
      <c r="R46" s="134">
        <f t="shared" si="37"/>
        <v>0.1</v>
      </c>
      <c r="S46" s="138">
        <f t="shared" si="38"/>
        <v>225</v>
      </c>
      <c r="T46" s="139">
        <f t="shared" si="39"/>
        <v>0.12</v>
      </c>
      <c r="U46" s="190"/>
      <c r="V46" s="186">
        <f t="shared" si="40"/>
        <v>998438.34</v>
      </c>
      <c r="W46" s="198">
        <f t="shared" si="41"/>
        <v>9347852.75</v>
      </c>
      <c r="X46" s="238">
        <f t="shared" si="42"/>
        <v>0.12</v>
      </c>
      <c r="Y46" s="239">
        <f t="shared" si="43"/>
        <v>249.61</v>
      </c>
      <c r="Z46" s="212"/>
      <c r="AA46" s="214">
        <f t="shared" si="44"/>
        <v>-9343852.75</v>
      </c>
      <c r="AB46" s="235">
        <f t="shared" si="45"/>
        <v>2336.96</v>
      </c>
      <c r="AC46" s="232">
        <f t="shared" si="46"/>
        <v>0</v>
      </c>
      <c r="AD46" s="233">
        <f t="shared" si="47"/>
        <v>0</v>
      </c>
      <c r="AE46" s="207">
        <v>30</v>
      </c>
    </row>
    <row r="47" spans="1:31" ht="15" x14ac:dyDescent="0.25">
      <c r="A47" s="199">
        <v>31</v>
      </c>
      <c r="B47" s="118">
        <f t="shared" si="24"/>
        <v>1</v>
      </c>
      <c r="C47" s="123">
        <f t="shared" si="25"/>
        <v>40</v>
      </c>
      <c r="D47" s="84"/>
      <c r="E47" s="118">
        <f t="shared" si="26"/>
        <v>6</v>
      </c>
      <c r="F47" s="116">
        <f t="shared" si="27"/>
        <v>152</v>
      </c>
      <c r="G47" s="109">
        <f t="shared" si="28"/>
        <v>2096</v>
      </c>
      <c r="H47" s="17"/>
      <c r="I47" s="13">
        <f t="shared" si="29"/>
        <v>1.82</v>
      </c>
      <c r="J47" s="121">
        <f t="shared" si="30"/>
        <v>3566.6379999999999</v>
      </c>
      <c r="K47" s="14">
        <f t="shared" si="31"/>
        <v>8064.1099999999988</v>
      </c>
      <c r="L47" s="336"/>
      <c r="M47" s="194">
        <f t="shared" si="32"/>
        <v>3177259.34</v>
      </c>
      <c r="N47" s="192">
        <f t="shared" si="33"/>
        <v>80641.100000000006</v>
      </c>
      <c r="O47" s="261">
        <f t="shared" si="34"/>
        <v>15206968.640000001</v>
      </c>
      <c r="P47" s="274">
        <f t="shared" si="35"/>
        <v>3801.7421600000002</v>
      </c>
      <c r="Q47" s="131">
        <f t="shared" si="36"/>
        <v>189</v>
      </c>
      <c r="R47" s="132">
        <f t="shared" si="37"/>
        <v>0.09</v>
      </c>
      <c r="S47" s="136">
        <f t="shared" si="38"/>
        <v>229</v>
      </c>
      <c r="T47" s="137">
        <f t="shared" si="39"/>
        <v>0.11</v>
      </c>
      <c r="U47" s="337"/>
      <c r="V47" s="178">
        <f t="shared" si="40"/>
        <v>1790232.42</v>
      </c>
      <c r="W47" s="197">
        <f t="shared" si="41"/>
        <v>16997201.059999999</v>
      </c>
      <c r="X47" s="236">
        <f t="shared" si="42"/>
        <v>0.12</v>
      </c>
      <c r="Y47" s="237">
        <f t="shared" si="43"/>
        <v>447.56</v>
      </c>
      <c r="Z47" s="338"/>
      <c r="AA47" s="213">
        <f t="shared" si="44"/>
        <v>-16993201.059999999</v>
      </c>
      <c r="AB47" s="234">
        <f t="shared" si="45"/>
        <v>4249.3</v>
      </c>
      <c r="AC47" s="230">
        <f t="shared" si="46"/>
        <v>0</v>
      </c>
      <c r="AD47" s="231">
        <f t="shared" si="47"/>
        <v>0</v>
      </c>
      <c r="AE47" s="207">
        <v>31</v>
      </c>
    </row>
    <row r="48" spans="1:31" ht="15" x14ac:dyDescent="0.25">
      <c r="A48" s="199">
        <v>32</v>
      </c>
      <c r="B48" s="118">
        <f t="shared" si="24"/>
        <v>1</v>
      </c>
      <c r="C48" s="123">
        <f t="shared" si="25"/>
        <v>41</v>
      </c>
      <c r="D48" s="84"/>
      <c r="E48" s="118">
        <f t="shared" si="26"/>
        <v>6</v>
      </c>
      <c r="F48" s="116">
        <f t="shared" si="27"/>
        <v>158</v>
      </c>
      <c r="G48" s="109">
        <f t="shared" si="28"/>
        <v>2254</v>
      </c>
      <c r="H48" s="17"/>
      <c r="I48" s="13">
        <f t="shared" si="29"/>
        <v>1.84</v>
      </c>
      <c r="J48" s="121">
        <f t="shared" si="30"/>
        <v>6562.6139999999996</v>
      </c>
      <c r="K48" s="14">
        <f t="shared" si="31"/>
        <v>14626.719999999998</v>
      </c>
      <c r="L48" s="336"/>
      <c r="M48" s="194">
        <f t="shared" si="32"/>
        <v>5909194.8799999999</v>
      </c>
      <c r="N48" s="192">
        <f t="shared" si="33"/>
        <v>146267.20000000001</v>
      </c>
      <c r="O48" s="261">
        <f t="shared" si="34"/>
        <v>27987638.120000001</v>
      </c>
      <c r="P48" s="274">
        <f t="shared" si="35"/>
        <v>6996.9095299999999</v>
      </c>
      <c r="Q48" s="131">
        <f t="shared" si="36"/>
        <v>191</v>
      </c>
      <c r="R48" s="132">
        <f t="shared" si="37"/>
        <v>0.08</v>
      </c>
      <c r="S48" s="136">
        <f t="shared" si="38"/>
        <v>232</v>
      </c>
      <c r="T48" s="137">
        <f t="shared" si="39"/>
        <v>0.1</v>
      </c>
      <c r="U48" s="337"/>
      <c r="V48" s="178">
        <f t="shared" si="40"/>
        <v>3247131.84</v>
      </c>
      <c r="W48" s="197">
        <f t="shared" si="41"/>
        <v>31234769.960000001</v>
      </c>
      <c r="X48" s="236">
        <f t="shared" si="42"/>
        <v>0.12</v>
      </c>
      <c r="Y48" s="237">
        <f t="shared" si="43"/>
        <v>811.78</v>
      </c>
      <c r="Z48" s="338"/>
      <c r="AA48" s="213">
        <f t="shared" si="44"/>
        <v>-31230769.960000001</v>
      </c>
      <c r="AB48" s="234">
        <f t="shared" si="45"/>
        <v>7808.69</v>
      </c>
      <c r="AC48" s="230">
        <f t="shared" si="46"/>
        <v>0</v>
      </c>
      <c r="AD48" s="231">
        <f t="shared" si="47"/>
        <v>0</v>
      </c>
      <c r="AE48" s="207">
        <v>32</v>
      </c>
    </row>
    <row r="49" spans="1:31" ht="15" x14ac:dyDescent="0.25">
      <c r="A49" s="199">
        <v>33</v>
      </c>
      <c r="B49" s="118">
        <f t="shared" si="24"/>
        <v>1</v>
      </c>
      <c r="C49" s="123">
        <f t="shared" si="25"/>
        <v>42</v>
      </c>
      <c r="D49" s="84"/>
      <c r="E49" s="118">
        <f t="shared" si="26"/>
        <v>6</v>
      </c>
      <c r="F49" s="116">
        <f t="shared" si="27"/>
        <v>164</v>
      </c>
      <c r="G49" s="109">
        <f t="shared" si="28"/>
        <v>2418</v>
      </c>
      <c r="H49" s="17"/>
      <c r="I49" s="13">
        <f t="shared" si="29"/>
        <v>1.86</v>
      </c>
      <c r="J49" s="121">
        <f t="shared" si="30"/>
        <v>12206.462</v>
      </c>
      <c r="K49" s="14">
        <f t="shared" si="31"/>
        <v>26833.179999999997</v>
      </c>
      <c r="L49" s="336"/>
      <c r="M49" s="194">
        <f t="shared" si="32"/>
        <v>11108936.52</v>
      </c>
      <c r="N49" s="192">
        <f t="shared" si="33"/>
        <v>268331.8</v>
      </c>
      <c r="O49" s="261">
        <f t="shared" si="34"/>
        <v>52048697.689999998</v>
      </c>
      <c r="P49" s="274">
        <f t="shared" si="35"/>
        <v>13012.1744225</v>
      </c>
      <c r="Q49" s="131">
        <f t="shared" si="36"/>
        <v>194</v>
      </c>
      <c r="R49" s="132">
        <f t="shared" si="37"/>
        <v>0.08</v>
      </c>
      <c r="S49" s="136">
        <f t="shared" si="38"/>
        <v>236</v>
      </c>
      <c r="T49" s="137">
        <f t="shared" si="39"/>
        <v>0.1</v>
      </c>
      <c r="U49" s="337"/>
      <c r="V49" s="178">
        <f t="shared" si="40"/>
        <v>5956965.96</v>
      </c>
      <c r="W49" s="197">
        <f t="shared" si="41"/>
        <v>58005663.649999999</v>
      </c>
      <c r="X49" s="236">
        <f t="shared" si="42"/>
        <v>0.11</v>
      </c>
      <c r="Y49" s="237">
        <f t="shared" si="43"/>
        <v>1489.24</v>
      </c>
      <c r="Z49" s="338"/>
      <c r="AA49" s="213">
        <f t="shared" si="44"/>
        <v>-58001663.649999999</v>
      </c>
      <c r="AB49" s="234">
        <f t="shared" si="45"/>
        <v>14501.42</v>
      </c>
      <c r="AC49" s="230">
        <f t="shared" si="46"/>
        <v>0</v>
      </c>
      <c r="AD49" s="231">
        <f t="shared" si="47"/>
        <v>0</v>
      </c>
      <c r="AE49" s="207">
        <v>33</v>
      </c>
    </row>
    <row r="50" spans="1:31" ht="15" x14ac:dyDescent="0.25">
      <c r="A50" s="199">
        <v>34</v>
      </c>
      <c r="B50" s="118">
        <f t="shared" si="24"/>
        <v>1</v>
      </c>
      <c r="C50" s="123">
        <f t="shared" si="25"/>
        <v>43</v>
      </c>
      <c r="D50" s="84"/>
      <c r="E50" s="118">
        <f t="shared" si="26"/>
        <v>6</v>
      </c>
      <c r="F50" s="116">
        <f t="shared" si="27"/>
        <v>170</v>
      </c>
      <c r="G50" s="109">
        <f t="shared" si="28"/>
        <v>2588</v>
      </c>
      <c r="H50" s="17"/>
      <c r="I50" s="13">
        <f t="shared" si="29"/>
        <v>1.88</v>
      </c>
      <c r="J50" s="121">
        <f t="shared" si="30"/>
        <v>22948.149000000001</v>
      </c>
      <c r="K50" s="14">
        <f t="shared" si="31"/>
        <v>49781.33</v>
      </c>
      <c r="L50" s="336"/>
      <c r="M50" s="194">
        <f t="shared" si="32"/>
        <v>21107283.920000002</v>
      </c>
      <c r="N50" s="192">
        <f t="shared" si="33"/>
        <v>497813.3</v>
      </c>
      <c r="O50" s="261">
        <f t="shared" si="34"/>
        <v>97802792.579999998</v>
      </c>
      <c r="P50" s="274">
        <f t="shared" si="35"/>
        <v>24450.698144999998</v>
      </c>
      <c r="Q50" s="131">
        <f t="shared" si="36"/>
        <v>196</v>
      </c>
      <c r="R50" s="132">
        <f t="shared" si="37"/>
        <v>0.08</v>
      </c>
      <c r="S50" s="136">
        <f t="shared" si="38"/>
        <v>239</v>
      </c>
      <c r="T50" s="137">
        <f t="shared" si="39"/>
        <v>0.09</v>
      </c>
      <c r="U50" s="337"/>
      <c r="V50" s="178">
        <f t="shared" si="40"/>
        <v>11051455.26</v>
      </c>
      <c r="W50" s="197">
        <f t="shared" si="41"/>
        <v>108854247.84</v>
      </c>
      <c r="X50" s="236">
        <f t="shared" si="42"/>
        <v>0.11</v>
      </c>
      <c r="Y50" s="237">
        <f t="shared" si="43"/>
        <v>2762.86</v>
      </c>
      <c r="Z50" s="338"/>
      <c r="AA50" s="213">
        <f t="shared" si="44"/>
        <v>-108850247.84</v>
      </c>
      <c r="AB50" s="234">
        <f t="shared" si="45"/>
        <v>27213.56</v>
      </c>
      <c r="AC50" s="230">
        <f t="shared" si="46"/>
        <v>0</v>
      </c>
      <c r="AD50" s="231">
        <f t="shared" si="47"/>
        <v>0</v>
      </c>
      <c r="AE50" s="207">
        <v>34</v>
      </c>
    </row>
    <row r="51" spans="1:31" ht="15" x14ac:dyDescent="0.25">
      <c r="A51" s="199">
        <v>35</v>
      </c>
      <c r="B51" s="119">
        <f t="shared" si="24"/>
        <v>1</v>
      </c>
      <c r="C51" s="111">
        <f t="shared" si="25"/>
        <v>44</v>
      </c>
      <c r="D51" s="15"/>
      <c r="E51" s="119">
        <f t="shared" si="26"/>
        <v>6</v>
      </c>
      <c r="F51" s="110">
        <f t="shared" si="27"/>
        <v>176</v>
      </c>
      <c r="G51" s="111">
        <f t="shared" si="28"/>
        <v>2764</v>
      </c>
      <c r="H51" s="15"/>
      <c r="I51" s="19">
        <f t="shared" si="29"/>
        <v>1.9</v>
      </c>
      <c r="J51" s="20">
        <f t="shared" si="30"/>
        <v>43601.483</v>
      </c>
      <c r="K51" s="21">
        <f t="shared" si="31"/>
        <v>93382.81</v>
      </c>
      <c r="L51" s="188"/>
      <c r="M51" s="195">
        <f t="shared" si="32"/>
        <v>40528139.539999999</v>
      </c>
      <c r="N51" s="193">
        <f t="shared" si="33"/>
        <v>933828.1</v>
      </c>
      <c r="O51" s="262">
        <f t="shared" si="34"/>
        <v>185679542.28</v>
      </c>
      <c r="P51" s="273">
        <f t="shared" si="35"/>
        <v>46419.885569999999</v>
      </c>
      <c r="Q51" s="133">
        <f t="shared" si="36"/>
        <v>199</v>
      </c>
      <c r="R51" s="134">
        <f t="shared" si="37"/>
        <v>7.0000000000000007E-2</v>
      </c>
      <c r="S51" s="138">
        <f t="shared" si="38"/>
        <v>243</v>
      </c>
      <c r="T51" s="139">
        <f t="shared" si="39"/>
        <v>0.09</v>
      </c>
      <c r="U51" s="190"/>
      <c r="V51" s="186">
        <f t="shared" si="40"/>
        <v>20730983.82</v>
      </c>
      <c r="W51" s="198">
        <f t="shared" si="41"/>
        <v>206410526.09999999</v>
      </c>
      <c r="X51" s="238">
        <f t="shared" si="42"/>
        <v>0.11</v>
      </c>
      <c r="Y51" s="239">
        <f t="shared" si="43"/>
        <v>5182.75</v>
      </c>
      <c r="Z51" s="212"/>
      <c r="AA51" s="214">
        <f t="shared" si="44"/>
        <v>-206406526.09999999</v>
      </c>
      <c r="AB51" s="235">
        <f t="shared" si="45"/>
        <v>51602.63</v>
      </c>
      <c r="AC51" s="232">
        <f t="shared" si="46"/>
        <v>0</v>
      </c>
      <c r="AD51" s="233">
        <f t="shared" si="47"/>
        <v>0</v>
      </c>
      <c r="AE51" s="207">
        <v>35</v>
      </c>
    </row>
    <row r="52" spans="1:31" ht="15" x14ac:dyDescent="0.25">
      <c r="A52" s="199">
        <v>36</v>
      </c>
      <c r="B52" s="118">
        <f t="shared" si="24"/>
        <v>1</v>
      </c>
      <c r="C52" s="123">
        <f t="shared" si="25"/>
        <v>45</v>
      </c>
      <c r="D52" s="84"/>
      <c r="E52" s="118">
        <f t="shared" si="26"/>
        <v>6</v>
      </c>
      <c r="F52" s="116">
        <f t="shared" si="27"/>
        <v>182</v>
      </c>
      <c r="G52" s="109">
        <f t="shared" si="28"/>
        <v>2946</v>
      </c>
      <c r="H52" s="17"/>
      <c r="I52" s="13">
        <f t="shared" si="29"/>
        <v>1.92</v>
      </c>
      <c r="J52" s="121">
        <f t="shared" si="30"/>
        <v>83714.846999999994</v>
      </c>
      <c r="K52" s="14">
        <f t="shared" si="31"/>
        <v>177097.66</v>
      </c>
      <c r="L52" s="336"/>
      <c r="M52" s="194">
        <f t="shared" si="32"/>
        <v>78631361.040000007</v>
      </c>
      <c r="N52" s="192">
        <f t="shared" si="33"/>
        <v>1770976.6</v>
      </c>
      <c r="O52" s="261">
        <f t="shared" si="34"/>
        <v>356138545.56</v>
      </c>
      <c r="P52" s="274">
        <f t="shared" si="35"/>
        <v>89034.63639</v>
      </c>
      <c r="Q52" s="131">
        <f t="shared" si="36"/>
        <v>201</v>
      </c>
      <c r="R52" s="132">
        <f t="shared" si="37"/>
        <v>7.0000000000000007E-2</v>
      </c>
      <c r="S52" s="136">
        <f t="shared" si="38"/>
        <v>246</v>
      </c>
      <c r="T52" s="137">
        <f t="shared" si="39"/>
        <v>0.08</v>
      </c>
      <c r="U52" s="337"/>
      <c r="V52" s="178">
        <f t="shared" si="40"/>
        <v>39315680.520000003</v>
      </c>
      <c r="W52" s="197">
        <f t="shared" si="41"/>
        <v>395454226.07999998</v>
      </c>
      <c r="X52" s="236">
        <f t="shared" si="42"/>
        <v>0.11</v>
      </c>
      <c r="Y52" s="237">
        <f t="shared" si="43"/>
        <v>9828.92</v>
      </c>
      <c r="Z52" s="338"/>
      <c r="AA52" s="213">
        <f t="shared" si="44"/>
        <v>-395450226.07999998</v>
      </c>
      <c r="AB52" s="234">
        <f t="shared" si="45"/>
        <v>98863.56</v>
      </c>
      <c r="AC52" s="230">
        <f t="shared" si="46"/>
        <v>0</v>
      </c>
      <c r="AD52" s="231">
        <f t="shared" si="47"/>
        <v>0</v>
      </c>
      <c r="AE52" s="207">
        <v>36</v>
      </c>
    </row>
    <row r="53" spans="1:31" ht="15" x14ac:dyDescent="0.25">
      <c r="A53" s="199">
        <v>37</v>
      </c>
      <c r="B53" s="118">
        <f t="shared" si="24"/>
        <v>1</v>
      </c>
      <c r="C53" s="123">
        <f t="shared" si="25"/>
        <v>46</v>
      </c>
      <c r="D53" s="84"/>
      <c r="E53" s="118">
        <f t="shared" si="26"/>
        <v>6</v>
      </c>
      <c r="F53" s="116">
        <f t="shared" si="27"/>
        <v>188</v>
      </c>
      <c r="G53" s="109">
        <f t="shared" si="28"/>
        <v>3134</v>
      </c>
      <c r="H53" s="17"/>
      <c r="I53" s="13">
        <f t="shared" si="29"/>
        <v>1.94</v>
      </c>
      <c r="J53" s="121">
        <f t="shared" si="30"/>
        <v>162406.80300000001</v>
      </c>
      <c r="K53" s="14">
        <f t="shared" si="31"/>
        <v>339504.45999999996</v>
      </c>
      <c r="L53" s="336"/>
      <c r="M53" s="194">
        <f t="shared" si="32"/>
        <v>154135024.84</v>
      </c>
      <c r="N53" s="192">
        <f t="shared" si="33"/>
        <v>3395044.6</v>
      </c>
      <c r="O53" s="261">
        <f t="shared" si="34"/>
        <v>690056587.17999995</v>
      </c>
      <c r="P53" s="274">
        <f t="shared" si="35"/>
        <v>172514.14679499998</v>
      </c>
      <c r="Q53" s="131">
        <f t="shared" si="36"/>
        <v>203</v>
      </c>
      <c r="R53" s="132">
        <f t="shared" si="37"/>
        <v>0.06</v>
      </c>
      <c r="S53" s="136">
        <f t="shared" si="38"/>
        <v>249</v>
      </c>
      <c r="T53" s="137">
        <f t="shared" si="39"/>
        <v>0.08</v>
      </c>
      <c r="U53" s="337"/>
      <c r="V53" s="178">
        <f t="shared" si="40"/>
        <v>75369990.120000005</v>
      </c>
      <c r="W53" s="197">
        <f t="shared" si="41"/>
        <v>765426577.29999995</v>
      </c>
      <c r="X53" s="236">
        <f t="shared" si="42"/>
        <v>0.11</v>
      </c>
      <c r="Y53" s="237">
        <f t="shared" si="43"/>
        <v>18842.5</v>
      </c>
      <c r="Z53" s="338"/>
      <c r="AA53" s="213">
        <f t="shared" si="44"/>
        <v>-765422577.29999995</v>
      </c>
      <c r="AB53" s="234">
        <f t="shared" si="45"/>
        <v>191356.64</v>
      </c>
      <c r="AC53" s="230">
        <f t="shared" si="46"/>
        <v>0</v>
      </c>
      <c r="AD53" s="231">
        <f t="shared" si="47"/>
        <v>0</v>
      </c>
      <c r="AE53" s="207">
        <v>37</v>
      </c>
    </row>
    <row r="54" spans="1:31" ht="15" x14ac:dyDescent="0.25">
      <c r="A54" s="199">
        <v>38</v>
      </c>
      <c r="B54" s="118">
        <f t="shared" si="24"/>
        <v>1</v>
      </c>
      <c r="C54" s="123">
        <f t="shared" si="25"/>
        <v>47</v>
      </c>
      <c r="D54" s="84"/>
      <c r="E54" s="118">
        <f t="shared" si="26"/>
        <v>6</v>
      </c>
      <c r="F54" s="116">
        <f t="shared" si="27"/>
        <v>194</v>
      </c>
      <c r="G54" s="109">
        <f t="shared" si="28"/>
        <v>3328</v>
      </c>
      <c r="H54" s="17"/>
      <c r="I54" s="13">
        <f t="shared" si="29"/>
        <v>1.96</v>
      </c>
      <c r="J54" s="121">
        <f t="shared" si="30"/>
        <v>318317.33399999997</v>
      </c>
      <c r="K54" s="14">
        <f t="shared" si="31"/>
        <v>657821.79</v>
      </c>
      <c r="L54" s="336"/>
      <c r="M54" s="194">
        <f t="shared" si="32"/>
        <v>305229310.56</v>
      </c>
      <c r="N54" s="192">
        <f t="shared" si="33"/>
        <v>6578217.9000000004</v>
      </c>
      <c r="O54" s="261">
        <f t="shared" si="34"/>
        <v>1350605143.5799999</v>
      </c>
      <c r="P54" s="274">
        <f t="shared" si="35"/>
        <v>337651.28589499998</v>
      </c>
      <c r="Q54" s="131">
        <f t="shared" si="36"/>
        <v>205</v>
      </c>
      <c r="R54" s="132">
        <f t="shared" si="37"/>
        <v>0.06</v>
      </c>
      <c r="S54" s="136">
        <f t="shared" si="38"/>
        <v>252</v>
      </c>
      <c r="T54" s="137">
        <f t="shared" si="39"/>
        <v>0.08</v>
      </c>
      <c r="U54" s="337"/>
      <c r="V54" s="178">
        <f t="shared" si="40"/>
        <v>146036437.38</v>
      </c>
      <c r="W54" s="197">
        <f t="shared" si="41"/>
        <v>1496641580.96</v>
      </c>
      <c r="X54" s="236">
        <f t="shared" si="42"/>
        <v>0.11</v>
      </c>
      <c r="Y54" s="237">
        <f t="shared" si="43"/>
        <v>36509.11</v>
      </c>
      <c r="Z54" s="338"/>
      <c r="AA54" s="213">
        <f t="shared" si="44"/>
        <v>-1496637580.96</v>
      </c>
      <c r="AB54" s="234">
        <f t="shared" si="45"/>
        <v>374160.4</v>
      </c>
      <c r="AC54" s="230">
        <f t="shared" si="46"/>
        <v>0</v>
      </c>
      <c r="AD54" s="231">
        <f t="shared" si="47"/>
        <v>0</v>
      </c>
      <c r="AE54" s="207">
        <v>38</v>
      </c>
    </row>
    <row r="55" spans="1:31" ht="15" x14ac:dyDescent="0.25">
      <c r="A55" s="199">
        <v>39</v>
      </c>
      <c r="B55" s="118">
        <f t="shared" si="24"/>
        <v>1</v>
      </c>
      <c r="C55" s="123">
        <f t="shared" si="25"/>
        <v>48</v>
      </c>
      <c r="D55" s="84"/>
      <c r="E55" s="118">
        <f t="shared" si="26"/>
        <v>6</v>
      </c>
      <c r="F55" s="116">
        <f t="shared" si="27"/>
        <v>200</v>
      </c>
      <c r="G55" s="109">
        <f t="shared" si="28"/>
        <v>3528</v>
      </c>
      <c r="H55" s="17"/>
      <c r="I55" s="13">
        <f t="shared" si="29"/>
        <v>1.98</v>
      </c>
      <c r="J55" s="121">
        <f t="shared" si="30"/>
        <v>630268.321</v>
      </c>
      <c r="K55" s="14">
        <f t="shared" si="31"/>
        <v>1288090.1099999999</v>
      </c>
      <c r="L55" s="336"/>
      <c r="M55" s="194">
        <f t="shared" si="32"/>
        <v>610554712.13999999</v>
      </c>
      <c r="N55" s="192">
        <f t="shared" si="33"/>
        <v>12880901.1</v>
      </c>
      <c r="O55" s="261">
        <f t="shared" si="34"/>
        <v>2670030333.5100002</v>
      </c>
      <c r="P55" s="274">
        <f t="shared" si="35"/>
        <v>667507.58337750006</v>
      </c>
      <c r="Q55" s="131">
        <f t="shared" si="36"/>
        <v>207</v>
      </c>
      <c r="R55" s="132">
        <f t="shared" si="37"/>
        <v>0.06</v>
      </c>
      <c r="S55" s="136">
        <f t="shared" si="38"/>
        <v>255</v>
      </c>
      <c r="T55" s="137">
        <f t="shared" si="39"/>
        <v>7.0000000000000007E-2</v>
      </c>
      <c r="U55" s="337"/>
      <c r="V55" s="178">
        <f t="shared" si="40"/>
        <v>285956004.42000002</v>
      </c>
      <c r="W55" s="197">
        <f t="shared" si="41"/>
        <v>2955986337.9299998</v>
      </c>
      <c r="X55" s="236">
        <f t="shared" si="42"/>
        <v>0.11</v>
      </c>
      <c r="Y55" s="237">
        <f t="shared" si="43"/>
        <v>71489</v>
      </c>
      <c r="Z55" s="338"/>
      <c r="AA55" s="213">
        <f t="shared" si="44"/>
        <v>-2955982337.9299998</v>
      </c>
      <c r="AB55" s="234">
        <f t="shared" si="45"/>
        <v>738996.58</v>
      </c>
      <c r="AC55" s="230">
        <f t="shared" si="46"/>
        <v>0</v>
      </c>
      <c r="AD55" s="231">
        <f t="shared" si="47"/>
        <v>0</v>
      </c>
      <c r="AE55" s="207">
        <v>39</v>
      </c>
    </row>
    <row r="56" spans="1:31" ht="15" x14ac:dyDescent="0.25">
      <c r="A56" s="199">
        <v>40</v>
      </c>
      <c r="B56" s="119">
        <f t="shared" si="24"/>
        <v>1</v>
      </c>
      <c r="C56" s="111">
        <f t="shared" si="25"/>
        <v>49</v>
      </c>
      <c r="D56" s="15"/>
      <c r="E56" s="119">
        <f t="shared" si="26"/>
        <v>6</v>
      </c>
      <c r="F56" s="110">
        <f t="shared" si="27"/>
        <v>206</v>
      </c>
      <c r="G56" s="111">
        <f t="shared" si="28"/>
        <v>3734</v>
      </c>
      <c r="H56" s="15"/>
      <c r="I56" s="19">
        <f t="shared" si="29"/>
        <v>2</v>
      </c>
      <c r="J56" s="20">
        <f t="shared" si="30"/>
        <v>1260536.642</v>
      </c>
      <c r="K56" s="21">
        <f t="shared" si="31"/>
        <v>2548626.75</v>
      </c>
      <c r="L56" s="188"/>
      <c r="M56" s="195">
        <f t="shared" si="32"/>
        <v>1233535347</v>
      </c>
      <c r="N56" s="193">
        <f t="shared" si="33"/>
        <v>25486267.5</v>
      </c>
      <c r="O56" s="262">
        <f t="shared" si="34"/>
        <v>5331059179.96</v>
      </c>
      <c r="P56" s="273">
        <f t="shared" si="35"/>
        <v>1332764.7949900001</v>
      </c>
      <c r="Q56" s="133">
        <f t="shared" si="36"/>
        <v>209</v>
      </c>
      <c r="R56" s="134">
        <f t="shared" si="37"/>
        <v>0.06</v>
      </c>
      <c r="S56" s="138">
        <f t="shared" si="38"/>
        <v>258</v>
      </c>
      <c r="T56" s="139">
        <f t="shared" si="39"/>
        <v>7.0000000000000007E-2</v>
      </c>
      <c r="U56" s="190"/>
      <c r="V56" s="186">
        <f t="shared" si="40"/>
        <v>565795138.5</v>
      </c>
      <c r="W56" s="198">
        <f t="shared" si="41"/>
        <v>5896854318.46</v>
      </c>
      <c r="X56" s="238">
        <f t="shared" si="42"/>
        <v>0.11</v>
      </c>
      <c r="Y56" s="239">
        <f t="shared" si="43"/>
        <v>141448.78</v>
      </c>
      <c r="Z56" s="212"/>
      <c r="AA56" s="214">
        <f t="shared" si="44"/>
        <v>-5896850318.46</v>
      </c>
      <c r="AB56" s="235">
        <f t="shared" si="45"/>
        <v>1474213.58</v>
      </c>
      <c r="AC56" s="232">
        <f t="shared" si="46"/>
        <v>0</v>
      </c>
      <c r="AD56" s="233">
        <f t="shared" si="47"/>
        <v>0</v>
      </c>
      <c r="AE56" s="207">
        <v>40</v>
      </c>
    </row>
    <row r="57" spans="1:31" ht="15" x14ac:dyDescent="0.25">
      <c r="A57" s="199">
        <v>41</v>
      </c>
      <c r="B57" s="118">
        <f t="shared" si="24"/>
        <v>1</v>
      </c>
      <c r="C57" s="123">
        <f t="shared" si="25"/>
        <v>50</v>
      </c>
      <c r="D57" s="84"/>
      <c r="E57" s="118">
        <f t="shared" si="26"/>
        <v>6</v>
      </c>
      <c r="F57" s="116">
        <f t="shared" si="27"/>
        <v>212</v>
      </c>
      <c r="G57" s="109">
        <f t="shared" si="28"/>
        <v>3946</v>
      </c>
      <c r="H57" s="17"/>
      <c r="I57" s="13">
        <f t="shared" si="29"/>
        <v>2.02</v>
      </c>
      <c r="J57" s="121">
        <f t="shared" si="30"/>
        <v>2546284.017</v>
      </c>
      <c r="K57" s="14">
        <f t="shared" si="31"/>
        <v>5094910.7699999996</v>
      </c>
      <c r="L57" s="336"/>
      <c r="M57" s="194">
        <f t="shared" si="32"/>
        <v>2516885920.3800001</v>
      </c>
      <c r="N57" s="192">
        <f t="shared" si="33"/>
        <v>50949107.700000003</v>
      </c>
      <c r="O57" s="261">
        <f t="shared" si="34"/>
        <v>10749425594.059999</v>
      </c>
      <c r="P57" s="274">
        <f t="shared" si="35"/>
        <v>2687356.398515</v>
      </c>
      <c r="Q57" s="131">
        <f t="shared" si="36"/>
        <v>211</v>
      </c>
      <c r="R57" s="132">
        <f t="shared" si="37"/>
        <v>0.05</v>
      </c>
      <c r="S57" s="136">
        <f t="shared" si="38"/>
        <v>261</v>
      </c>
      <c r="T57" s="137">
        <f t="shared" si="39"/>
        <v>7.0000000000000007E-2</v>
      </c>
      <c r="U57" s="337"/>
      <c r="V57" s="178">
        <f t="shared" si="40"/>
        <v>1131070190.9400001</v>
      </c>
      <c r="W57" s="197">
        <f t="shared" si="41"/>
        <v>11880495785</v>
      </c>
      <c r="X57" s="236">
        <f t="shared" si="42"/>
        <v>0.11</v>
      </c>
      <c r="Y57" s="237">
        <f t="shared" si="43"/>
        <v>282767.55</v>
      </c>
      <c r="Z57" s="338"/>
      <c r="AA57" s="213">
        <f t="shared" si="44"/>
        <v>-11880491785</v>
      </c>
      <c r="AB57" s="234">
        <f t="shared" si="45"/>
        <v>2970123.95</v>
      </c>
      <c r="AC57" s="230">
        <f t="shared" si="46"/>
        <v>0</v>
      </c>
      <c r="AD57" s="231">
        <f t="shared" si="47"/>
        <v>0</v>
      </c>
      <c r="AE57" s="207">
        <v>41</v>
      </c>
    </row>
    <row r="58" spans="1:31" ht="15" x14ac:dyDescent="0.25">
      <c r="A58" s="199">
        <v>42</v>
      </c>
      <c r="B58" s="118">
        <f t="shared" si="24"/>
        <v>1</v>
      </c>
      <c r="C58" s="123">
        <f t="shared" si="25"/>
        <v>51</v>
      </c>
      <c r="D58" s="84"/>
      <c r="E58" s="118">
        <f t="shared" si="26"/>
        <v>6</v>
      </c>
      <c r="F58" s="116">
        <f t="shared" si="27"/>
        <v>218</v>
      </c>
      <c r="G58" s="109">
        <f t="shared" si="28"/>
        <v>4164</v>
      </c>
      <c r="H58" s="17"/>
      <c r="I58" s="13">
        <f t="shared" si="29"/>
        <v>2.04</v>
      </c>
      <c r="J58" s="121">
        <f t="shared" si="30"/>
        <v>5194419.3949999996</v>
      </c>
      <c r="K58" s="14">
        <f t="shared" si="31"/>
        <v>10289330.17</v>
      </c>
      <c r="L58" s="336"/>
      <c r="M58" s="194">
        <f t="shared" si="32"/>
        <v>5185822405.6800003</v>
      </c>
      <c r="N58" s="192">
        <f t="shared" si="33"/>
        <v>102893301.7</v>
      </c>
      <c r="O58" s="261">
        <f t="shared" si="34"/>
        <v>21887497589.029999</v>
      </c>
      <c r="P58" s="274">
        <f t="shared" si="35"/>
        <v>5471874.3972574994</v>
      </c>
      <c r="Q58" s="131">
        <f t="shared" si="36"/>
        <v>213</v>
      </c>
      <c r="R58" s="132">
        <f t="shared" si="37"/>
        <v>0.05</v>
      </c>
      <c r="S58" s="136">
        <f t="shared" si="38"/>
        <v>264</v>
      </c>
      <c r="T58" s="137">
        <f t="shared" si="39"/>
        <v>0.06</v>
      </c>
      <c r="U58" s="337"/>
      <c r="V58" s="178">
        <f t="shared" si="40"/>
        <v>2284231297.7399998</v>
      </c>
      <c r="W58" s="197">
        <f t="shared" si="41"/>
        <v>24171728886.77</v>
      </c>
      <c r="X58" s="236">
        <f t="shared" si="42"/>
        <v>0.1</v>
      </c>
      <c r="Y58" s="237">
        <f t="shared" si="43"/>
        <v>571057.81999999995</v>
      </c>
      <c r="Z58" s="338"/>
      <c r="AA58" s="213">
        <f t="shared" si="44"/>
        <v>-24171724886.77</v>
      </c>
      <c r="AB58" s="234">
        <f t="shared" si="45"/>
        <v>6042932.2199999997</v>
      </c>
      <c r="AC58" s="230">
        <f t="shared" si="46"/>
        <v>0</v>
      </c>
      <c r="AD58" s="231">
        <f t="shared" si="47"/>
        <v>0</v>
      </c>
      <c r="AE58" s="207">
        <v>42</v>
      </c>
    </row>
    <row r="59" spans="1:31" ht="15" x14ac:dyDescent="0.25">
      <c r="A59" s="199">
        <v>43</v>
      </c>
      <c r="B59" s="118">
        <f t="shared" si="24"/>
        <v>1</v>
      </c>
      <c r="C59" s="123">
        <f t="shared" si="25"/>
        <v>52</v>
      </c>
      <c r="D59" s="84"/>
      <c r="E59" s="118">
        <f t="shared" si="26"/>
        <v>6</v>
      </c>
      <c r="F59" s="116">
        <f t="shared" si="27"/>
        <v>224</v>
      </c>
      <c r="G59" s="109">
        <f t="shared" si="28"/>
        <v>4388</v>
      </c>
      <c r="H59" s="17"/>
      <c r="I59" s="13">
        <f t="shared" si="29"/>
        <v>2.06</v>
      </c>
      <c r="J59" s="121">
        <f t="shared" si="30"/>
        <v>10700503.954</v>
      </c>
      <c r="K59" s="14">
        <f t="shared" si="31"/>
        <v>20989834.119999997</v>
      </c>
      <c r="L59" s="336"/>
      <c r="M59" s="194">
        <f t="shared" si="32"/>
        <v>10788774737.68</v>
      </c>
      <c r="N59" s="192">
        <f t="shared" si="33"/>
        <v>209898341.19999999</v>
      </c>
      <c r="O59" s="261">
        <f t="shared" si="34"/>
        <v>44999800193.550003</v>
      </c>
      <c r="P59" s="274">
        <f t="shared" si="35"/>
        <v>11249950.048387501</v>
      </c>
      <c r="Q59" s="131">
        <f t="shared" si="36"/>
        <v>214</v>
      </c>
      <c r="R59" s="132">
        <f t="shared" si="37"/>
        <v>0.05</v>
      </c>
      <c r="S59" s="136">
        <f t="shared" si="38"/>
        <v>266</v>
      </c>
      <c r="T59" s="137">
        <f t="shared" si="39"/>
        <v>0.06</v>
      </c>
      <c r="U59" s="337"/>
      <c r="V59" s="178">
        <f t="shared" si="40"/>
        <v>4659743174.6400003</v>
      </c>
      <c r="W59" s="197">
        <f t="shared" si="41"/>
        <v>49659543368.190002</v>
      </c>
      <c r="X59" s="236">
        <f t="shared" si="42"/>
        <v>0.1</v>
      </c>
      <c r="Y59" s="237">
        <f t="shared" si="43"/>
        <v>1164935.79</v>
      </c>
      <c r="Z59" s="338"/>
      <c r="AA59" s="213">
        <f t="shared" si="44"/>
        <v>-49659539368.190002</v>
      </c>
      <c r="AB59" s="234">
        <f t="shared" si="45"/>
        <v>12414885.84</v>
      </c>
      <c r="AC59" s="230">
        <f t="shared" si="46"/>
        <v>0</v>
      </c>
      <c r="AD59" s="231">
        <f t="shared" si="47"/>
        <v>0</v>
      </c>
      <c r="AE59" s="207">
        <v>43</v>
      </c>
    </row>
    <row r="60" spans="1:31" ht="15" x14ac:dyDescent="0.25">
      <c r="A60" s="199">
        <v>44</v>
      </c>
      <c r="B60" s="118">
        <f t="shared" si="24"/>
        <v>1</v>
      </c>
      <c r="C60" s="123">
        <f t="shared" si="25"/>
        <v>53</v>
      </c>
      <c r="D60" s="84"/>
      <c r="E60" s="118">
        <f t="shared" si="26"/>
        <v>6</v>
      </c>
      <c r="F60" s="116">
        <f t="shared" si="27"/>
        <v>230</v>
      </c>
      <c r="G60" s="109">
        <f t="shared" si="28"/>
        <v>4618</v>
      </c>
      <c r="H60" s="17"/>
      <c r="I60" s="13">
        <f t="shared" si="29"/>
        <v>2.08</v>
      </c>
      <c r="J60" s="121">
        <f t="shared" si="30"/>
        <v>22257048.223999999</v>
      </c>
      <c r="K60" s="14">
        <f t="shared" si="31"/>
        <v>43246882.339999996</v>
      </c>
      <c r="L60" s="336"/>
      <c r="M60" s="194">
        <f t="shared" si="32"/>
        <v>22661366346.16</v>
      </c>
      <c r="N60" s="192">
        <f t="shared" si="33"/>
        <v>432468823.39999998</v>
      </c>
      <c r="O60" s="261">
        <f t="shared" si="34"/>
        <v>93409960958.889999</v>
      </c>
      <c r="P60" s="274">
        <f t="shared" si="35"/>
        <v>23352490.239722501</v>
      </c>
      <c r="Q60" s="131">
        <f t="shared" si="36"/>
        <v>216</v>
      </c>
      <c r="R60" s="132">
        <f t="shared" si="37"/>
        <v>0.05</v>
      </c>
      <c r="S60" s="136">
        <f t="shared" si="38"/>
        <v>269</v>
      </c>
      <c r="T60" s="137">
        <f t="shared" si="39"/>
        <v>0.06</v>
      </c>
      <c r="U60" s="337"/>
      <c r="V60" s="178">
        <f t="shared" si="40"/>
        <v>9600807879.4799995</v>
      </c>
      <c r="W60" s="197">
        <f t="shared" si="41"/>
        <v>103010768838.37</v>
      </c>
      <c r="X60" s="236">
        <f t="shared" si="42"/>
        <v>0.1</v>
      </c>
      <c r="Y60" s="237">
        <f t="shared" si="43"/>
        <v>2400201.9700000002</v>
      </c>
      <c r="Z60" s="338"/>
      <c r="AA60" s="213">
        <f t="shared" si="44"/>
        <v>-103010764838.37</v>
      </c>
      <c r="AB60" s="234">
        <f t="shared" si="45"/>
        <v>25752692.210000001</v>
      </c>
      <c r="AC60" s="230">
        <f t="shared" si="46"/>
        <v>0</v>
      </c>
      <c r="AD60" s="231">
        <f t="shared" si="47"/>
        <v>0</v>
      </c>
      <c r="AE60" s="207">
        <v>44</v>
      </c>
    </row>
    <row r="61" spans="1:31" ht="15" x14ac:dyDescent="0.25">
      <c r="A61" s="199">
        <v>45</v>
      </c>
      <c r="B61" s="119">
        <f t="shared" si="24"/>
        <v>1</v>
      </c>
      <c r="C61" s="111">
        <f t="shared" si="25"/>
        <v>54</v>
      </c>
      <c r="D61" s="15"/>
      <c r="E61" s="119">
        <f t="shared" si="26"/>
        <v>6</v>
      </c>
      <c r="F61" s="110">
        <f t="shared" si="27"/>
        <v>236</v>
      </c>
      <c r="G61" s="111">
        <f t="shared" si="28"/>
        <v>4854</v>
      </c>
      <c r="H61" s="15"/>
      <c r="I61" s="19">
        <f t="shared" si="29"/>
        <v>2.1</v>
      </c>
      <c r="J61" s="20">
        <f t="shared" si="30"/>
        <v>46739801.270000003</v>
      </c>
      <c r="K61" s="21">
        <f t="shared" si="31"/>
        <v>89986683.609999999</v>
      </c>
      <c r="L61" s="188"/>
      <c r="M61" s="195">
        <f t="shared" si="32"/>
        <v>48052889047.739998</v>
      </c>
      <c r="N61" s="193">
        <f t="shared" si="33"/>
        <v>899866836.10000002</v>
      </c>
      <c r="O61" s="262">
        <f t="shared" si="34"/>
        <v>195753042088.91</v>
      </c>
      <c r="P61" s="273">
        <f t="shared" si="35"/>
        <v>48938260.522227503</v>
      </c>
      <c r="Q61" s="133">
        <f t="shared" si="36"/>
        <v>218</v>
      </c>
      <c r="R61" s="134">
        <f t="shared" si="37"/>
        <v>0.04</v>
      </c>
      <c r="S61" s="138">
        <f t="shared" si="38"/>
        <v>272</v>
      </c>
      <c r="T61" s="139">
        <f t="shared" si="39"/>
        <v>0.06</v>
      </c>
      <c r="U61" s="190"/>
      <c r="V61" s="186">
        <f t="shared" si="40"/>
        <v>19977043761.419998</v>
      </c>
      <c r="W61" s="198">
        <f t="shared" si="41"/>
        <v>215730085850.32999</v>
      </c>
      <c r="X61" s="238">
        <f t="shared" si="42"/>
        <v>0.1</v>
      </c>
      <c r="Y61" s="239">
        <f t="shared" si="43"/>
        <v>4994260.9400000004</v>
      </c>
      <c r="Z61" s="212"/>
      <c r="AA61" s="214">
        <f t="shared" si="44"/>
        <v>-215730081850.32999</v>
      </c>
      <c r="AB61" s="235">
        <f t="shared" si="45"/>
        <v>53932521.460000001</v>
      </c>
      <c r="AC61" s="232">
        <f t="shared" si="46"/>
        <v>0</v>
      </c>
      <c r="AD61" s="233">
        <f t="shared" si="47"/>
        <v>0</v>
      </c>
      <c r="AE61" s="207">
        <v>45</v>
      </c>
    </row>
    <row r="62" spans="1:31" ht="15" x14ac:dyDescent="0.25">
      <c r="A62" s="199">
        <v>46</v>
      </c>
      <c r="B62" s="118">
        <f t="shared" si="24"/>
        <v>1</v>
      </c>
      <c r="C62" s="123">
        <f t="shared" si="25"/>
        <v>55</v>
      </c>
      <c r="D62" s="84"/>
      <c r="E62" s="118">
        <f t="shared" si="26"/>
        <v>6</v>
      </c>
      <c r="F62" s="116">
        <f t="shared" si="27"/>
        <v>242</v>
      </c>
      <c r="G62" s="109">
        <f t="shared" si="28"/>
        <v>5096</v>
      </c>
      <c r="H62" s="17"/>
      <c r="I62" s="13">
        <f t="shared" si="29"/>
        <v>2.12</v>
      </c>
      <c r="J62" s="121">
        <f t="shared" si="30"/>
        <v>99088378.692000002</v>
      </c>
      <c r="K62" s="14">
        <f t="shared" si="31"/>
        <v>189075062.30000001</v>
      </c>
      <c r="L62" s="336"/>
      <c r="M62" s="194">
        <f t="shared" si="32"/>
        <v>102856833891.2</v>
      </c>
      <c r="N62" s="192">
        <f t="shared" si="33"/>
        <v>1890750623</v>
      </c>
      <c r="O62" s="261">
        <f t="shared" si="34"/>
        <v>414115346697.26001</v>
      </c>
      <c r="P62" s="274">
        <f t="shared" si="35"/>
        <v>103528836.67431501</v>
      </c>
      <c r="Q62" s="131">
        <f t="shared" si="36"/>
        <v>219</v>
      </c>
      <c r="R62" s="132">
        <f t="shared" si="37"/>
        <v>0.04</v>
      </c>
      <c r="S62" s="136">
        <f t="shared" si="38"/>
        <v>274</v>
      </c>
      <c r="T62" s="137">
        <f t="shared" si="39"/>
        <v>0.05</v>
      </c>
      <c r="U62" s="337"/>
      <c r="V62" s="178">
        <f t="shared" si="40"/>
        <v>41974663830.599998</v>
      </c>
      <c r="W62" s="197">
        <f t="shared" si="41"/>
        <v>456090010527.85999</v>
      </c>
      <c r="X62" s="236">
        <f t="shared" si="42"/>
        <v>0.1</v>
      </c>
      <c r="Y62" s="237">
        <f t="shared" si="43"/>
        <v>10493665.960000001</v>
      </c>
      <c r="Z62" s="338"/>
      <c r="AA62" s="213">
        <f t="shared" si="44"/>
        <v>-456090006527.85999</v>
      </c>
      <c r="AB62" s="234">
        <f t="shared" si="45"/>
        <v>114022502.63</v>
      </c>
      <c r="AC62" s="230">
        <f t="shared" si="46"/>
        <v>0</v>
      </c>
      <c r="AD62" s="231">
        <f t="shared" si="47"/>
        <v>0</v>
      </c>
      <c r="AE62" s="207">
        <v>46</v>
      </c>
    </row>
    <row r="63" spans="1:31" ht="15" x14ac:dyDescent="0.25">
      <c r="A63" s="199">
        <v>47</v>
      </c>
      <c r="B63" s="118">
        <f t="shared" si="24"/>
        <v>1</v>
      </c>
      <c r="C63" s="123">
        <f t="shared" si="25"/>
        <v>56</v>
      </c>
      <c r="D63" s="84"/>
      <c r="E63" s="118">
        <f t="shared" si="26"/>
        <v>6</v>
      </c>
      <c r="F63" s="116">
        <f t="shared" si="27"/>
        <v>248</v>
      </c>
      <c r="G63" s="109">
        <f t="shared" si="28"/>
        <v>5344</v>
      </c>
      <c r="H63" s="17"/>
      <c r="I63" s="13">
        <f t="shared" si="29"/>
        <v>2.14</v>
      </c>
      <c r="J63" s="121">
        <f t="shared" si="30"/>
        <v>212049130.40099999</v>
      </c>
      <c r="K63" s="14">
        <f t="shared" si="31"/>
        <v>401124192.70000005</v>
      </c>
      <c r="L63" s="336"/>
      <c r="M63" s="194">
        <f t="shared" si="32"/>
        <v>222222802755.79999</v>
      </c>
      <c r="N63" s="192">
        <f t="shared" si="33"/>
        <v>4011241927</v>
      </c>
      <c r="O63" s="261">
        <f t="shared" si="34"/>
        <v>884293795983.67004</v>
      </c>
      <c r="P63" s="274">
        <f t="shared" si="35"/>
        <v>221073448.9959175</v>
      </c>
      <c r="Q63" s="131">
        <f t="shared" si="36"/>
        <v>220</v>
      </c>
      <c r="R63" s="132">
        <f t="shared" si="37"/>
        <v>0.04</v>
      </c>
      <c r="S63" s="136">
        <f t="shared" si="38"/>
        <v>276</v>
      </c>
      <c r="T63" s="137">
        <f t="shared" si="39"/>
        <v>0.05</v>
      </c>
      <c r="U63" s="337"/>
      <c r="V63" s="178">
        <f t="shared" si="40"/>
        <v>89049570779.399994</v>
      </c>
      <c r="W63" s="197">
        <f t="shared" si="41"/>
        <v>973343366763.06995</v>
      </c>
      <c r="X63" s="236">
        <f t="shared" si="42"/>
        <v>0.1</v>
      </c>
      <c r="Y63" s="237">
        <f t="shared" si="43"/>
        <v>22262392.690000001</v>
      </c>
      <c r="Z63" s="338"/>
      <c r="AA63" s="213">
        <f t="shared" si="44"/>
        <v>-973343362763.06995</v>
      </c>
      <c r="AB63" s="234">
        <f t="shared" si="45"/>
        <v>243335841.69</v>
      </c>
      <c r="AC63" s="230">
        <f t="shared" si="46"/>
        <v>0</v>
      </c>
      <c r="AD63" s="231">
        <f t="shared" si="47"/>
        <v>0</v>
      </c>
      <c r="AE63" s="207">
        <v>47</v>
      </c>
    </row>
    <row r="64" spans="1:31" ht="15" x14ac:dyDescent="0.25">
      <c r="A64" s="199">
        <v>48</v>
      </c>
      <c r="B64" s="118">
        <f t="shared" si="24"/>
        <v>1</v>
      </c>
      <c r="C64" s="123">
        <f t="shared" si="25"/>
        <v>57</v>
      </c>
      <c r="D64" s="84"/>
      <c r="E64" s="118">
        <f t="shared" si="26"/>
        <v>6</v>
      </c>
      <c r="F64" s="116">
        <f t="shared" si="27"/>
        <v>254</v>
      </c>
      <c r="G64" s="109">
        <f t="shared" si="28"/>
        <v>5598</v>
      </c>
      <c r="H64" s="17"/>
      <c r="I64" s="13">
        <f t="shared" si="29"/>
        <v>2.16</v>
      </c>
      <c r="J64" s="121">
        <f t="shared" si="30"/>
        <v>458026121.66600001</v>
      </c>
      <c r="K64" s="14">
        <f t="shared" si="31"/>
        <v>859150314.37000012</v>
      </c>
      <c r="L64" s="336"/>
      <c r="M64" s="194">
        <f t="shared" si="32"/>
        <v>484560777304.67999</v>
      </c>
      <c r="N64" s="192">
        <f t="shared" si="33"/>
        <v>8591503143.7000008</v>
      </c>
      <c r="O64" s="261">
        <f t="shared" si="34"/>
        <v>1905897402171.6699</v>
      </c>
      <c r="P64" s="274">
        <f t="shared" si="35"/>
        <v>476474350.54291749</v>
      </c>
      <c r="Q64" s="131">
        <f t="shared" si="36"/>
        <v>222</v>
      </c>
      <c r="R64" s="132">
        <f t="shared" si="37"/>
        <v>0.04</v>
      </c>
      <c r="S64" s="136">
        <f t="shared" si="38"/>
        <v>279</v>
      </c>
      <c r="T64" s="137">
        <f t="shared" si="39"/>
        <v>0.05</v>
      </c>
      <c r="U64" s="337"/>
      <c r="V64" s="178">
        <f t="shared" si="40"/>
        <v>190731369790.14001</v>
      </c>
      <c r="W64" s="197">
        <f t="shared" si="41"/>
        <v>2096628771961.8101</v>
      </c>
      <c r="X64" s="236">
        <f t="shared" si="42"/>
        <v>0.1</v>
      </c>
      <c r="Y64" s="237">
        <f t="shared" si="43"/>
        <v>47682842.450000003</v>
      </c>
      <c r="Z64" s="338"/>
      <c r="AA64" s="213">
        <f t="shared" si="44"/>
        <v>-2096628767961.8101</v>
      </c>
      <c r="AB64" s="234">
        <f t="shared" si="45"/>
        <v>524157192.99000001</v>
      </c>
      <c r="AC64" s="230">
        <f t="shared" si="46"/>
        <v>0</v>
      </c>
      <c r="AD64" s="231">
        <f t="shared" si="47"/>
        <v>0</v>
      </c>
      <c r="AE64" s="207">
        <v>48</v>
      </c>
    </row>
    <row r="65" spans="1:31" ht="15" x14ac:dyDescent="0.25">
      <c r="A65" s="199">
        <v>49</v>
      </c>
      <c r="B65" s="118">
        <f t="shared" si="24"/>
        <v>1</v>
      </c>
      <c r="C65" s="123">
        <f t="shared" si="25"/>
        <v>58</v>
      </c>
      <c r="D65" s="84"/>
      <c r="E65" s="118">
        <f t="shared" si="26"/>
        <v>6</v>
      </c>
      <c r="F65" s="116">
        <f t="shared" si="27"/>
        <v>260</v>
      </c>
      <c r="G65" s="109">
        <f t="shared" si="28"/>
        <v>5858</v>
      </c>
      <c r="H65" s="17"/>
      <c r="I65" s="13">
        <f t="shared" si="29"/>
        <v>2.1800000000000002</v>
      </c>
      <c r="J65" s="121">
        <f t="shared" si="30"/>
        <v>998496945.23199999</v>
      </c>
      <c r="K65" s="14">
        <f t="shared" si="31"/>
        <v>1857647259.6000001</v>
      </c>
      <c r="L65" s="336"/>
      <c r="M65" s="194">
        <f t="shared" si="32"/>
        <v>1066289527010.4</v>
      </c>
      <c r="N65" s="192">
        <f t="shared" si="33"/>
        <v>18576472596</v>
      </c>
      <c r="O65" s="261">
        <f t="shared" si="34"/>
        <v>4145679201205.0601</v>
      </c>
      <c r="P65" s="274">
        <f t="shared" si="35"/>
        <v>1036419800.301265</v>
      </c>
      <c r="Q65" s="131">
        <f t="shared" si="36"/>
        <v>223</v>
      </c>
      <c r="R65" s="132">
        <f t="shared" si="37"/>
        <v>0.04</v>
      </c>
      <c r="S65" s="136">
        <f t="shared" si="38"/>
        <v>281</v>
      </c>
      <c r="T65" s="137">
        <f t="shared" si="39"/>
        <v>0.05</v>
      </c>
      <c r="U65" s="337"/>
      <c r="V65" s="178">
        <f t="shared" si="40"/>
        <v>412397691631.20001</v>
      </c>
      <c r="W65" s="197">
        <f t="shared" si="41"/>
        <v>4558076892836.2598</v>
      </c>
      <c r="X65" s="236">
        <f t="shared" si="42"/>
        <v>0.1</v>
      </c>
      <c r="Y65" s="237">
        <f t="shared" si="43"/>
        <v>103099422.91</v>
      </c>
      <c r="Z65" s="338"/>
      <c r="AA65" s="213">
        <f t="shared" si="44"/>
        <v>-4558076888836.2598</v>
      </c>
      <c r="AB65" s="234">
        <f t="shared" si="45"/>
        <v>1139519223.21</v>
      </c>
      <c r="AC65" s="230">
        <f t="shared" si="46"/>
        <v>0</v>
      </c>
      <c r="AD65" s="231">
        <f t="shared" si="47"/>
        <v>0</v>
      </c>
      <c r="AE65" s="207">
        <v>49</v>
      </c>
    </row>
    <row r="66" spans="1:31" ht="15" x14ac:dyDescent="0.25">
      <c r="A66" s="199">
        <v>50</v>
      </c>
      <c r="B66" s="119">
        <f t="shared" si="24"/>
        <v>1</v>
      </c>
      <c r="C66" s="111">
        <f t="shared" si="25"/>
        <v>59</v>
      </c>
      <c r="D66" s="15"/>
      <c r="E66" s="119">
        <f t="shared" si="26"/>
        <v>6</v>
      </c>
      <c r="F66" s="110">
        <f t="shared" si="27"/>
        <v>266</v>
      </c>
      <c r="G66" s="111">
        <f t="shared" si="28"/>
        <v>6124</v>
      </c>
      <c r="H66" s="15"/>
      <c r="I66" s="19">
        <f t="shared" si="29"/>
        <v>2.2000000000000002</v>
      </c>
      <c r="J66" s="20">
        <f t="shared" si="30"/>
        <v>2196693279.5100002</v>
      </c>
      <c r="K66" s="21">
        <f t="shared" si="31"/>
        <v>4054340539.1100006</v>
      </c>
      <c r="L66" s="188"/>
      <c r="M66" s="195">
        <f t="shared" si="32"/>
        <v>2367734874840.2402</v>
      </c>
      <c r="N66" s="193">
        <f t="shared" si="33"/>
        <v>40543405391.099998</v>
      </c>
      <c r="O66" s="262">
        <f t="shared" si="34"/>
        <v>9100201071418.1191</v>
      </c>
      <c r="P66" s="273">
        <f t="shared" si="35"/>
        <v>2275050267.8545299</v>
      </c>
      <c r="Q66" s="133">
        <f t="shared" si="36"/>
        <v>224</v>
      </c>
      <c r="R66" s="134">
        <f t="shared" si="37"/>
        <v>0.04</v>
      </c>
      <c r="S66" s="138">
        <f t="shared" si="38"/>
        <v>283</v>
      </c>
      <c r="T66" s="139">
        <f t="shared" si="39"/>
        <v>0.05</v>
      </c>
      <c r="U66" s="190"/>
      <c r="V66" s="186">
        <f t="shared" si="40"/>
        <v>900063599682.42004</v>
      </c>
      <c r="W66" s="198">
        <f t="shared" si="41"/>
        <v>10000264671100.5</v>
      </c>
      <c r="X66" s="238">
        <f t="shared" si="42"/>
        <v>0.1</v>
      </c>
      <c r="Y66" s="239">
        <f t="shared" si="43"/>
        <v>225015899.91999999</v>
      </c>
      <c r="Z66" s="212"/>
      <c r="AA66" s="214">
        <f t="shared" si="44"/>
        <v>-10000264667100.5</v>
      </c>
      <c r="AB66" s="235">
        <f t="shared" si="45"/>
        <v>2500066167.7800002</v>
      </c>
      <c r="AC66" s="232">
        <f t="shared" si="46"/>
        <v>0</v>
      </c>
      <c r="AD66" s="233">
        <f t="shared" si="47"/>
        <v>0</v>
      </c>
      <c r="AE66" s="207">
        <v>50</v>
      </c>
    </row>
    <row r="67" spans="1:31" ht="15" x14ac:dyDescent="0.25">
      <c r="A67" s="199">
        <v>51</v>
      </c>
      <c r="B67" s="118">
        <f t="shared" si="24"/>
        <v>1</v>
      </c>
      <c r="C67" s="123">
        <f t="shared" si="25"/>
        <v>60</v>
      </c>
      <c r="D67" s="84"/>
      <c r="E67" s="118">
        <f t="shared" si="26"/>
        <v>6</v>
      </c>
      <c r="F67" s="116">
        <f t="shared" si="27"/>
        <v>272</v>
      </c>
      <c r="G67" s="109">
        <f t="shared" si="28"/>
        <v>6396</v>
      </c>
      <c r="H67" s="17"/>
      <c r="I67" s="13">
        <f t="shared" si="29"/>
        <v>2.2200000000000002</v>
      </c>
      <c r="J67" s="121">
        <f t="shared" si="30"/>
        <v>4876659080.5120001</v>
      </c>
      <c r="K67" s="14">
        <f t="shared" si="31"/>
        <v>8930999619.6200008</v>
      </c>
      <c r="L67" s="336"/>
      <c r="M67" s="194">
        <f t="shared" si="32"/>
        <v>5305013774054.2803</v>
      </c>
      <c r="N67" s="192">
        <f t="shared" si="33"/>
        <v>89309996196.199997</v>
      </c>
      <c r="O67" s="261">
        <f t="shared" si="34"/>
        <v>20157267292280.398</v>
      </c>
      <c r="P67" s="274">
        <f t="shared" si="35"/>
        <v>5039316823.0700998</v>
      </c>
      <c r="Q67" s="131">
        <f t="shared" si="36"/>
        <v>226</v>
      </c>
      <c r="R67" s="132">
        <f t="shared" si="37"/>
        <v>0.04</v>
      </c>
      <c r="S67" s="136">
        <f t="shared" si="38"/>
        <v>286</v>
      </c>
      <c r="T67" s="137">
        <f t="shared" si="39"/>
        <v>0.04</v>
      </c>
      <c r="U67" s="337"/>
      <c r="V67" s="178">
        <f t="shared" si="40"/>
        <v>1982681915555.6399</v>
      </c>
      <c r="W67" s="197">
        <f t="shared" si="41"/>
        <v>22139949207836</v>
      </c>
      <c r="X67" s="236">
        <f t="shared" si="42"/>
        <v>0.1</v>
      </c>
      <c r="Y67" s="237">
        <f t="shared" si="43"/>
        <v>495670478.88999999</v>
      </c>
      <c r="Z67" s="338"/>
      <c r="AA67" s="213">
        <f t="shared" si="44"/>
        <v>-22139949203836</v>
      </c>
      <c r="AB67" s="234">
        <f t="shared" si="45"/>
        <v>5534987301.96</v>
      </c>
      <c r="AC67" s="230">
        <f t="shared" si="46"/>
        <v>0</v>
      </c>
      <c r="AD67" s="231">
        <f t="shared" si="47"/>
        <v>0</v>
      </c>
      <c r="AE67" s="207">
        <v>51</v>
      </c>
    </row>
    <row r="68" spans="1:31" ht="15" x14ac:dyDescent="0.25">
      <c r="A68" s="199">
        <v>52</v>
      </c>
      <c r="B68" s="118">
        <f t="shared" si="24"/>
        <v>1</v>
      </c>
      <c r="C68" s="123">
        <f t="shared" si="25"/>
        <v>61</v>
      </c>
      <c r="D68" s="84"/>
      <c r="E68" s="118">
        <f t="shared" si="26"/>
        <v>6</v>
      </c>
      <c r="F68" s="116">
        <f t="shared" si="27"/>
        <v>278</v>
      </c>
      <c r="G68" s="109">
        <f t="shared" si="28"/>
        <v>6674</v>
      </c>
      <c r="H68" s="17"/>
      <c r="I68" s="13">
        <f t="shared" si="29"/>
        <v>2.2400000000000002</v>
      </c>
      <c r="J68" s="121">
        <f t="shared" si="30"/>
        <v>10923716340.347</v>
      </c>
      <c r="K68" s="14">
        <f t="shared" si="31"/>
        <v>19854715959.970001</v>
      </c>
      <c r="L68" s="336"/>
      <c r="M68" s="194">
        <f t="shared" si="32"/>
        <v>11992248439821.9</v>
      </c>
      <c r="N68" s="192">
        <f t="shared" si="33"/>
        <v>198547159599.70001</v>
      </c>
      <c r="O68" s="261">
        <f t="shared" si="34"/>
        <v>45050988532866.102</v>
      </c>
      <c r="P68" s="274">
        <f t="shared" si="35"/>
        <v>11262747133.216526</v>
      </c>
      <c r="Q68" s="131">
        <f t="shared" si="36"/>
        <v>227</v>
      </c>
      <c r="R68" s="132">
        <f t="shared" si="37"/>
        <v>0.03</v>
      </c>
      <c r="S68" s="136">
        <f t="shared" si="38"/>
        <v>288</v>
      </c>
      <c r="T68" s="137">
        <f t="shared" si="39"/>
        <v>0.04</v>
      </c>
      <c r="U68" s="337"/>
      <c r="V68" s="178">
        <f t="shared" si="40"/>
        <v>4407746943113.3398</v>
      </c>
      <c r="W68" s="197">
        <f t="shared" si="41"/>
        <v>49458735475979.398</v>
      </c>
      <c r="X68" s="236">
        <f t="shared" si="42"/>
        <v>0.1</v>
      </c>
      <c r="Y68" s="237">
        <f t="shared" si="43"/>
        <v>1101936735.78</v>
      </c>
      <c r="Z68" s="338"/>
      <c r="AA68" s="213">
        <f t="shared" si="44"/>
        <v>-49458735471979.398</v>
      </c>
      <c r="AB68" s="234">
        <f t="shared" si="45"/>
        <v>12364683868.99</v>
      </c>
      <c r="AC68" s="230">
        <f t="shared" si="46"/>
        <v>0</v>
      </c>
      <c r="AD68" s="231">
        <f t="shared" si="47"/>
        <v>0</v>
      </c>
      <c r="AE68" s="207">
        <v>52</v>
      </c>
    </row>
    <row r="69" spans="1:31" ht="15" x14ac:dyDescent="0.25">
      <c r="A69" s="199">
        <v>53</v>
      </c>
      <c r="B69" s="118">
        <f t="shared" si="24"/>
        <v>1</v>
      </c>
      <c r="C69" s="123">
        <f t="shared" si="25"/>
        <v>62</v>
      </c>
      <c r="D69" s="84"/>
      <c r="E69" s="118">
        <f t="shared" si="26"/>
        <v>6</v>
      </c>
      <c r="F69" s="116">
        <f t="shared" si="27"/>
        <v>284</v>
      </c>
      <c r="G69" s="109">
        <f t="shared" si="28"/>
        <v>6958</v>
      </c>
      <c r="H69" s="17"/>
      <c r="I69" s="13">
        <f t="shared" si="29"/>
        <v>2.2599999999999998</v>
      </c>
      <c r="J69" s="121">
        <f t="shared" si="30"/>
        <v>24687598929.183998</v>
      </c>
      <c r="K69" s="14">
        <f t="shared" si="31"/>
        <v>44542314889.150002</v>
      </c>
      <c r="L69" s="336"/>
      <c r="M69" s="194">
        <f t="shared" si="32"/>
        <v>27348981341938.102</v>
      </c>
      <c r="N69" s="192">
        <f t="shared" si="33"/>
        <v>445423148891.5</v>
      </c>
      <c r="O69" s="261">
        <f t="shared" si="34"/>
        <v>101586507452756</v>
      </c>
      <c r="P69" s="274">
        <f t="shared" si="35"/>
        <v>25396626863.188999</v>
      </c>
      <c r="Q69" s="131">
        <f t="shared" si="36"/>
        <v>228</v>
      </c>
      <c r="R69" s="132">
        <f t="shared" si="37"/>
        <v>0.03</v>
      </c>
      <c r="S69" s="136">
        <f t="shared" si="38"/>
        <v>290</v>
      </c>
      <c r="T69" s="137">
        <f t="shared" si="39"/>
        <v>0.04</v>
      </c>
      <c r="U69" s="337"/>
      <c r="V69" s="178">
        <f t="shared" si="40"/>
        <v>9888393905391.3008</v>
      </c>
      <c r="W69" s="197">
        <f t="shared" si="41"/>
        <v>111474901358147</v>
      </c>
      <c r="X69" s="236">
        <f t="shared" si="42"/>
        <v>0.1</v>
      </c>
      <c r="Y69" s="237">
        <f t="shared" si="43"/>
        <v>2472098476.3499999</v>
      </c>
      <c r="Z69" s="338"/>
      <c r="AA69" s="213">
        <f t="shared" si="44"/>
        <v>-111474901354147</v>
      </c>
      <c r="AB69" s="234">
        <f t="shared" si="45"/>
        <v>27868725339.540001</v>
      </c>
      <c r="AC69" s="230">
        <f t="shared" si="46"/>
        <v>0</v>
      </c>
      <c r="AD69" s="231">
        <f t="shared" si="47"/>
        <v>0</v>
      </c>
      <c r="AE69" s="207">
        <v>53</v>
      </c>
    </row>
    <row r="70" spans="1:31" ht="15" x14ac:dyDescent="0.25">
      <c r="A70" s="199">
        <v>54</v>
      </c>
      <c r="B70" s="118">
        <f t="shared" si="24"/>
        <v>1</v>
      </c>
      <c r="C70" s="123">
        <f t="shared" si="25"/>
        <v>63</v>
      </c>
      <c r="D70" s="84"/>
      <c r="E70" s="118">
        <f t="shared" si="26"/>
        <v>6</v>
      </c>
      <c r="F70" s="116">
        <f t="shared" si="27"/>
        <v>290</v>
      </c>
      <c r="G70" s="109">
        <f t="shared" si="28"/>
        <v>7248</v>
      </c>
      <c r="H70" s="17"/>
      <c r="I70" s="13">
        <f t="shared" si="29"/>
        <v>2.2799999999999998</v>
      </c>
      <c r="J70" s="121">
        <f t="shared" si="30"/>
        <v>56287725558.540001</v>
      </c>
      <c r="K70" s="14">
        <f t="shared" si="31"/>
        <v>100830040447.69</v>
      </c>
      <c r="L70" s="336"/>
      <c r="M70" s="194">
        <f t="shared" si="32"/>
        <v>62917945239358.602</v>
      </c>
      <c r="N70" s="192">
        <f t="shared" si="33"/>
        <v>1008300404476.9</v>
      </c>
      <c r="O70" s="261">
        <f t="shared" si="34"/>
        <v>231096946984642</v>
      </c>
      <c r="P70" s="274">
        <f t="shared" si="35"/>
        <v>57774236746.1605</v>
      </c>
      <c r="Q70" s="131">
        <f t="shared" si="36"/>
        <v>229</v>
      </c>
      <c r="R70" s="132">
        <f t="shared" si="37"/>
        <v>0.03</v>
      </c>
      <c r="S70" s="136">
        <f t="shared" si="38"/>
        <v>292</v>
      </c>
      <c r="T70" s="137">
        <f t="shared" si="39"/>
        <v>0.04</v>
      </c>
      <c r="U70" s="337"/>
      <c r="V70" s="178">
        <f t="shared" si="40"/>
        <v>22384268979387.199</v>
      </c>
      <c r="W70" s="197">
        <f t="shared" si="41"/>
        <v>253481215964029</v>
      </c>
      <c r="X70" s="236">
        <f t="shared" si="42"/>
        <v>0.1</v>
      </c>
      <c r="Y70" s="237">
        <f t="shared" si="43"/>
        <v>5596067244.8500004</v>
      </c>
      <c r="Z70" s="338"/>
      <c r="AA70" s="213">
        <f t="shared" si="44"/>
        <v>-253481215960029</v>
      </c>
      <c r="AB70" s="234">
        <f t="shared" si="45"/>
        <v>63370303991.010002</v>
      </c>
      <c r="AC70" s="230">
        <f t="shared" si="46"/>
        <v>0</v>
      </c>
      <c r="AD70" s="231">
        <f t="shared" si="47"/>
        <v>0</v>
      </c>
      <c r="AE70" s="207">
        <v>54</v>
      </c>
    </row>
    <row r="71" spans="1:31" ht="15" x14ac:dyDescent="0.25">
      <c r="A71" s="199">
        <v>55</v>
      </c>
      <c r="B71" s="119">
        <f t="shared" si="24"/>
        <v>1</v>
      </c>
      <c r="C71" s="111">
        <f t="shared" si="25"/>
        <v>64</v>
      </c>
      <c r="D71" s="15"/>
      <c r="E71" s="119">
        <f t="shared" si="26"/>
        <v>6</v>
      </c>
      <c r="F71" s="110">
        <f t="shared" si="27"/>
        <v>296</v>
      </c>
      <c r="G71" s="111">
        <f t="shared" si="28"/>
        <v>7544</v>
      </c>
      <c r="H71" s="15"/>
      <c r="I71" s="19">
        <f t="shared" si="29"/>
        <v>2.2999999999999998</v>
      </c>
      <c r="J71" s="20">
        <f t="shared" si="30"/>
        <v>129461768784.642</v>
      </c>
      <c r="K71" s="21">
        <f t="shared" si="31"/>
        <v>230291809232.33002</v>
      </c>
      <c r="L71" s="188"/>
      <c r="M71" s="195">
        <f t="shared" si="32"/>
        <v>146005007053297</v>
      </c>
      <c r="N71" s="193">
        <f t="shared" si="33"/>
        <v>2302918092323.2998</v>
      </c>
      <c r="O71" s="262">
        <f t="shared" si="34"/>
        <v>530330637322512</v>
      </c>
      <c r="P71" s="273">
        <f t="shared" si="35"/>
        <v>132582659330.62801</v>
      </c>
      <c r="Q71" s="133">
        <f t="shared" si="36"/>
        <v>230</v>
      </c>
      <c r="R71" s="134">
        <f t="shared" si="37"/>
        <v>0.03</v>
      </c>
      <c r="S71" s="138">
        <f t="shared" si="38"/>
        <v>294</v>
      </c>
      <c r="T71" s="139">
        <f t="shared" si="39"/>
        <v>0.04</v>
      </c>
      <c r="U71" s="190"/>
      <c r="V71" s="186">
        <f t="shared" si="40"/>
        <v>51124781649577.297</v>
      </c>
      <c r="W71" s="198">
        <f t="shared" si="41"/>
        <v>581455418972089</v>
      </c>
      <c r="X71" s="238">
        <f t="shared" si="42"/>
        <v>0.1</v>
      </c>
      <c r="Y71" s="239">
        <f t="shared" si="43"/>
        <v>12781195412.389999</v>
      </c>
      <c r="Z71" s="212"/>
      <c r="AA71" s="214">
        <f t="shared" si="44"/>
        <v>-581455418968089</v>
      </c>
      <c r="AB71" s="235">
        <f t="shared" si="45"/>
        <v>145363854743.01999</v>
      </c>
      <c r="AC71" s="232">
        <f t="shared" si="46"/>
        <v>0</v>
      </c>
      <c r="AD71" s="233">
        <f t="shared" si="47"/>
        <v>0</v>
      </c>
      <c r="AE71" s="207">
        <v>55</v>
      </c>
    </row>
    <row r="72" spans="1:31" ht="15" x14ac:dyDescent="0.25">
      <c r="A72" s="199">
        <v>56</v>
      </c>
      <c r="B72" s="118">
        <f t="shared" si="24"/>
        <v>1</v>
      </c>
      <c r="C72" s="123">
        <f t="shared" si="25"/>
        <v>65</v>
      </c>
      <c r="D72" s="84"/>
      <c r="E72" s="118">
        <f t="shared" si="26"/>
        <v>6</v>
      </c>
      <c r="F72" s="116">
        <f t="shared" si="27"/>
        <v>302</v>
      </c>
      <c r="G72" s="109">
        <f t="shared" si="28"/>
        <v>7846</v>
      </c>
      <c r="H72" s="17"/>
      <c r="I72" s="13">
        <f t="shared" si="29"/>
        <v>2.3199999999999998</v>
      </c>
      <c r="J72" s="121">
        <f t="shared" si="30"/>
        <v>300351303580.36902</v>
      </c>
      <c r="K72" s="14">
        <f t="shared" si="31"/>
        <v>530643112812.70001</v>
      </c>
      <c r="L72" s="336"/>
      <c r="M72" s="194">
        <f t="shared" si="32"/>
        <v>341734164651379</v>
      </c>
      <c r="N72" s="192">
        <f t="shared" si="33"/>
        <v>5306431128127</v>
      </c>
      <c r="O72" s="261">
        <f t="shared" si="34"/>
        <v>1227614009025630</v>
      </c>
      <c r="P72" s="274">
        <f t="shared" si="35"/>
        <v>306903502256.40747</v>
      </c>
      <c r="Q72" s="131">
        <f t="shared" si="36"/>
        <v>231</v>
      </c>
      <c r="R72" s="132">
        <f t="shared" si="37"/>
        <v>0.03</v>
      </c>
      <c r="S72" s="136">
        <f t="shared" si="38"/>
        <v>296</v>
      </c>
      <c r="T72" s="137">
        <f t="shared" si="39"/>
        <v>0.04</v>
      </c>
      <c r="U72" s="337"/>
      <c r="V72" s="178">
        <f t="shared" si="40"/>
        <v>117802771044419</v>
      </c>
      <c r="W72" s="197">
        <f t="shared" si="41"/>
        <v>1345416780070050</v>
      </c>
      <c r="X72" s="236">
        <f t="shared" si="42"/>
        <v>0.1</v>
      </c>
      <c r="Y72" s="237">
        <f t="shared" si="43"/>
        <v>29450692761.099998</v>
      </c>
      <c r="Z72" s="338"/>
      <c r="AA72" s="213">
        <f t="shared" si="44"/>
        <v>-1345416780066050</v>
      </c>
      <c r="AB72" s="234">
        <f t="shared" si="45"/>
        <v>336354195017.51001</v>
      </c>
      <c r="AC72" s="230">
        <f t="shared" si="46"/>
        <v>0</v>
      </c>
      <c r="AD72" s="231">
        <f t="shared" si="47"/>
        <v>0</v>
      </c>
      <c r="AE72" s="207">
        <v>56</v>
      </c>
    </row>
    <row r="73" spans="1:31" ht="15" x14ac:dyDescent="0.25">
      <c r="A73" s="199">
        <v>57</v>
      </c>
      <c r="B73" s="118">
        <f t="shared" si="24"/>
        <v>1</v>
      </c>
      <c r="C73" s="123">
        <f t="shared" si="25"/>
        <v>66</v>
      </c>
      <c r="D73" s="84"/>
      <c r="E73" s="118">
        <f t="shared" si="26"/>
        <v>6</v>
      </c>
      <c r="F73" s="116">
        <f t="shared" si="27"/>
        <v>308</v>
      </c>
      <c r="G73" s="109">
        <f t="shared" si="28"/>
        <v>8154</v>
      </c>
      <c r="H73" s="17"/>
      <c r="I73" s="13">
        <f t="shared" si="29"/>
        <v>2.34</v>
      </c>
      <c r="J73" s="121">
        <f t="shared" si="30"/>
        <v>702822050378.06299</v>
      </c>
      <c r="K73" s="14">
        <f t="shared" si="31"/>
        <v>1233465163190.76</v>
      </c>
      <c r="L73" s="336"/>
      <c r="M73" s="194">
        <f t="shared" si="32"/>
        <v>806686216726757</v>
      </c>
      <c r="N73" s="192">
        <f t="shared" si="33"/>
        <v>12334651631907.6</v>
      </c>
      <c r="O73" s="261">
        <f t="shared" si="34"/>
        <v>2866211728791010</v>
      </c>
      <c r="P73" s="274">
        <f t="shared" si="35"/>
        <v>716552932197.75244</v>
      </c>
      <c r="Q73" s="131">
        <f t="shared" si="36"/>
        <v>232</v>
      </c>
      <c r="R73" s="132">
        <f t="shared" si="37"/>
        <v>0.03</v>
      </c>
      <c r="S73" s="136">
        <f t="shared" si="38"/>
        <v>298</v>
      </c>
      <c r="T73" s="137">
        <f t="shared" si="39"/>
        <v>0.04</v>
      </c>
      <c r="U73" s="337"/>
      <c r="V73" s="178">
        <f t="shared" si="40"/>
        <v>273829266228349</v>
      </c>
      <c r="W73" s="197">
        <f t="shared" si="41"/>
        <v>3140040995019360</v>
      </c>
      <c r="X73" s="236">
        <f t="shared" si="42"/>
        <v>0.1</v>
      </c>
      <c r="Y73" s="237">
        <f t="shared" si="43"/>
        <v>68457316557.089996</v>
      </c>
      <c r="Z73" s="338"/>
      <c r="AA73" s="213">
        <f t="shared" si="44"/>
        <v>-3140040995015360</v>
      </c>
      <c r="AB73" s="234">
        <f t="shared" si="45"/>
        <v>785010248754.83997</v>
      </c>
      <c r="AC73" s="230">
        <f t="shared" si="46"/>
        <v>0</v>
      </c>
      <c r="AD73" s="231">
        <f t="shared" si="47"/>
        <v>0</v>
      </c>
      <c r="AE73" s="207">
        <v>57</v>
      </c>
    </row>
    <row r="74" spans="1:31" ht="15" x14ac:dyDescent="0.25">
      <c r="A74" s="199">
        <v>58</v>
      </c>
      <c r="B74" s="118">
        <f t="shared" si="24"/>
        <v>1</v>
      </c>
      <c r="C74" s="123">
        <f t="shared" si="25"/>
        <v>67</v>
      </c>
      <c r="D74" s="84"/>
      <c r="E74" s="118">
        <f t="shared" si="26"/>
        <v>6</v>
      </c>
      <c r="F74" s="116">
        <f t="shared" si="27"/>
        <v>314</v>
      </c>
      <c r="G74" s="109">
        <f t="shared" si="28"/>
        <v>8468</v>
      </c>
      <c r="H74" s="17"/>
      <c r="I74" s="13">
        <f t="shared" si="29"/>
        <v>2.36</v>
      </c>
      <c r="J74" s="121">
        <f t="shared" si="30"/>
        <v>1658660038892.23</v>
      </c>
      <c r="K74" s="14">
        <f t="shared" si="31"/>
        <v>2892125202082.9902</v>
      </c>
      <c r="L74" s="336"/>
      <c r="M74" s="194">
        <f t="shared" si="32"/>
        <v>1920371134183110</v>
      </c>
      <c r="N74" s="192">
        <f t="shared" si="33"/>
        <v>28921252020829.898</v>
      </c>
      <c r="O74" s="261">
        <f t="shared" si="34"/>
        <v>6749244301443350</v>
      </c>
      <c r="P74" s="274">
        <f t="shared" si="35"/>
        <v>1687311075360.8374</v>
      </c>
      <c r="Q74" s="131">
        <f t="shared" si="36"/>
        <v>233</v>
      </c>
      <c r="R74" s="132">
        <f t="shared" si="37"/>
        <v>0.03</v>
      </c>
      <c r="S74" s="136">
        <f t="shared" si="38"/>
        <v>300</v>
      </c>
      <c r="T74" s="137">
        <f t="shared" si="39"/>
        <v>0.04</v>
      </c>
      <c r="U74" s="337"/>
      <c r="V74" s="178">
        <f t="shared" si="40"/>
        <v>642051794862424</v>
      </c>
      <c r="W74" s="197">
        <f t="shared" si="41"/>
        <v>7391296096305770</v>
      </c>
      <c r="X74" s="236">
        <f t="shared" si="42"/>
        <v>0.1</v>
      </c>
      <c r="Y74" s="237">
        <f t="shared" si="43"/>
        <v>160512948715.60999</v>
      </c>
      <c r="Z74" s="338"/>
      <c r="AA74" s="213">
        <f t="shared" si="44"/>
        <v>-7391296096301770</v>
      </c>
      <c r="AB74" s="234">
        <f t="shared" si="45"/>
        <v>1847824024076.4399</v>
      </c>
      <c r="AC74" s="230">
        <f t="shared" si="46"/>
        <v>0</v>
      </c>
      <c r="AD74" s="231">
        <f t="shared" si="47"/>
        <v>0</v>
      </c>
      <c r="AE74" s="207">
        <v>58</v>
      </c>
    </row>
    <row r="75" spans="1:31" ht="15" x14ac:dyDescent="0.25">
      <c r="A75" s="199">
        <v>59</v>
      </c>
      <c r="B75" s="118">
        <f t="shared" si="24"/>
        <v>1</v>
      </c>
      <c r="C75" s="123">
        <f t="shared" si="25"/>
        <v>68</v>
      </c>
      <c r="D75" s="84"/>
      <c r="E75" s="118">
        <f t="shared" si="26"/>
        <v>6</v>
      </c>
      <c r="F75" s="116">
        <f t="shared" si="27"/>
        <v>320</v>
      </c>
      <c r="G75" s="109">
        <f t="shared" si="28"/>
        <v>8788</v>
      </c>
      <c r="H75" s="17"/>
      <c r="I75" s="13">
        <f t="shared" si="29"/>
        <v>2.38</v>
      </c>
      <c r="J75" s="121">
        <f t="shared" si="30"/>
        <v>3947610892563.5098</v>
      </c>
      <c r="K75" s="14">
        <f t="shared" si="31"/>
        <v>6839736094646.5</v>
      </c>
      <c r="L75" s="336"/>
      <c r="M75" s="194">
        <f t="shared" si="32"/>
        <v>4609982127791740</v>
      </c>
      <c r="N75" s="192">
        <f t="shared" si="33"/>
        <v>68397360946465</v>
      </c>
      <c r="O75" s="261">
        <f t="shared" si="34"/>
        <v>1.60277306134643E+16</v>
      </c>
      <c r="P75" s="274">
        <f t="shared" si="35"/>
        <v>4006932653366.0752</v>
      </c>
      <c r="Q75" s="131">
        <f t="shared" si="36"/>
        <v>234</v>
      </c>
      <c r="R75" s="132">
        <f t="shared" si="37"/>
        <v>0.03</v>
      </c>
      <c r="S75" s="136">
        <f t="shared" si="38"/>
        <v>302</v>
      </c>
      <c r="T75" s="137">
        <f t="shared" si="39"/>
        <v>0.03</v>
      </c>
      <c r="U75" s="337"/>
      <c r="V75" s="178">
        <f t="shared" si="40"/>
        <v>1518421413011520</v>
      </c>
      <c r="W75" s="197">
        <f t="shared" si="41"/>
        <v>1.75461520264758E+16</v>
      </c>
      <c r="X75" s="236">
        <f t="shared" si="42"/>
        <v>0.09</v>
      </c>
      <c r="Y75" s="237">
        <f t="shared" si="43"/>
        <v>379605353252.88</v>
      </c>
      <c r="Z75" s="338"/>
      <c r="AA75" s="213">
        <f t="shared" si="44"/>
        <v>-1.75461520264718E+16</v>
      </c>
      <c r="AB75" s="234">
        <f t="shared" si="45"/>
        <v>4386538006618.9502</v>
      </c>
      <c r="AC75" s="230">
        <f t="shared" si="46"/>
        <v>0</v>
      </c>
      <c r="AD75" s="231">
        <f t="shared" si="47"/>
        <v>0</v>
      </c>
      <c r="AE75" s="207">
        <v>59</v>
      </c>
    </row>
    <row r="76" spans="1:31" ht="15" x14ac:dyDescent="0.25">
      <c r="A76" s="199">
        <v>60</v>
      </c>
      <c r="B76" s="119">
        <f t="shared" si="24"/>
        <v>1</v>
      </c>
      <c r="C76" s="111">
        <f t="shared" si="25"/>
        <v>69</v>
      </c>
      <c r="D76" s="15"/>
      <c r="E76" s="119">
        <f t="shared" si="26"/>
        <v>6</v>
      </c>
      <c r="F76" s="110">
        <f t="shared" si="27"/>
        <v>326</v>
      </c>
      <c r="G76" s="111">
        <f t="shared" si="28"/>
        <v>9114</v>
      </c>
      <c r="H76" s="15"/>
      <c r="I76" s="19">
        <f t="shared" si="29"/>
        <v>2.4</v>
      </c>
      <c r="J76" s="20">
        <f t="shared" si="30"/>
        <v>9474266142152.4199</v>
      </c>
      <c r="K76" s="21">
        <f t="shared" si="31"/>
        <v>16314002236798.92</v>
      </c>
      <c r="L76" s="188"/>
      <c r="M76" s="195">
        <f t="shared" si="32"/>
        <v>1.11587775299704E+16</v>
      </c>
      <c r="N76" s="193">
        <f t="shared" si="33"/>
        <v>163140022367989</v>
      </c>
      <c r="O76" s="262">
        <f t="shared" si="34"/>
        <v>3.83821158788648E+16</v>
      </c>
      <c r="P76" s="273">
        <f t="shared" si="35"/>
        <v>9595528969716.1992</v>
      </c>
      <c r="Q76" s="133">
        <f t="shared" si="36"/>
        <v>235</v>
      </c>
      <c r="R76" s="134">
        <f t="shared" si="37"/>
        <v>0.03</v>
      </c>
      <c r="S76" s="138">
        <f t="shared" si="38"/>
        <v>304</v>
      </c>
      <c r="T76" s="139">
        <f t="shared" si="39"/>
        <v>0.03</v>
      </c>
      <c r="U76" s="190"/>
      <c r="V76" s="186">
        <f t="shared" si="40"/>
        <v>3621708496569360</v>
      </c>
      <c r="W76" s="198">
        <f t="shared" si="41"/>
        <v>4.20038243754342E+16</v>
      </c>
      <c r="X76" s="238">
        <f t="shared" si="42"/>
        <v>0.09</v>
      </c>
      <c r="Y76" s="239">
        <f t="shared" si="43"/>
        <v>905427124142.33997</v>
      </c>
      <c r="Z76" s="212"/>
      <c r="AA76" s="214">
        <f t="shared" si="44"/>
        <v>-4.20038243754302E+16</v>
      </c>
      <c r="AB76" s="235">
        <f t="shared" si="45"/>
        <v>10500956093858.6</v>
      </c>
      <c r="AC76" s="232">
        <f t="shared" si="46"/>
        <v>0</v>
      </c>
      <c r="AD76" s="233">
        <f t="shared" si="47"/>
        <v>0</v>
      </c>
      <c r="AE76" s="207">
        <v>60</v>
      </c>
    </row>
    <row r="77" spans="1:31" ht="15" x14ac:dyDescent="0.25">
      <c r="A77" s="199">
        <v>61</v>
      </c>
      <c r="B77" s="118">
        <f t="shared" si="24"/>
        <v>1</v>
      </c>
      <c r="C77" s="123">
        <f t="shared" si="25"/>
        <v>70</v>
      </c>
      <c r="D77" s="84"/>
      <c r="E77" s="118">
        <f t="shared" si="26"/>
        <v>6</v>
      </c>
      <c r="F77" s="116">
        <f t="shared" si="27"/>
        <v>332</v>
      </c>
      <c r="G77" s="109">
        <f t="shared" si="28"/>
        <v>9446</v>
      </c>
      <c r="H77" s="17"/>
      <c r="I77" s="13">
        <f t="shared" si="29"/>
        <v>2.42</v>
      </c>
      <c r="J77" s="121">
        <f t="shared" si="30"/>
        <v>22927724064008.898</v>
      </c>
      <c r="K77" s="14">
        <f t="shared" si="31"/>
        <v>39241726300807.82</v>
      </c>
      <c r="L77" s="336"/>
      <c r="M77" s="194">
        <f t="shared" si="32"/>
        <v>2.72337580527606E+16</v>
      </c>
      <c r="N77" s="192">
        <f t="shared" si="33"/>
        <v>392417263008078</v>
      </c>
      <c r="O77" s="261">
        <f t="shared" si="34"/>
        <v>9.26821696494212E+16</v>
      </c>
      <c r="P77" s="274">
        <f t="shared" si="35"/>
        <v>23170542412355.301</v>
      </c>
      <c r="Q77" s="131">
        <f t="shared" si="36"/>
        <v>236</v>
      </c>
      <c r="R77" s="132">
        <f t="shared" si="37"/>
        <v>0.02</v>
      </c>
      <c r="S77" s="136">
        <f t="shared" si="38"/>
        <v>306</v>
      </c>
      <c r="T77" s="137">
        <f t="shared" si="39"/>
        <v>0.03</v>
      </c>
      <c r="U77" s="337"/>
      <c r="V77" s="178">
        <f t="shared" si="40"/>
        <v>8711663238779340</v>
      </c>
      <c r="W77" s="197">
        <f t="shared" si="41"/>
        <v>1.0139383288820099E+17</v>
      </c>
      <c r="X77" s="236">
        <f t="shared" si="42"/>
        <v>0.09</v>
      </c>
      <c r="Y77" s="237">
        <f t="shared" si="43"/>
        <v>2177915809694.8301</v>
      </c>
      <c r="Z77" s="338"/>
      <c r="AA77" s="213">
        <f t="shared" si="44"/>
        <v>-1.0139383288819699E+17</v>
      </c>
      <c r="AB77" s="234">
        <f t="shared" si="45"/>
        <v>25348458222050.199</v>
      </c>
      <c r="AC77" s="230">
        <f t="shared" si="46"/>
        <v>0</v>
      </c>
      <c r="AD77" s="231">
        <f t="shared" si="47"/>
        <v>0</v>
      </c>
      <c r="AE77" s="207">
        <v>61</v>
      </c>
    </row>
    <row r="78" spans="1:31" ht="15" x14ac:dyDescent="0.25">
      <c r="A78" s="199">
        <v>62</v>
      </c>
      <c r="B78" s="118">
        <f t="shared" si="24"/>
        <v>1</v>
      </c>
      <c r="C78" s="123">
        <f t="shared" si="25"/>
        <v>71</v>
      </c>
      <c r="D78" s="84"/>
      <c r="E78" s="118">
        <f t="shared" si="26"/>
        <v>6</v>
      </c>
      <c r="F78" s="116">
        <f t="shared" si="27"/>
        <v>338</v>
      </c>
      <c r="G78" s="109">
        <f t="shared" si="28"/>
        <v>9784</v>
      </c>
      <c r="H78" s="17"/>
      <c r="I78" s="13">
        <f t="shared" si="29"/>
        <v>2.44</v>
      </c>
      <c r="J78" s="121">
        <f t="shared" si="30"/>
        <v>55943646716181.703</v>
      </c>
      <c r="K78" s="14">
        <f t="shared" si="31"/>
        <v>95185373016989.531</v>
      </c>
      <c r="L78" s="336"/>
      <c r="M78" s="194">
        <f t="shared" si="32"/>
        <v>6.70105026039606E+16</v>
      </c>
      <c r="N78" s="192">
        <f t="shared" si="33"/>
        <v>951853730169895</v>
      </c>
      <c r="O78" s="261">
        <f t="shared" si="34"/>
        <v>2.2565486642644899E+17</v>
      </c>
      <c r="P78" s="274">
        <f t="shared" si="35"/>
        <v>56413716606612.25</v>
      </c>
      <c r="Q78" s="131">
        <f t="shared" si="36"/>
        <v>237</v>
      </c>
      <c r="R78" s="132">
        <f t="shared" si="37"/>
        <v>0.02</v>
      </c>
      <c r="S78" s="136">
        <f t="shared" si="38"/>
        <v>308</v>
      </c>
      <c r="T78" s="137">
        <f t="shared" si="39"/>
        <v>0.03</v>
      </c>
      <c r="U78" s="337"/>
      <c r="V78" s="178">
        <f t="shared" si="40"/>
        <v>2.11311528097717E+16</v>
      </c>
      <c r="W78" s="197">
        <f t="shared" si="41"/>
        <v>2.4678601923622099E+17</v>
      </c>
      <c r="X78" s="236">
        <f t="shared" si="42"/>
        <v>0.09</v>
      </c>
      <c r="Y78" s="237">
        <f t="shared" si="43"/>
        <v>5282788202442.9199</v>
      </c>
      <c r="Z78" s="338"/>
      <c r="AA78" s="213">
        <f t="shared" si="44"/>
        <v>-2.4678601923621699E+17</v>
      </c>
      <c r="AB78" s="234">
        <f t="shared" si="45"/>
        <v>61696504809055.203</v>
      </c>
      <c r="AC78" s="230">
        <f t="shared" si="46"/>
        <v>0</v>
      </c>
      <c r="AD78" s="231">
        <f t="shared" si="47"/>
        <v>0</v>
      </c>
      <c r="AE78" s="207">
        <v>62</v>
      </c>
    </row>
    <row r="79" spans="1:31" ht="15" x14ac:dyDescent="0.25">
      <c r="A79" s="199">
        <v>63</v>
      </c>
      <c r="B79" s="118">
        <f t="shared" si="24"/>
        <v>1</v>
      </c>
      <c r="C79" s="123">
        <f t="shared" si="25"/>
        <v>72</v>
      </c>
      <c r="D79" s="84"/>
      <c r="E79" s="118">
        <f t="shared" si="26"/>
        <v>6</v>
      </c>
      <c r="F79" s="116">
        <f t="shared" si="27"/>
        <v>344</v>
      </c>
      <c r="G79" s="109">
        <f t="shared" si="28"/>
        <v>10128</v>
      </c>
      <c r="H79" s="17"/>
      <c r="I79" s="13">
        <f t="shared" si="29"/>
        <v>2.46</v>
      </c>
      <c r="J79" s="121">
        <f t="shared" si="30"/>
        <v>137621370921807</v>
      </c>
      <c r="K79" s="14">
        <f t="shared" si="31"/>
        <v>232806743938796.53</v>
      </c>
      <c r="L79" s="336"/>
      <c r="M79" s="194">
        <f t="shared" si="32"/>
        <v>1.6622401517230099E+17</v>
      </c>
      <c r="N79" s="192">
        <f t="shared" si="33"/>
        <v>2328067439387970</v>
      </c>
      <c r="O79" s="261">
        <f t="shared" si="34"/>
        <v>5.53918277830424E+17</v>
      </c>
      <c r="P79" s="274">
        <f t="shared" si="35"/>
        <v>138479569457606</v>
      </c>
      <c r="Q79" s="131">
        <f t="shared" si="36"/>
        <v>238</v>
      </c>
      <c r="R79" s="132">
        <f t="shared" si="37"/>
        <v>0.02</v>
      </c>
      <c r="S79" s="136">
        <f t="shared" si="38"/>
        <v>310</v>
      </c>
      <c r="T79" s="137">
        <f t="shared" si="39"/>
        <v>0.03</v>
      </c>
      <c r="U79" s="337"/>
      <c r="V79" s="178">
        <f t="shared" si="40"/>
        <v>5.16830971544128E+16</v>
      </c>
      <c r="W79" s="197">
        <f t="shared" si="41"/>
        <v>6.0560137498483699E+17</v>
      </c>
      <c r="X79" s="236">
        <f t="shared" si="42"/>
        <v>0.09</v>
      </c>
      <c r="Y79" s="237">
        <f t="shared" si="43"/>
        <v>12920774288603.199</v>
      </c>
      <c r="Z79" s="338"/>
      <c r="AA79" s="213">
        <f t="shared" si="44"/>
        <v>-6.0560137498483302E+17</v>
      </c>
      <c r="AB79" s="234">
        <f t="shared" si="45"/>
        <v>151400343746209</v>
      </c>
      <c r="AC79" s="230">
        <f t="shared" si="46"/>
        <v>0</v>
      </c>
      <c r="AD79" s="231">
        <f t="shared" si="47"/>
        <v>0</v>
      </c>
      <c r="AE79" s="207">
        <v>63</v>
      </c>
    </row>
    <row r="80" spans="1:31" ht="15" x14ac:dyDescent="0.25">
      <c r="A80" s="199">
        <v>64</v>
      </c>
      <c r="B80" s="118">
        <f t="shared" si="24"/>
        <v>1</v>
      </c>
      <c r="C80" s="123">
        <f t="shared" si="25"/>
        <v>73</v>
      </c>
      <c r="D80" s="84"/>
      <c r="E80" s="118">
        <f t="shared" si="26"/>
        <v>6</v>
      </c>
      <c r="F80" s="116">
        <f t="shared" si="27"/>
        <v>350</v>
      </c>
      <c r="G80" s="109">
        <f t="shared" si="28"/>
        <v>10478</v>
      </c>
      <c r="H80" s="17"/>
      <c r="I80" s="13">
        <f t="shared" si="29"/>
        <v>2.48</v>
      </c>
      <c r="J80" s="121">
        <f t="shared" si="30"/>
        <v>341300999886081</v>
      </c>
      <c r="K80" s="14">
        <f t="shared" si="31"/>
        <v>574107743824877.5</v>
      </c>
      <c r="L80" s="336"/>
      <c r="M80" s="194">
        <f t="shared" si="32"/>
        <v>4.1565400652921101E+17</v>
      </c>
      <c r="N80" s="192">
        <f t="shared" si="33"/>
        <v>5741077438248770</v>
      </c>
      <c r="O80" s="261">
        <f t="shared" si="34"/>
        <v>1.37078968761553E+18</v>
      </c>
      <c r="P80" s="274">
        <f t="shared" si="35"/>
        <v>342697421903882.5</v>
      </c>
      <c r="Q80" s="131">
        <f t="shared" si="36"/>
        <v>239</v>
      </c>
      <c r="R80" s="132">
        <f t="shared" si="37"/>
        <v>0.02</v>
      </c>
      <c r="S80" s="136">
        <f t="shared" si="38"/>
        <v>312</v>
      </c>
      <c r="T80" s="137">
        <f t="shared" si="39"/>
        <v>0.03</v>
      </c>
      <c r="U80" s="337"/>
      <c r="V80" s="178">
        <f t="shared" si="40"/>
        <v>1.2745191912912301E+17</v>
      </c>
      <c r="W80" s="197">
        <f t="shared" si="41"/>
        <v>1.49824160674465E+18</v>
      </c>
      <c r="X80" s="236">
        <f t="shared" si="42"/>
        <v>0.09</v>
      </c>
      <c r="Y80" s="237">
        <f t="shared" si="43"/>
        <v>31862979782280.801</v>
      </c>
      <c r="Z80" s="338"/>
      <c r="AA80" s="213">
        <f t="shared" si="44"/>
        <v>-1.49824160674465E+18</v>
      </c>
      <c r="AB80" s="234">
        <f t="shared" si="45"/>
        <v>374560401686162</v>
      </c>
      <c r="AC80" s="230">
        <f t="shared" si="46"/>
        <v>0</v>
      </c>
      <c r="AD80" s="231">
        <f t="shared" si="47"/>
        <v>0</v>
      </c>
      <c r="AE80" s="207">
        <v>64</v>
      </c>
    </row>
    <row r="81" spans="1:31" ht="15" x14ac:dyDescent="0.25">
      <c r="A81" s="199">
        <v>65</v>
      </c>
      <c r="B81" s="119">
        <f t="shared" si="24"/>
        <v>1</v>
      </c>
      <c r="C81" s="111">
        <f t="shared" si="25"/>
        <v>74</v>
      </c>
      <c r="D81" s="15"/>
      <c r="E81" s="119">
        <f t="shared" si="26"/>
        <v>6</v>
      </c>
      <c r="F81" s="110">
        <f t="shared" si="27"/>
        <v>356</v>
      </c>
      <c r="G81" s="111">
        <f t="shared" si="28"/>
        <v>10834</v>
      </c>
      <c r="H81" s="15"/>
      <c r="I81" s="19">
        <f t="shared" si="29"/>
        <v>2.5</v>
      </c>
      <c r="J81" s="20">
        <f t="shared" si="30"/>
        <v>853252499715202</v>
      </c>
      <c r="K81" s="21">
        <f t="shared" si="31"/>
        <v>1427360243540079.5</v>
      </c>
      <c r="L81" s="188"/>
      <c r="M81" s="195">
        <f t="shared" si="32"/>
        <v>1.04768241875842E+18</v>
      </c>
      <c r="N81" s="193">
        <f t="shared" si="33"/>
        <v>1.42736024354008E+16</v>
      </c>
      <c r="O81" s="262">
        <f t="shared" si="34"/>
        <v>3.41973277063038E+18</v>
      </c>
      <c r="P81" s="273">
        <f t="shared" si="35"/>
        <v>854933192657595</v>
      </c>
      <c r="Q81" s="133">
        <f t="shared" si="36"/>
        <v>240</v>
      </c>
      <c r="R81" s="134">
        <f t="shared" si="37"/>
        <v>0.02</v>
      </c>
      <c r="S81" s="138">
        <f t="shared" si="38"/>
        <v>314</v>
      </c>
      <c r="T81" s="139">
        <f t="shared" si="39"/>
        <v>0.03</v>
      </c>
      <c r="U81" s="190"/>
      <c r="V81" s="186">
        <f t="shared" si="40"/>
        <v>3.1687397406589798E+17</v>
      </c>
      <c r="W81" s="198">
        <f t="shared" si="41"/>
        <v>3.7366067446962801E+18</v>
      </c>
      <c r="X81" s="238">
        <f t="shared" si="42"/>
        <v>0.09</v>
      </c>
      <c r="Y81" s="239">
        <f t="shared" si="43"/>
        <v>79218493516474.5</v>
      </c>
      <c r="Z81" s="212"/>
      <c r="AA81" s="214">
        <f t="shared" si="44"/>
        <v>-3.7366067446962801E+18</v>
      </c>
      <c r="AB81" s="235">
        <f t="shared" si="45"/>
        <v>934151686174070</v>
      </c>
      <c r="AC81" s="232">
        <f t="shared" si="46"/>
        <v>0</v>
      </c>
      <c r="AD81" s="233">
        <f t="shared" si="47"/>
        <v>0</v>
      </c>
      <c r="AE81" s="207">
        <v>65</v>
      </c>
    </row>
    <row r="82" spans="1:31" ht="15" x14ac:dyDescent="0.25">
      <c r="A82" s="199">
        <v>66</v>
      </c>
      <c r="B82" s="118">
        <f t="shared" si="24"/>
        <v>1</v>
      </c>
      <c r="C82" s="123">
        <f t="shared" si="25"/>
        <v>75</v>
      </c>
      <c r="D82" s="84"/>
      <c r="E82" s="118">
        <f t="shared" si="26"/>
        <v>6</v>
      </c>
      <c r="F82" s="116">
        <f t="shared" si="27"/>
        <v>362</v>
      </c>
      <c r="G82" s="109">
        <f t="shared" si="28"/>
        <v>11196</v>
      </c>
      <c r="H82" s="17"/>
      <c r="I82" s="13">
        <f t="shared" si="29"/>
        <v>2.52</v>
      </c>
      <c r="J82" s="121">
        <f t="shared" si="30"/>
        <v>2150196299282310</v>
      </c>
      <c r="K82" s="14">
        <f t="shared" si="31"/>
        <v>3577556542822389.5</v>
      </c>
      <c r="L82" s="336"/>
      <c r="M82" s="194">
        <f t="shared" si="32"/>
        <v>2.66170206785986E+18</v>
      </c>
      <c r="N82" s="192">
        <f t="shared" si="33"/>
        <v>3.57755654282239E+16</v>
      </c>
      <c r="O82" s="261">
        <f t="shared" si="34"/>
        <v>8.5996780300411597E+18</v>
      </c>
      <c r="P82" s="274">
        <f t="shared" si="35"/>
        <v>2149919507510290</v>
      </c>
      <c r="Q82" s="131">
        <f t="shared" si="36"/>
        <v>240</v>
      </c>
      <c r="R82" s="132">
        <f t="shared" si="37"/>
        <v>0.02</v>
      </c>
      <c r="S82" s="136">
        <f t="shared" si="38"/>
        <v>315</v>
      </c>
      <c r="T82" s="137">
        <f t="shared" si="39"/>
        <v>0.03</v>
      </c>
      <c r="U82" s="337"/>
      <c r="V82" s="178">
        <f t="shared" si="40"/>
        <v>7.9421755250656998E+17</v>
      </c>
      <c r="W82" s="197">
        <f t="shared" si="41"/>
        <v>9.3938955825477304E+18</v>
      </c>
      <c r="X82" s="236">
        <f t="shared" si="42"/>
        <v>0.09</v>
      </c>
      <c r="Y82" s="237">
        <f t="shared" si="43"/>
        <v>198554388126642</v>
      </c>
      <c r="Z82" s="338"/>
      <c r="AA82" s="213">
        <f t="shared" si="44"/>
        <v>-9.3938955825477304E+18</v>
      </c>
      <c r="AB82" s="234">
        <f t="shared" si="45"/>
        <v>2348473895636930</v>
      </c>
      <c r="AC82" s="230">
        <f t="shared" si="46"/>
        <v>0</v>
      </c>
      <c r="AD82" s="231">
        <f t="shared" si="47"/>
        <v>0</v>
      </c>
      <c r="AE82" s="207">
        <v>66</v>
      </c>
    </row>
    <row r="83" spans="1:31" ht="15" x14ac:dyDescent="0.25">
      <c r="A83" s="199">
        <v>67</v>
      </c>
      <c r="B83" s="118">
        <f t="shared" si="24"/>
        <v>1</v>
      </c>
      <c r="C83" s="123">
        <f t="shared" si="25"/>
        <v>76</v>
      </c>
      <c r="D83" s="84"/>
      <c r="E83" s="118">
        <f t="shared" si="26"/>
        <v>6</v>
      </c>
      <c r="F83" s="116">
        <f t="shared" si="27"/>
        <v>368</v>
      </c>
      <c r="G83" s="109">
        <f t="shared" si="28"/>
        <v>11564</v>
      </c>
      <c r="H83" s="17"/>
      <c r="I83" s="13">
        <f t="shared" si="29"/>
        <v>2.54</v>
      </c>
      <c r="J83" s="121">
        <f t="shared" si="30"/>
        <v>5461498600177070</v>
      </c>
      <c r="K83" s="14">
        <f t="shared" si="31"/>
        <v>9039055142999460</v>
      </c>
      <c r="L83" s="336"/>
      <c r="M83" s="194">
        <f t="shared" si="32"/>
        <v>6.8154475778215895E+18</v>
      </c>
      <c r="N83" s="192">
        <f t="shared" si="33"/>
        <v>9.0390551429994592E+16</v>
      </c>
      <c r="O83" s="261">
        <f t="shared" si="34"/>
        <v>2.1797855099228598E+19</v>
      </c>
      <c r="P83" s="274">
        <f t="shared" si="35"/>
        <v>5449463774807150</v>
      </c>
      <c r="Q83" s="131">
        <f t="shared" si="36"/>
        <v>241</v>
      </c>
      <c r="R83" s="132">
        <f t="shared" si="37"/>
        <v>0.02</v>
      </c>
      <c r="S83" s="136">
        <f t="shared" si="38"/>
        <v>317</v>
      </c>
      <c r="T83" s="137">
        <f t="shared" si="39"/>
        <v>0.03</v>
      </c>
      <c r="U83" s="337"/>
      <c r="V83" s="178">
        <f t="shared" si="40"/>
        <v>2.0066702417458801E+18</v>
      </c>
      <c r="W83" s="197">
        <f t="shared" si="41"/>
        <v>2.3804525340974502E+19</v>
      </c>
      <c r="X83" s="236">
        <f t="shared" si="42"/>
        <v>0.09</v>
      </c>
      <c r="Y83" s="237">
        <f t="shared" si="43"/>
        <v>501667560436470</v>
      </c>
      <c r="Z83" s="338"/>
      <c r="AA83" s="213">
        <f t="shared" si="44"/>
        <v>-2.3804525340974502E+19</v>
      </c>
      <c r="AB83" s="234">
        <f t="shared" si="45"/>
        <v>5951131335243620</v>
      </c>
      <c r="AC83" s="230">
        <f t="shared" si="46"/>
        <v>0</v>
      </c>
      <c r="AD83" s="231">
        <f t="shared" si="47"/>
        <v>0</v>
      </c>
      <c r="AE83" s="207">
        <v>67</v>
      </c>
    </row>
    <row r="84" spans="1:31" ht="15" x14ac:dyDescent="0.25">
      <c r="A84" s="199">
        <v>68</v>
      </c>
      <c r="B84" s="118">
        <f t="shared" si="24"/>
        <v>1</v>
      </c>
      <c r="C84" s="123">
        <f t="shared" si="25"/>
        <v>77</v>
      </c>
      <c r="D84" s="84"/>
      <c r="E84" s="118">
        <f t="shared" si="26"/>
        <v>6</v>
      </c>
      <c r="F84" s="116">
        <f t="shared" si="27"/>
        <v>374</v>
      </c>
      <c r="G84" s="109">
        <f t="shared" si="28"/>
        <v>11938</v>
      </c>
      <c r="H84" s="17"/>
      <c r="I84" s="13">
        <f t="shared" si="29"/>
        <v>2.56</v>
      </c>
      <c r="J84" s="121">
        <f t="shared" si="30"/>
        <v>1.39814364164533E+16</v>
      </c>
      <c r="K84" s="14">
        <f t="shared" si="31"/>
        <v>2.302049155945276E+16</v>
      </c>
      <c r="L84" s="336"/>
      <c r="M84" s="194">
        <f t="shared" si="32"/>
        <v>1.7587655551421901E+19</v>
      </c>
      <c r="N84" s="192">
        <f t="shared" si="33"/>
        <v>2.30204915594528E+17</v>
      </c>
      <c r="O84" s="261">
        <f t="shared" si="34"/>
        <v>5.56878099525453E+19</v>
      </c>
      <c r="P84" s="274">
        <f t="shared" si="35"/>
        <v>1.3921952488136326E+16</v>
      </c>
      <c r="Q84" s="131">
        <f t="shared" si="36"/>
        <v>242</v>
      </c>
      <c r="R84" s="132">
        <f t="shared" si="37"/>
        <v>0.02</v>
      </c>
      <c r="S84" s="136">
        <f t="shared" si="38"/>
        <v>319</v>
      </c>
      <c r="T84" s="137">
        <f t="shared" si="39"/>
        <v>0.03</v>
      </c>
      <c r="U84" s="337"/>
      <c r="V84" s="178">
        <f t="shared" si="40"/>
        <v>5.1105491261985096E+18</v>
      </c>
      <c r="W84" s="197">
        <f t="shared" si="41"/>
        <v>6.0798359078743802E+19</v>
      </c>
      <c r="X84" s="236">
        <f t="shared" si="42"/>
        <v>0.09</v>
      </c>
      <c r="Y84" s="237">
        <f t="shared" si="43"/>
        <v>1277637281549630</v>
      </c>
      <c r="Z84" s="338"/>
      <c r="AA84" s="213">
        <f t="shared" si="44"/>
        <v>-6.0798359078743802E+19</v>
      </c>
      <c r="AB84" s="234">
        <f t="shared" si="45"/>
        <v>1.51995897696859E+16</v>
      </c>
      <c r="AC84" s="230">
        <f t="shared" si="46"/>
        <v>0</v>
      </c>
      <c r="AD84" s="231">
        <f t="shared" si="47"/>
        <v>0</v>
      </c>
      <c r="AE84" s="207">
        <v>68</v>
      </c>
    </row>
    <row r="85" spans="1:31" ht="15" x14ac:dyDescent="0.25">
      <c r="A85" s="199">
        <v>69</v>
      </c>
      <c r="B85" s="118">
        <f t="shared" si="24"/>
        <v>1</v>
      </c>
      <c r="C85" s="123">
        <f t="shared" si="25"/>
        <v>78</v>
      </c>
      <c r="D85" s="84"/>
      <c r="E85" s="118">
        <f t="shared" si="26"/>
        <v>6</v>
      </c>
      <c r="F85" s="116">
        <f t="shared" si="27"/>
        <v>380</v>
      </c>
      <c r="G85" s="109">
        <f t="shared" si="28"/>
        <v>12318</v>
      </c>
      <c r="H85" s="17"/>
      <c r="I85" s="13">
        <f t="shared" si="29"/>
        <v>2.58</v>
      </c>
      <c r="J85" s="121">
        <f t="shared" si="30"/>
        <v>3.6072105954449504E+16</v>
      </c>
      <c r="K85" s="14">
        <f t="shared" si="31"/>
        <v>5.9092597513902264E+16</v>
      </c>
      <c r="L85" s="336"/>
      <c r="M85" s="194">
        <f t="shared" si="32"/>
        <v>4.5737670475760402E+19</v>
      </c>
      <c r="N85" s="192">
        <f t="shared" si="33"/>
        <v>5.9092597513902298E+17</v>
      </c>
      <c r="O85" s="261">
        <f t="shared" si="34"/>
        <v>1.4338211051419301E+20</v>
      </c>
      <c r="P85" s="274">
        <f t="shared" si="35"/>
        <v>3.5845527628548252E+16</v>
      </c>
      <c r="Q85" s="131">
        <f t="shared" si="36"/>
        <v>243</v>
      </c>
      <c r="R85" s="132">
        <f t="shared" si="37"/>
        <v>0.02</v>
      </c>
      <c r="S85" s="136">
        <f t="shared" si="38"/>
        <v>321</v>
      </c>
      <c r="T85" s="137">
        <f t="shared" si="39"/>
        <v>0.03</v>
      </c>
      <c r="U85" s="337"/>
      <c r="V85" s="178">
        <f t="shared" si="40"/>
        <v>1.3118556648086301E+19</v>
      </c>
      <c r="W85" s="197">
        <f t="shared" si="41"/>
        <v>1.5650066716227899E+20</v>
      </c>
      <c r="X85" s="236">
        <f t="shared" si="42"/>
        <v>0.09</v>
      </c>
      <c r="Y85" s="237">
        <f t="shared" si="43"/>
        <v>3279639162021570</v>
      </c>
      <c r="Z85" s="338"/>
      <c r="AA85" s="213">
        <f t="shared" si="44"/>
        <v>-1.5650066716227899E+20</v>
      </c>
      <c r="AB85" s="234">
        <f t="shared" si="45"/>
        <v>3.9125166790569696E+16</v>
      </c>
      <c r="AC85" s="230">
        <f t="shared" si="46"/>
        <v>0</v>
      </c>
      <c r="AD85" s="231">
        <f t="shared" si="47"/>
        <v>0</v>
      </c>
      <c r="AE85" s="207">
        <v>69</v>
      </c>
    </row>
    <row r="86" spans="1:31" ht="15" x14ac:dyDescent="0.25">
      <c r="A86" s="199">
        <v>70</v>
      </c>
      <c r="B86" s="119">
        <f t="shared" si="24"/>
        <v>1</v>
      </c>
      <c r="C86" s="111">
        <f t="shared" si="25"/>
        <v>79</v>
      </c>
      <c r="D86" s="15"/>
      <c r="E86" s="119">
        <f t="shared" si="26"/>
        <v>6</v>
      </c>
      <c r="F86" s="110">
        <f t="shared" si="27"/>
        <v>386</v>
      </c>
      <c r="G86" s="111">
        <f t="shared" si="28"/>
        <v>12704</v>
      </c>
      <c r="H86" s="15"/>
      <c r="I86" s="19">
        <f t="shared" si="29"/>
        <v>2.6</v>
      </c>
      <c r="J86" s="20">
        <f t="shared" si="30"/>
        <v>9.3787475481568704E+16</v>
      </c>
      <c r="K86" s="21">
        <f t="shared" si="31"/>
        <v>1.5288007299547098E+17</v>
      </c>
      <c r="L86" s="188"/>
      <c r="M86" s="195">
        <f t="shared" si="32"/>
        <v>1.1985797722844901E+20</v>
      </c>
      <c r="N86" s="193">
        <f t="shared" si="33"/>
        <v>1.52880072995471E+18</v>
      </c>
      <c r="O86" s="262">
        <f t="shared" si="34"/>
        <v>3.7204226177074502E+20</v>
      </c>
      <c r="P86" s="273">
        <f t="shared" si="35"/>
        <v>9.3010565442686256E+16</v>
      </c>
      <c r="Q86" s="133">
        <f t="shared" si="36"/>
        <v>243</v>
      </c>
      <c r="R86" s="134">
        <f t="shared" si="37"/>
        <v>0.02</v>
      </c>
      <c r="S86" s="138">
        <f t="shared" si="38"/>
        <v>322</v>
      </c>
      <c r="T86" s="139">
        <f t="shared" si="39"/>
        <v>0.03</v>
      </c>
      <c r="U86" s="190"/>
      <c r="V86" s="186">
        <f t="shared" si="40"/>
        <v>3.3939376204994601E+19</v>
      </c>
      <c r="W86" s="198">
        <f t="shared" si="41"/>
        <v>4.0598163797573999E+20</v>
      </c>
      <c r="X86" s="238">
        <f t="shared" si="42"/>
        <v>0.09</v>
      </c>
      <c r="Y86" s="239">
        <f t="shared" si="43"/>
        <v>8484844051248650</v>
      </c>
      <c r="Z86" s="212"/>
      <c r="AA86" s="214">
        <f t="shared" si="44"/>
        <v>-4.0598163797573999E+20</v>
      </c>
      <c r="AB86" s="235">
        <f t="shared" si="45"/>
        <v>1.0149540949393501E+17</v>
      </c>
      <c r="AC86" s="232">
        <f t="shared" si="46"/>
        <v>0</v>
      </c>
      <c r="AD86" s="233">
        <f t="shared" si="47"/>
        <v>0</v>
      </c>
      <c r="AE86" s="207">
        <v>70</v>
      </c>
    </row>
    <row r="87" spans="1:31" ht="15" x14ac:dyDescent="0.25">
      <c r="A87" s="199">
        <v>71</v>
      </c>
      <c r="B87" s="118">
        <f t="shared" si="24"/>
        <v>1</v>
      </c>
      <c r="C87" s="123">
        <f t="shared" si="25"/>
        <v>80</v>
      </c>
      <c r="D87" s="84"/>
      <c r="E87" s="118">
        <f t="shared" si="26"/>
        <v>6</v>
      </c>
      <c r="F87" s="116">
        <f t="shared" si="27"/>
        <v>392</v>
      </c>
      <c r="G87" s="109">
        <f t="shared" si="28"/>
        <v>13096</v>
      </c>
      <c r="H87" s="17"/>
      <c r="I87" s="13">
        <f t="shared" si="29"/>
        <v>2.62</v>
      </c>
      <c r="J87" s="121">
        <f t="shared" si="30"/>
        <v>2.4572318576171002E+17</v>
      </c>
      <c r="K87" s="14">
        <f t="shared" si="31"/>
        <v>3.9860325875718099E+17</v>
      </c>
      <c r="L87" s="336"/>
      <c r="M87" s="194">
        <f t="shared" si="32"/>
        <v>3.1649098745320197E+20</v>
      </c>
      <c r="N87" s="192">
        <f t="shared" si="33"/>
        <v>3.9860325875718098E+18</v>
      </c>
      <c r="O87" s="261">
        <f t="shared" si="34"/>
        <v>9.7280648702756205E+20</v>
      </c>
      <c r="P87" s="274">
        <f t="shared" si="35"/>
        <v>2.4320162175689053E+17</v>
      </c>
      <c r="Q87" s="131">
        <f t="shared" si="36"/>
        <v>244</v>
      </c>
      <c r="R87" s="132">
        <f t="shared" si="37"/>
        <v>0.02</v>
      </c>
      <c r="S87" s="136">
        <f t="shared" si="38"/>
        <v>324</v>
      </c>
      <c r="T87" s="137">
        <f t="shared" si="39"/>
        <v>0.02</v>
      </c>
      <c r="U87" s="337"/>
      <c r="V87" s="178">
        <f t="shared" si="40"/>
        <v>8.8489923444094206E+19</v>
      </c>
      <c r="W87" s="197">
        <f t="shared" si="41"/>
        <v>1.06129641047166E+21</v>
      </c>
      <c r="X87" s="236">
        <f t="shared" si="42"/>
        <v>0.09</v>
      </c>
      <c r="Y87" s="237">
        <f t="shared" si="43"/>
        <v>2.21224808610236E+16</v>
      </c>
      <c r="Z87" s="338"/>
      <c r="AA87" s="213">
        <f t="shared" si="44"/>
        <v>-1.06129641047166E+21</v>
      </c>
      <c r="AB87" s="234">
        <f t="shared" si="45"/>
        <v>2.6532410261791501E+17</v>
      </c>
      <c r="AC87" s="230">
        <f t="shared" si="46"/>
        <v>0</v>
      </c>
      <c r="AD87" s="231">
        <f t="shared" si="47"/>
        <v>0</v>
      </c>
      <c r="AE87" s="207">
        <v>71</v>
      </c>
    </row>
    <row r="88" spans="1:31" ht="15" x14ac:dyDescent="0.25">
      <c r="A88" s="199">
        <v>72</v>
      </c>
      <c r="B88" s="118">
        <f t="shared" si="24"/>
        <v>1</v>
      </c>
      <c r="C88" s="123">
        <f t="shared" si="25"/>
        <v>81</v>
      </c>
      <c r="D88" s="84"/>
      <c r="E88" s="118">
        <f t="shared" si="26"/>
        <v>6</v>
      </c>
      <c r="F88" s="116">
        <f t="shared" si="27"/>
        <v>398</v>
      </c>
      <c r="G88" s="109">
        <f t="shared" si="28"/>
        <v>13494</v>
      </c>
      <c r="H88" s="17"/>
      <c r="I88" s="13">
        <f t="shared" si="29"/>
        <v>2.64</v>
      </c>
      <c r="J88" s="121">
        <f t="shared" si="30"/>
        <v>6.4870921041091405E+17</v>
      </c>
      <c r="K88" s="14">
        <f t="shared" si="31"/>
        <v>1.047312469168095E+18</v>
      </c>
      <c r="L88" s="336"/>
      <c r="M88" s="194">
        <f t="shared" si="32"/>
        <v>8.4203922521114398E+20</v>
      </c>
      <c r="N88" s="192">
        <f t="shared" si="33"/>
        <v>1.0473124691680899E+19</v>
      </c>
      <c r="O88" s="261">
        <f t="shared" si="34"/>
        <v>2.5631397121436098E+21</v>
      </c>
      <c r="P88" s="274">
        <f t="shared" si="35"/>
        <v>6.4078492803590246E+17</v>
      </c>
      <c r="Q88" s="131">
        <f t="shared" si="36"/>
        <v>245</v>
      </c>
      <c r="R88" s="132">
        <f t="shared" si="37"/>
        <v>0.02</v>
      </c>
      <c r="S88" s="136">
        <f t="shared" si="38"/>
        <v>326</v>
      </c>
      <c r="T88" s="137">
        <f t="shared" si="39"/>
        <v>0.02</v>
      </c>
      <c r="U88" s="337"/>
      <c r="V88" s="178">
        <f t="shared" si="40"/>
        <v>2.3250336815531701E+20</v>
      </c>
      <c r="W88" s="197">
        <f t="shared" si="41"/>
        <v>2.7956430802989298E+21</v>
      </c>
      <c r="X88" s="236">
        <f t="shared" si="42"/>
        <v>0.09</v>
      </c>
      <c r="Y88" s="237">
        <f t="shared" si="43"/>
        <v>5.8125842038829296E+16</v>
      </c>
      <c r="Z88" s="338"/>
      <c r="AA88" s="213">
        <f t="shared" si="44"/>
        <v>-2.7956430802989298E+21</v>
      </c>
      <c r="AB88" s="234">
        <f t="shared" si="45"/>
        <v>6.9891077007473203E+17</v>
      </c>
      <c r="AC88" s="230">
        <f t="shared" si="46"/>
        <v>0</v>
      </c>
      <c r="AD88" s="231">
        <f t="shared" si="47"/>
        <v>0</v>
      </c>
      <c r="AE88" s="207">
        <v>72</v>
      </c>
    </row>
    <row r="89" spans="1:31" ht="15" x14ac:dyDescent="0.25">
      <c r="A89" s="199">
        <v>73</v>
      </c>
      <c r="B89" s="118">
        <f t="shared" si="24"/>
        <v>1</v>
      </c>
      <c r="C89" s="123">
        <f t="shared" si="25"/>
        <v>82</v>
      </c>
      <c r="D89" s="84"/>
      <c r="E89" s="118">
        <f t="shared" si="26"/>
        <v>6</v>
      </c>
      <c r="F89" s="116">
        <f t="shared" si="27"/>
        <v>404</v>
      </c>
      <c r="G89" s="109">
        <f t="shared" si="28"/>
        <v>13898</v>
      </c>
      <c r="H89" s="17"/>
      <c r="I89" s="13">
        <f t="shared" si="29"/>
        <v>2.66</v>
      </c>
      <c r="J89" s="121">
        <f t="shared" si="30"/>
        <v>1.7255664996930299E+18</v>
      </c>
      <c r="K89" s="14">
        <f t="shared" si="31"/>
        <v>2.7728789688611246E+18</v>
      </c>
      <c r="L89" s="336"/>
      <c r="M89" s="194">
        <f t="shared" si="32"/>
        <v>2.25712348065295E+21</v>
      </c>
      <c r="N89" s="192">
        <f t="shared" si="33"/>
        <v>2.7728789688611201E+19</v>
      </c>
      <c r="O89" s="261">
        <f t="shared" si="34"/>
        <v>6.8046354865808495E+21</v>
      </c>
      <c r="P89" s="274">
        <f t="shared" si="35"/>
        <v>1.7011588716452124E+18</v>
      </c>
      <c r="Q89" s="131">
        <f t="shared" si="36"/>
        <v>245</v>
      </c>
      <c r="R89" s="132">
        <f t="shared" si="37"/>
        <v>0.02</v>
      </c>
      <c r="S89" s="136">
        <f t="shared" si="38"/>
        <v>327</v>
      </c>
      <c r="T89" s="137">
        <f t="shared" si="39"/>
        <v>0.02</v>
      </c>
      <c r="U89" s="337"/>
      <c r="V89" s="178">
        <f t="shared" si="40"/>
        <v>6.1557913108717004E+20</v>
      </c>
      <c r="W89" s="197">
        <f t="shared" si="41"/>
        <v>7.4202146176680203E+21</v>
      </c>
      <c r="X89" s="236">
        <f t="shared" si="42"/>
        <v>0.09</v>
      </c>
      <c r="Y89" s="237">
        <f t="shared" si="43"/>
        <v>1.5389478277179299E+17</v>
      </c>
      <c r="Z89" s="338"/>
      <c r="AA89" s="213">
        <f t="shared" si="44"/>
        <v>-7.4202146176680203E+21</v>
      </c>
      <c r="AB89" s="234">
        <f t="shared" si="45"/>
        <v>1.8550536544170099E+18</v>
      </c>
      <c r="AC89" s="230">
        <f t="shared" si="46"/>
        <v>0</v>
      </c>
      <c r="AD89" s="231">
        <f t="shared" si="47"/>
        <v>0</v>
      </c>
      <c r="AE89" s="207">
        <v>73</v>
      </c>
    </row>
    <row r="90" spans="1:31" ht="15" x14ac:dyDescent="0.25">
      <c r="A90" s="199">
        <v>74</v>
      </c>
      <c r="B90" s="118">
        <f t="shared" si="24"/>
        <v>1</v>
      </c>
      <c r="C90" s="123">
        <f t="shared" si="25"/>
        <v>83</v>
      </c>
      <c r="D90" s="84"/>
      <c r="E90" s="118">
        <f t="shared" si="26"/>
        <v>6</v>
      </c>
      <c r="F90" s="116">
        <f t="shared" si="27"/>
        <v>410</v>
      </c>
      <c r="G90" s="109">
        <f t="shared" si="28"/>
        <v>14308</v>
      </c>
      <c r="H90" s="17"/>
      <c r="I90" s="13">
        <f t="shared" si="29"/>
        <v>2.68</v>
      </c>
      <c r="J90" s="121">
        <f t="shared" si="30"/>
        <v>4.6245182191773204E+18</v>
      </c>
      <c r="K90" s="14">
        <f t="shared" si="31"/>
        <v>7.3973971880384451E+18</v>
      </c>
      <c r="L90" s="336"/>
      <c r="M90" s="194">
        <f t="shared" si="32"/>
        <v>6.0954552829436798E+21</v>
      </c>
      <c r="N90" s="192">
        <f t="shared" si="33"/>
        <v>7.3973971880384496E+19</v>
      </c>
      <c r="O90" s="261">
        <f t="shared" si="34"/>
        <v>1.8201186368226501E+22</v>
      </c>
      <c r="P90" s="274">
        <f t="shared" si="35"/>
        <v>4.5502965920566252E+18</v>
      </c>
      <c r="Q90" s="131">
        <f t="shared" si="36"/>
        <v>246</v>
      </c>
      <c r="R90" s="132">
        <f t="shared" si="37"/>
        <v>0.02</v>
      </c>
      <c r="S90" s="136">
        <f t="shared" si="38"/>
        <v>329</v>
      </c>
      <c r="T90" s="137">
        <f t="shared" si="39"/>
        <v>0.02</v>
      </c>
      <c r="U90" s="337"/>
      <c r="V90" s="178">
        <f t="shared" si="40"/>
        <v>1.6422221757445301E+21</v>
      </c>
      <c r="W90" s="197">
        <f t="shared" si="41"/>
        <v>1.9843408543971E+22</v>
      </c>
      <c r="X90" s="236">
        <f t="shared" si="42"/>
        <v>0.09</v>
      </c>
      <c r="Y90" s="237">
        <f t="shared" si="43"/>
        <v>4.1055554393613299E+17</v>
      </c>
      <c r="Z90" s="338"/>
      <c r="AA90" s="213">
        <f t="shared" si="44"/>
        <v>-1.9843408543971E+22</v>
      </c>
      <c r="AB90" s="234">
        <f t="shared" si="45"/>
        <v>4.9608521359927501E+18</v>
      </c>
      <c r="AC90" s="230">
        <f t="shared" si="46"/>
        <v>0</v>
      </c>
      <c r="AD90" s="231">
        <f t="shared" si="47"/>
        <v>0</v>
      </c>
      <c r="AE90" s="207">
        <v>74</v>
      </c>
    </row>
    <row r="91" spans="1:31" ht="15" x14ac:dyDescent="0.25">
      <c r="A91" s="199">
        <v>75</v>
      </c>
      <c r="B91" s="119">
        <f t="shared" si="24"/>
        <v>1</v>
      </c>
      <c r="C91" s="111">
        <f t="shared" si="25"/>
        <v>84</v>
      </c>
      <c r="D91" s="15"/>
      <c r="E91" s="119">
        <f t="shared" si="26"/>
        <v>6</v>
      </c>
      <c r="F91" s="110">
        <f t="shared" si="27"/>
        <v>416</v>
      </c>
      <c r="G91" s="111">
        <f t="shared" si="28"/>
        <v>14724</v>
      </c>
      <c r="H91" s="15"/>
      <c r="I91" s="19">
        <f t="shared" si="29"/>
        <v>2.7</v>
      </c>
      <c r="J91" s="20">
        <f t="shared" si="30"/>
        <v>1.24861991917788E+19</v>
      </c>
      <c r="K91" s="21">
        <f t="shared" si="31"/>
        <v>1.9883596379817247E+19</v>
      </c>
      <c r="L91" s="188"/>
      <c r="M91" s="195">
        <f t="shared" si="32"/>
        <v>1.65829193807675E+22</v>
      </c>
      <c r="N91" s="193">
        <f t="shared" si="33"/>
        <v>1.9883596379817201E+20</v>
      </c>
      <c r="O91" s="262">
        <f t="shared" si="34"/>
        <v>4.9049275865617104E+22</v>
      </c>
      <c r="P91" s="273">
        <f t="shared" si="35"/>
        <v>1.2262318966404276E+19</v>
      </c>
      <c r="Q91" s="133">
        <f t="shared" si="36"/>
        <v>247</v>
      </c>
      <c r="R91" s="134">
        <f t="shared" si="37"/>
        <v>0.02</v>
      </c>
      <c r="S91" s="138">
        <f t="shared" si="38"/>
        <v>331</v>
      </c>
      <c r="T91" s="139">
        <f t="shared" si="39"/>
        <v>0.02</v>
      </c>
      <c r="U91" s="190"/>
      <c r="V91" s="186">
        <f t="shared" si="40"/>
        <v>4.4141583963194298E+21</v>
      </c>
      <c r="W91" s="198">
        <f t="shared" si="41"/>
        <v>5.3463434261936499E+22</v>
      </c>
      <c r="X91" s="238">
        <f t="shared" si="42"/>
        <v>0.09</v>
      </c>
      <c r="Y91" s="239">
        <f t="shared" si="43"/>
        <v>1.10353959907986E+18</v>
      </c>
      <c r="Z91" s="212"/>
      <c r="AA91" s="214">
        <f t="shared" si="44"/>
        <v>-5.3463434261936499E+22</v>
      </c>
      <c r="AB91" s="235">
        <f t="shared" si="45"/>
        <v>1.33658585654841E+19</v>
      </c>
      <c r="AC91" s="232">
        <f t="shared" si="46"/>
        <v>0</v>
      </c>
      <c r="AD91" s="233">
        <f t="shared" si="47"/>
        <v>0</v>
      </c>
      <c r="AE91" s="207">
        <v>75</v>
      </c>
    </row>
    <row r="92" spans="1:31" ht="15" x14ac:dyDescent="0.25">
      <c r="A92" s="199">
        <v>76</v>
      </c>
      <c r="B92" s="118">
        <f t="shared" si="24"/>
        <v>1</v>
      </c>
      <c r="C92" s="123">
        <f t="shared" si="25"/>
        <v>85</v>
      </c>
      <c r="D92" s="84"/>
      <c r="E92" s="118">
        <f t="shared" si="26"/>
        <v>6</v>
      </c>
      <c r="F92" s="116">
        <f t="shared" si="27"/>
        <v>422</v>
      </c>
      <c r="G92" s="109">
        <f t="shared" si="28"/>
        <v>15146</v>
      </c>
      <c r="H92" s="17"/>
      <c r="I92" s="13">
        <f t="shared" si="29"/>
        <v>2.72</v>
      </c>
      <c r="J92" s="121">
        <f t="shared" si="30"/>
        <v>3.3962461801638302E+19</v>
      </c>
      <c r="K92" s="14">
        <f t="shared" si="31"/>
        <v>5.3846058181455544E+19</v>
      </c>
      <c r="L92" s="336"/>
      <c r="M92" s="194">
        <f t="shared" si="32"/>
        <v>4.54460731051484E+22</v>
      </c>
      <c r="N92" s="192">
        <f t="shared" si="33"/>
        <v>5.3846058181455498E+20</v>
      </c>
      <c r="O92" s="261">
        <f t="shared" si="34"/>
        <v>1.3316182735925601E+23</v>
      </c>
      <c r="P92" s="274">
        <f t="shared" si="35"/>
        <v>3.3290456839814001E+19</v>
      </c>
      <c r="Q92" s="131">
        <f t="shared" si="36"/>
        <v>247</v>
      </c>
      <c r="R92" s="132">
        <f t="shared" si="37"/>
        <v>0.02</v>
      </c>
      <c r="S92" s="136">
        <f t="shared" si="38"/>
        <v>332</v>
      </c>
      <c r="T92" s="137">
        <f t="shared" si="39"/>
        <v>0.02</v>
      </c>
      <c r="U92" s="337"/>
      <c r="V92" s="178">
        <f t="shared" si="40"/>
        <v>1.19538249162831E+22</v>
      </c>
      <c r="W92" s="197">
        <f t="shared" si="41"/>
        <v>1.4511565227553899E+23</v>
      </c>
      <c r="X92" s="236">
        <f t="shared" si="42"/>
        <v>0.09</v>
      </c>
      <c r="Y92" s="237">
        <f t="shared" si="43"/>
        <v>2.9884562290707702E+18</v>
      </c>
      <c r="Z92" s="338"/>
      <c r="AA92" s="213">
        <f t="shared" si="44"/>
        <v>-1.4511565227553899E+23</v>
      </c>
      <c r="AB92" s="234">
        <f t="shared" si="45"/>
        <v>3.6278913068884799E+19</v>
      </c>
      <c r="AC92" s="230">
        <f t="shared" si="46"/>
        <v>0</v>
      </c>
      <c r="AD92" s="231">
        <f t="shared" si="47"/>
        <v>0</v>
      </c>
      <c r="AE92" s="207">
        <v>76</v>
      </c>
    </row>
    <row r="93" spans="1:31" ht="15" x14ac:dyDescent="0.25">
      <c r="A93" s="199">
        <v>77</v>
      </c>
      <c r="B93" s="118">
        <f t="shared" si="24"/>
        <v>1</v>
      </c>
      <c r="C93" s="123">
        <f t="shared" si="25"/>
        <v>86</v>
      </c>
      <c r="D93" s="84"/>
      <c r="E93" s="118">
        <f t="shared" si="26"/>
        <v>6</v>
      </c>
      <c r="F93" s="116">
        <f t="shared" si="27"/>
        <v>428</v>
      </c>
      <c r="G93" s="109">
        <f t="shared" si="28"/>
        <v>15574</v>
      </c>
      <c r="H93" s="17"/>
      <c r="I93" s="13">
        <f t="shared" si="29"/>
        <v>2.74</v>
      </c>
      <c r="J93" s="121">
        <f t="shared" si="30"/>
        <v>9.3057145336489001E+19</v>
      </c>
      <c r="K93" s="14">
        <f t="shared" si="31"/>
        <v>1.4690320351794455E+20</v>
      </c>
      <c r="L93" s="336"/>
      <c r="M93" s="194">
        <f t="shared" si="32"/>
        <v>1.2545533580432501E+23</v>
      </c>
      <c r="N93" s="192">
        <f t="shared" si="33"/>
        <v>1.4690320351794501E+21</v>
      </c>
      <c r="O93" s="261">
        <f t="shared" si="34"/>
        <v>3.6418129924790402E+23</v>
      </c>
      <c r="P93" s="274">
        <f t="shared" si="35"/>
        <v>9.1045324811975999E+19</v>
      </c>
      <c r="Q93" s="131">
        <f t="shared" si="36"/>
        <v>248</v>
      </c>
      <c r="R93" s="132">
        <f t="shared" si="37"/>
        <v>0.02</v>
      </c>
      <c r="S93" s="136">
        <f t="shared" si="38"/>
        <v>334</v>
      </c>
      <c r="T93" s="137">
        <f t="shared" si="39"/>
        <v>0.02</v>
      </c>
      <c r="U93" s="337"/>
      <c r="V93" s="178">
        <f t="shared" si="40"/>
        <v>3.2612511180983701E+22</v>
      </c>
      <c r="W93" s="197">
        <f t="shared" si="41"/>
        <v>3.9679381042888798E+23</v>
      </c>
      <c r="X93" s="236">
        <f t="shared" si="42"/>
        <v>0.09</v>
      </c>
      <c r="Y93" s="237">
        <f t="shared" si="43"/>
        <v>8.1531277952459305E+18</v>
      </c>
      <c r="Z93" s="338"/>
      <c r="AA93" s="213">
        <f t="shared" si="44"/>
        <v>-3.9679381042888798E+23</v>
      </c>
      <c r="AB93" s="234">
        <f t="shared" si="45"/>
        <v>9.9198452607222006E+19</v>
      </c>
      <c r="AC93" s="230">
        <f t="shared" si="46"/>
        <v>0</v>
      </c>
      <c r="AD93" s="231">
        <f t="shared" si="47"/>
        <v>0</v>
      </c>
      <c r="AE93" s="207">
        <v>77</v>
      </c>
    </row>
    <row r="94" spans="1:31" ht="15" x14ac:dyDescent="0.25">
      <c r="A94" s="199">
        <v>78</v>
      </c>
      <c r="B94" s="118">
        <f t="shared" si="24"/>
        <v>1</v>
      </c>
      <c r="C94" s="123">
        <f t="shared" si="25"/>
        <v>87</v>
      </c>
      <c r="D94" s="84"/>
      <c r="E94" s="118">
        <f t="shared" si="26"/>
        <v>6</v>
      </c>
      <c r="F94" s="116">
        <f t="shared" si="27"/>
        <v>434</v>
      </c>
      <c r="G94" s="109">
        <f t="shared" si="28"/>
        <v>16008</v>
      </c>
      <c r="H94" s="17"/>
      <c r="I94" s="13">
        <f t="shared" si="29"/>
        <v>2.76</v>
      </c>
      <c r="J94" s="121">
        <f t="shared" si="30"/>
        <v>2.5683772112871001E+20</v>
      </c>
      <c r="K94" s="14">
        <f t="shared" si="31"/>
        <v>4.0374092464665454E+20</v>
      </c>
      <c r="L94" s="336"/>
      <c r="M94" s="194">
        <f t="shared" si="32"/>
        <v>3.4883215889470999E+23</v>
      </c>
      <c r="N94" s="192">
        <f t="shared" si="33"/>
        <v>4.03740924646655E+21</v>
      </c>
      <c r="O94" s="261">
        <f t="shared" si="34"/>
        <v>1.0032822288425599E+24</v>
      </c>
      <c r="P94" s="274">
        <f t="shared" si="35"/>
        <v>2.5082055721063999E+20</v>
      </c>
      <c r="Q94" s="131">
        <f t="shared" si="36"/>
        <v>248</v>
      </c>
      <c r="R94" s="132">
        <f t="shared" si="37"/>
        <v>0.02</v>
      </c>
      <c r="S94" s="136">
        <f t="shared" si="38"/>
        <v>335</v>
      </c>
      <c r="T94" s="137">
        <f t="shared" si="39"/>
        <v>0.02</v>
      </c>
      <c r="U94" s="337"/>
      <c r="V94" s="178">
        <f t="shared" si="40"/>
        <v>8.9630485271557297E+22</v>
      </c>
      <c r="W94" s="197">
        <f t="shared" si="41"/>
        <v>1.09291271411412E+24</v>
      </c>
      <c r="X94" s="236">
        <f t="shared" si="42"/>
        <v>0.09</v>
      </c>
      <c r="Y94" s="237">
        <f t="shared" si="43"/>
        <v>2.2407621317889298E+19</v>
      </c>
      <c r="Z94" s="338"/>
      <c r="AA94" s="213">
        <f t="shared" si="44"/>
        <v>-1.09291271411412E+24</v>
      </c>
      <c r="AB94" s="234">
        <f t="shared" si="45"/>
        <v>2.7322817852853001E+20</v>
      </c>
      <c r="AC94" s="230">
        <f t="shared" si="46"/>
        <v>0</v>
      </c>
      <c r="AD94" s="231">
        <f t="shared" si="47"/>
        <v>0</v>
      </c>
      <c r="AE94" s="207">
        <v>78</v>
      </c>
    </row>
    <row r="95" spans="1:31" ht="15" x14ac:dyDescent="0.25">
      <c r="A95" s="199">
        <v>79</v>
      </c>
      <c r="B95" s="118">
        <f t="shared" si="24"/>
        <v>1</v>
      </c>
      <c r="C95" s="123">
        <f t="shared" si="25"/>
        <v>88</v>
      </c>
      <c r="D95" s="84"/>
      <c r="E95" s="118">
        <f t="shared" si="26"/>
        <v>6</v>
      </c>
      <c r="F95" s="116">
        <f t="shared" si="27"/>
        <v>440</v>
      </c>
      <c r="G95" s="109">
        <f t="shared" si="28"/>
        <v>16448</v>
      </c>
      <c r="H95" s="17"/>
      <c r="I95" s="13">
        <f t="shared" si="29"/>
        <v>2.78</v>
      </c>
      <c r="J95" s="121">
        <f t="shared" si="30"/>
        <v>7.1400886473781399E+20</v>
      </c>
      <c r="K95" s="14">
        <f t="shared" si="31"/>
        <v>1.1177497893844686E+21</v>
      </c>
      <c r="L95" s="336"/>
      <c r="M95" s="194">
        <f t="shared" si="32"/>
        <v>9.7691331592202697E+23</v>
      </c>
      <c r="N95" s="192">
        <f t="shared" si="33"/>
        <v>1.1177497893844701E+22</v>
      </c>
      <c r="O95" s="261">
        <f t="shared" si="34"/>
        <v>2.7840263504762702E+24</v>
      </c>
      <c r="P95" s="274">
        <f t="shared" si="35"/>
        <v>6.9600658761906756E+20</v>
      </c>
      <c r="Q95" s="131">
        <f t="shared" si="36"/>
        <v>249</v>
      </c>
      <c r="R95" s="132">
        <f t="shared" si="37"/>
        <v>0.02</v>
      </c>
      <c r="S95" s="136">
        <f t="shared" si="38"/>
        <v>337</v>
      </c>
      <c r="T95" s="137">
        <f t="shared" si="39"/>
        <v>0.02</v>
      </c>
      <c r="U95" s="337"/>
      <c r="V95" s="178">
        <f t="shared" si="40"/>
        <v>2.4814045324335199E+23</v>
      </c>
      <c r="W95" s="197">
        <f t="shared" si="41"/>
        <v>3.0321668037196202E+24</v>
      </c>
      <c r="X95" s="236">
        <f t="shared" si="42"/>
        <v>0.09</v>
      </c>
      <c r="Y95" s="237">
        <f t="shared" si="43"/>
        <v>6.2035113310837998E+19</v>
      </c>
      <c r="Z95" s="338"/>
      <c r="AA95" s="213">
        <f t="shared" si="44"/>
        <v>-3.0321668037196202E+24</v>
      </c>
      <c r="AB95" s="234">
        <f t="shared" si="45"/>
        <v>7.5804170092990497E+20</v>
      </c>
      <c r="AC95" s="230">
        <f t="shared" si="46"/>
        <v>0</v>
      </c>
      <c r="AD95" s="231">
        <f t="shared" si="47"/>
        <v>0</v>
      </c>
      <c r="AE95" s="207">
        <v>79</v>
      </c>
    </row>
    <row r="96" spans="1:31" ht="15" x14ac:dyDescent="0.25">
      <c r="A96" s="199">
        <v>80</v>
      </c>
      <c r="B96" s="119">
        <f t="shared" si="24"/>
        <v>1</v>
      </c>
      <c r="C96" s="111">
        <f t="shared" si="25"/>
        <v>89</v>
      </c>
      <c r="D96" s="15"/>
      <c r="E96" s="119">
        <f t="shared" si="26"/>
        <v>6</v>
      </c>
      <c r="F96" s="110">
        <f t="shared" si="27"/>
        <v>446</v>
      </c>
      <c r="G96" s="111">
        <f t="shared" si="28"/>
        <v>16894</v>
      </c>
      <c r="H96" s="15"/>
      <c r="I96" s="19">
        <f t="shared" si="29"/>
        <v>2.8</v>
      </c>
      <c r="J96" s="20">
        <f t="shared" si="30"/>
        <v>1.9992248212658801E+21</v>
      </c>
      <c r="K96" s="21">
        <f t="shared" si="31"/>
        <v>3.1169746106503487E+21</v>
      </c>
      <c r="L96" s="188"/>
      <c r="M96" s="195">
        <f t="shared" si="32"/>
        <v>2.7554055558149099E+24</v>
      </c>
      <c r="N96" s="193">
        <f t="shared" si="33"/>
        <v>3.1169746106503498E+22</v>
      </c>
      <c r="O96" s="262">
        <f t="shared" si="34"/>
        <v>7.7811857600585996E+24</v>
      </c>
      <c r="P96" s="273">
        <f t="shared" si="35"/>
        <v>1.94529644001465E+21</v>
      </c>
      <c r="Q96" s="133">
        <f t="shared" si="36"/>
        <v>250</v>
      </c>
      <c r="R96" s="134">
        <f t="shared" si="37"/>
        <v>0.01</v>
      </c>
      <c r="S96" s="138">
        <f t="shared" si="38"/>
        <v>339</v>
      </c>
      <c r="T96" s="139">
        <f t="shared" si="39"/>
        <v>0.02</v>
      </c>
      <c r="U96" s="190"/>
      <c r="V96" s="186">
        <f t="shared" si="40"/>
        <v>6.9196836356437707E+23</v>
      </c>
      <c r="W96" s="198">
        <f t="shared" si="41"/>
        <v>8.4731541236229797E+24</v>
      </c>
      <c r="X96" s="238">
        <f t="shared" si="42"/>
        <v>0.09</v>
      </c>
      <c r="Y96" s="239">
        <f t="shared" si="43"/>
        <v>1.72992090891094E+20</v>
      </c>
      <c r="Z96" s="212"/>
      <c r="AA96" s="214">
        <f t="shared" si="44"/>
        <v>-8.4731541236229797E+24</v>
      </c>
      <c r="AB96" s="235">
        <f t="shared" si="45"/>
        <v>2.1182885309057401E+21</v>
      </c>
      <c r="AC96" s="232">
        <f t="shared" si="46"/>
        <v>0</v>
      </c>
      <c r="AD96" s="233">
        <f t="shared" si="47"/>
        <v>0</v>
      </c>
      <c r="AE96" s="207">
        <v>80</v>
      </c>
    </row>
    <row r="97" spans="1:31" ht="15" x14ac:dyDescent="0.25">
      <c r="A97" s="199">
        <v>81</v>
      </c>
      <c r="B97" s="118">
        <f t="shared" si="24"/>
        <v>1</v>
      </c>
      <c r="C97" s="123">
        <f t="shared" si="25"/>
        <v>90</v>
      </c>
      <c r="D97" s="84"/>
      <c r="E97" s="118">
        <f t="shared" si="26"/>
        <v>6</v>
      </c>
      <c r="F97" s="116">
        <f t="shared" si="27"/>
        <v>452</v>
      </c>
      <c r="G97" s="109">
        <f t="shared" si="28"/>
        <v>17346</v>
      </c>
      <c r="H97" s="17"/>
      <c r="I97" s="13">
        <f t="shared" si="29"/>
        <v>2.82</v>
      </c>
      <c r="J97" s="121">
        <f t="shared" si="30"/>
        <v>5.6378139959697804E+21</v>
      </c>
      <c r="K97" s="14">
        <f t="shared" si="31"/>
        <v>8.7547886066201296E+21</v>
      </c>
      <c r="L97" s="336"/>
      <c r="M97" s="194">
        <f t="shared" si="32"/>
        <v>7.8267810143184003E+24</v>
      </c>
      <c r="N97" s="192">
        <f t="shared" si="33"/>
        <v>8.75478860662013E+22</v>
      </c>
      <c r="O97" s="261">
        <f t="shared" si="34"/>
        <v>2.1903737884174E+25</v>
      </c>
      <c r="P97" s="274">
        <f t="shared" si="35"/>
        <v>5.4759344710435E+21</v>
      </c>
      <c r="Q97" s="131">
        <f t="shared" si="36"/>
        <v>250</v>
      </c>
      <c r="R97" s="132">
        <f t="shared" si="37"/>
        <v>0.01</v>
      </c>
      <c r="S97" s="136">
        <f t="shared" si="38"/>
        <v>340</v>
      </c>
      <c r="T97" s="137">
        <f t="shared" si="39"/>
        <v>0.02</v>
      </c>
      <c r="U97" s="337"/>
      <c r="V97" s="178">
        <f t="shared" si="40"/>
        <v>1.94356307066967E+24</v>
      </c>
      <c r="W97" s="197">
        <f t="shared" si="41"/>
        <v>2.3847300954843698E+25</v>
      </c>
      <c r="X97" s="236">
        <f t="shared" si="42"/>
        <v>0.09</v>
      </c>
      <c r="Y97" s="237">
        <f t="shared" si="43"/>
        <v>4.8589076766741797E+20</v>
      </c>
      <c r="Z97" s="338"/>
      <c r="AA97" s="213">
        <f t="shared" si="44"/>
        <v>-2.3847300954843698E+25</v>
      </c>
      <c r="AB97" s="234">
        <f t="shared" si="45"/>
        <v>5.9618252387109202E+21</v>
      </c>
      <c r="AC97" s="230">
        <f t="shared" si="46"/>
        <v>0</v>
      </c>
      <c r="AD97" s="231">
        <f t="shared" si="47"/>
        <v>0</v>
      </c>
      <c r="AE97" s="207">
        <v>81</v>
      </c>
    </row>
    <row r="98" spans="1:31" ht="15" x14ac:dyDescent="0.25">
      <c r="A98" s="199">
        <v>82</v>
      </c>
      <c r="B98" s="118">
        <f t="shared" si="24"/>
        <v>1</v>
      </c>
      <c r="C98" s="123">
        <f t="shared" si="25"/>
        <v>91</v>
      </c>
      <c r="D98" s="84"/>
      <c r="E98" s="118">
        <f t="shared" si="26"/>
        <v>6</v>
      </c>
      <c r="F98" s="116">
        <f t="shared" si="27"/>
        <v>458</v>
      </c>
      <c r="G98" s="109">
        <f t="shared" si="28"/>
        <v>17804</v>
      </c>
      <c r="H98" s="17"/>
      <c r="I98" s="13">
        <f t="shared" si="29"/>
        <v>2.84</v>
      </c>
      <c r="J98" s="121">
        <f t="shared" si="30"/>
        <v>1.6011391748554199E+22</v>
      </c>
      <c r="K98" s="14">
        <f t="shared" si="31"/>
        <v>2.4766180355174329E+22</v>
      </c>
      <c r="L98" s="336"/>
      <c r="M98" s="194">
        <f t="shared" si="32"/>
        <v>2.2388627041077599E+25</v>
      </c>
      <c r="N98" s="192">
        <f t="shared" si="33"/>
        <v>2.47661803551743E+23</v>
      </c>
      <c r="O98" s="261">
        <f t="shared" si="34"/>
        <v>6.2096738052985504E+25</v>
      </c>
      <c r="P98" s="274">
        <f t="shared" si="35"/>
        <v>1.5524184513246375E+22</v>
      </c>
      <c r="Q98" s="131">
        <f t="shared" si="36"/>
        <v>251</v>
      </c>
      <c r="R98" s="132">
        <f t="shared" si="37"/>
        <v>0.01</v>
      </c>
      <c r="S98" s="136">
        <f t="shared" si="38"/>
        <v>342</v>
      </c>
      <c r="T98" s="137">
        <f t="shared" si="39"/>
        <v>0.02</v>
      </c>
      <c r="U98" s="337"/>
      <c r="V98" s="178">
        <f t="shared" si="40"/>
        <v>5.4980920388487002E+24</v>
      </c>
      <c r="W98" s="197">
        <f t="shared" si="41"/>
        <v>6.7594830091834199E+25</v>
      </c>
      <c r="X98" s="236">
        <f t="shared" si="42"/>
        <v>0.09</v>
      </c>
      <c r="Y98" s="237">
        <f t="shared" si="43"/>
        <v>1.3745230097121699E+21</v>
      </c>
      <c r="Z98" s="338"/>
      <c r="AA98" s="213">
        <f t="shared" si="44"/>
        <v>-6.7594830091834199E+25</v>
      </c>
      <c r="AB98" s="234">
        <f t="shared" si="45"/>
        <v>1.6898707522958601E+22</v>
      </c>
      <c r="AC98" s="230">
        <f t="shared" si="46"/>
        <v>0</v>
      </c>
      <c r="AD98" s="231">
        <f t="shared" si="47"/>
        <v>0</v>
      </c>
      <c r="AE98" s="207">
        <v>82</v>
      </c>
    </row>
    <row r="99" spans="1:31" ht="15" x14ac:dyDescent="0.25">
      <c r="A99" s="199">
        <v>83</v>
      </c>
      <c r="B99" s="118">
        <f t="shared" si="24"/>
        <v>1</v>
      </c>
      <c r="C99" s="123">
        <f t="shared" si="25"/>
        <v>92</v>
      </c>
      <c r="D99" s="84"/>
      <c r="E99" s="118">
        <f t="shared" si="26"/>
        <v>6</v>
      </c>
      <c r="F99" s="116">
        <f t="shared" si="27"/>
        <v>464</v>
      </c>
      <c r="G99" s="109">
        <f t="shared" si="28"/>
        <v>18268</v>
      </c>
      <c r="H99" s="17"/>
      <c r="I99" s="13">
        <f t="shared" si="29"/>
        <v>2.86</v>
      </c>
      <c r="J99" s="121">
        <f t="shared" si="30"/>
        <v>4.5792580400864997E+22</v>
      </c>
      <c r="K99" s="14">
        <f t="shared" si="31"/>
        <v>7.0558760756039326E+22</v>
      </c>
      <c r="L99" s="336"/>
      <c r="M99" s="194">
        <f t="shared" si="32"/>
        <v>6.44907073310199E+25</v>
      </c>
      <c r="N99" s="192">
        <f t="shared" si="33"/>
        <v>7.0558760756039305E+23</v>
      </c>
      <c r="O99" s="261">
        <f t="shared" si="34"/>
        <v>1.7728657038339899E+26</v>
      </c>
      <c r="P99" s="274">
        <f t="shared" si="35"/>
        <v>4.4321642595849752E+22</v>
      </c>
      <c r="Q99" s="131">
        <f t="shared" si="36"/>
        <v>251</v>
      </c>
      <c r="R99" s="132">
        <f t="shared" si="37"/>
        <v>0.01</v>
      </c>
      <c r="S99" s="136">
        <f t="shared" si="38"/>
        <v>343</v>
      </c>
      <c r="T99" s="137">
        <f t="shared" si="39"/>
        <v>0.02</v>
      </c>
      <c r="U99" s="337"/>
      <c r="V99" s="178">
        <f t="shared" si="40"/>
        <v>1.5664044887840701E+25</v>
      </c>
      <c r="W99" s="197">
        <f t="shared" si="41"/>
        <v>1.9295061527124E+26</v>
      </c>
      <c r="X99" s="236">
        <f t="shared" si="42"/>
        <v>0.09</v>
      </c>
      <c r="Y99" s="237">
        <f t="shared" si="43"/>
        <v>3.9160112219601801E+21</v>
      </c>
      <c r="Z99" s="338"/>
      <c r="AA99" s="213">
        <f t="shared" si="44"/>
        <v>-1.9295061527124E+26</v>
      </c>
      <c r="AB99" s="234">
        <f t="shared" si="45"/>
        <v>4.8237653817810001E+22</v>
      </c>
      <c r="AC99" s="230">
        <f t="shared" si="46"/>
        <v>0</v>
      </c>
      <c r="AD99" s="231">
        <f t="shared" si="47"/>
        <v>0</v>
      </c>
      <c r="AE99" s="207">
        <v>83</v>
      </c>
    </row>
    <row r="100" spans="1:31" ht="15" x14ac:dyDescent="0.25">
      <c r="A100" s="199">
        <v>84</v>
      </c>
      <c r="B100" s="118">
        <f t="shared" si="24"/>
        <v>1</v>
      </c>
      <c r="C100" s="123">
        <f t="shared" si="25"/>
        <v>93</v>
      </c>
      <c r="D100" s="84"/>
      <c r="E100" s="118">
        <f t="shared" si="26"/>
        <v>6</v>
      </c>
      <c r="F100" s="116">
        <f t="shared" si="27"/>
        <v>470</v>
      </c>
      <c r="G100" s="109">
        <f t="shared" si="28"/>
        <v>18738</v>
      </c>
      <c r="H100" s="17"/>
      <c r="I100" s="13">
        <f t="shared" si="29"/>
        <v>2.88</v>
      </c>
      <c r="J100" s="121">
        <f t="shared" si="30"/>
        <v>1.31882631554491E+23</v>
      </c>
      <c r="K100" s="14">
        <f t="shared" si="31"/>
        <v>2.0244139231053034E+23</v>
      </c>
      <c r="L100" s="336"/>
      <c r="M100" s="194">
        <f t="shared" si="32"/>
        <v>1.8705584649493E+26</v>
      </c>
      <c r="N100" s="192">
        <f t="shared" si="33"/>
        <v>2.0244139231052999E+24</v>
      </c>
      <c r="O100" s="261">
        <f t="shared" si="34"/>
        <v>5.0970404172611101E+26</v>
      </c>
      <c r="P100" s="274">
        <f t="shared" si="35"/>
        <v>1.2742601043152775E+23</v>
      </c>
      <c r="Q100" s="131">
        <f t="shared" si="36"/>
        <v>252</v>
      </c>
      <c r="R100" s="132">
        <f t="shared" si="37"/>
        <v>0.01</v>
      </c>
      <c r="S100" s="136">
        <f t="shared" si="38"/>
        <v>345</v>
      </c>
      <c r="T100" s="137">
        <f t="shared" si="39"/>
        <v>0.02</v>
      </c>
      <c r="U100" s="337"/>
      <c r="V100" s="178">
        <f t="shared" si="40"/>
        <v>4.4941989092937704E+25</v>
      </c>
      <c r="W100" s="197">
        <f t="shared" si="41"/>
        <v>5.5464603081904898E+26</v>
      </c>
      <c r="X100" s="236">
        <f t="shared" si="42"/>
        <v>0.09</v>
      </c>
      <c r="Y100" s="237">
        <f t="shared" si="43"/>
        <v>1.12354972732344E+22</v>
      </c>
      <c r="Z100" s="338"/>
      <c r="AA100" s="213">
        <f t="shared" si="44"/>
        <v>-5.5464603081904898E+26</v>
      </c>
      <c r="AB100" s="234">
        <f t="shared" si="45"/>
        <v>1.38661507704762E+23</v>
      </c>
      <c r="AC100" s="230">
        <f t="shared" si="46"/>
        <v>0</v>
      </c>
      <c r="AD100" s="231">
        <f t="shared" si="47"/>
        <v>0</v>
      </c>
      <c r="AE100" s="207">
        <v>84</v>
      </c>
    </row>
    <row r="101" spans="1:31" ht="15" x14ac:dyDescent="0.25">
      <c r="A101" s="199">
        <v>85</v>
      </c>
      <c r="B101" s="119">
        <f t="shared" ref="B101:B116" si="48">IF(AND($A101&gt;=C$9,C$9&gt;0),0,IF(AND($A101&gt;=C$6,C$6&gt;0),C$7,0))</f>
        <v>1</v>
      </c>
      <c r="C101" s="111">
        <f t="shared" ref="C101:C116" si="49">IF(AND($A101&gt;=C$9,C$9&gt;0),C$10,C100+B101)</f>
        <v>94</v>
      </c>
      <c r="D101" s="15"/>
      <c r="E101" s="119">
        <f t="shared" ref="E101:E116" si="50">IF(OR($A101&lt;2,AND(G$12&gt;0,$A101&gt;G$12)),0,IF(AND($A101&gt;=G$9,G$9&gt;0),G$10,IF(AND($A101&gt;=G$6,G$6&gt;0),G$7,0)))</f>
        <v>6</v>
      </c>
      <c r="F101" s="110">
        <f t="shared" ref="F101:F116" si="51">F100+E101</f>
        <v>476</v>
      </c>
      <c r="G101" s="111">
        <f t="shared" ref="G101:G116" si="52">G100+F101</f>
        <v>19214</v>
      </c>
      <c r="H101" s="15"/>
      <c r="I101" s="19">
        <f t="shared" ref="I101:I116" si="53">IF(($A101&lt;K$4),1,IF(AND($A101&gt;K$12,K$12&gt;0),I100,IF(AND($A101&gt;=K$9,K$9&gt;0),ROUND(I100+K$10,4),IF(AND($A101&gt;=K$6,K$6&gt;0),ROUND(I100+K$7,4),K$3))))</f>
        <v>2.9</v>
      </c>
      <c r="J101" s="20">
        <f t="shared" ref="J101:J116" si="54">IF($A101&lt;K$4, K$2, IF(K$1=0,IF(K$13&gt;0,IF(K$2*K$13&lt;ROUND(J100*I101, 3),K$2*K$13,ROUND(J100*I101, 3)),ROUND(J100*I101, 3)),IF(K$13&gt;0,IF(K$2*K$13&lt;ROUND(K$2*I101, 3),K$2*K$13,ROUND(K$2*I101, 3)),ROUND(K$2*I101, 3))))</f>
        <v>3.8245963150802403E+23</v>
      </c>
      <c r="K101" s="21">
        <f t="shared" ref="K101:K116" si="55">K100+ROUND(J101,2)</f>
        <v>5.8490102381855437E+23</v>
      </c>
      <c r="L101" s="188"/>
      <c r="M101" s="195">
        <f t="shared" ref="M101:M116" si="56">ROUND(C101*N101-K101*$O$6,2)</f>
        <v>5.4629755624652899E+26</v>
      </c>
      <c r="N101" s="193">
        <f t="shared" ref="N101:N116" si="57">ROUND(ROUND(K101,2)*$O$4,2)</f>
        <v>5.8490102381855396E+24</v>
      </c>
      <c r="O101" s="262">
        <f t="shared" ref="O101:O116" si="58">ROUND((ROUND(K100,2)*(G101-G100)*$O$4+O100+J101*$O$6),2)</f>
        <v>1.4756198269132799E+27</v>
      </c>
      <c r="P101" s="273">
        <f t="shared" ref="P101:P116" si="59">O101/$O$10</f>
        <v>3.6890495672831994E+23</v>
      </c>
      <c r="Q101" s="133">
        <f t="shared" ref="Q101:Q116" si="60">ROUND(O101/N101,0)</f>
        <v>252</v>
      </c>
      <c r="R101" s="134">
        <f t="shared" ref="R101:R116" si="61">ROUND(Q101/G101,2)</f>
        <v>0.01</v>
      </c>
      <c r="S101" s="138">
        <f t="shared" ref="S101:S116" si="62">Q101+C101</f>
        <v>346</v>
      </c>
      <c r="T101" s="139">
        <f t="shared" ref="T101:T116" si="63">ROUND(S101/G101,2)</f>
        <v>0.02</v>
      </c>
      <c r="U101" s="190"/>
      <c r="V101" s="186">
        <f t="shared" ref="V101:V116" si="64">ROUND(K101*$O$7,2)</f>
        <v>1.2984802728771901E+26</v>
      </c>
      <c r="W101" s="198">
        <f t="shared" ref="W101:W116" si="65">ROUND(O101+V101,2)</f>
        <v>1.605467854201E+27</v>
      </c>
      <c r="X101" s="238">
        <f t="shared" ref="X101:X116" si="66">IF(O101&gt;0,ROUND(V101/O101,2),0)</f>
        <v>0.09</v>
      </c>
      <c r="Y101" s="239">
        <f t="shared" ref="Y101:Y116" si="67">IF($O$10&gt;0,ROUND(V101/$O$10,2),0)</f>
        <v>3.2462006821929802E+22</v>
      </c>
      <c r="Z101" s="212"/>
      <c r="AA101" s="214">
        <f t="shared" ref="AA101:AA116" si="68">IF($O$10&gt;0,ROUND($O$10-W101,2),0)</f>
        <v>-1.605467854201E+27</v>
      </c>
      <c r="AB101" s="235">
        <f t="shared" ref="AB101:AB116" si="69">IF($O$10&gt;0,ROUND(W101/$O$10,2),0)</f>
        <v>4.0136696355025E+23</v>
      </c>
      <c r="AC101" s="232">
        <f t="shared" ref="AC101:AC116" si="70">IF(AND(AA101&gt;0,$O$4&gt;0),($O$10-O101-V101*$O$8)/N101,0)</f>
        <v>0</v>
      </c>
      <c r="AD101" s="233">
        <f t="shared" ref="AD101:AD116" si="71">IF(AC101&gt;0,AC101+G101,0)</f>
        <v>0</v>
      </c>
      <c r="AE101" s="207">
        <v>85</v>
      </c>
    </row>
    <row r="102" spans="1:31" ht="15" x14ac:dyDescent="0.25">
      <c r="A102" s="199">
        <v>86</v>
      </c>
      <c r="B102" s="118">
        <f t="shared" si="48"/>
        <v>1</v>
      </c>
      <c r="C102" s="123">
        <f t="shared" si="49"/>
        <v>95</v>
      </c>
      <c r="D102" s="84"/>
      <c r="E102" s="118">
        <f t="shared" si="50"/>
        <v>6</v>
      </c>
      <c r="F102" s="116">
        <f t="shared" si="51"/>
        <v>482</v>
      </c>
      <c r="G102" s="109">
        <f t="shared" si="52"/>
        <v>19696</v>
      </c>
      <c r="H102" s="17"/>
      <c r="I102" s="13">
        <f t="shared" si="53"/>
        <v>2.92</v>
      </c>
      <c r="J102" s="121">
        <f t="shared" si="54"/>
        <v>1.11678212400343E+24</v>
      </c>
      <c r="K102" s="14">
        <f t="shared" si="55"/>
        <v>1.7016831478219845E+24</v>
      </c>
      <c r="L102" s="336"/>
      <c r="M102" s="194">
        <f t="shared" si="56"/>
        <v>1.6063888915439499E+27</v>
      </c>
      <c r="N102" s="192">
        <f t="shared" si="57"/>
        <v>1.7016831478219801E+25</v>
      </c>
      <c r="O102" s="261">
        <f t="shared" si="58"/>
        <v>4.3015434544627298E+27</v>
      </c>
      <c r="P102" s="274">
        <f t="shared" si="59"/>
        <v>1.0753858636156825E+24</v>
      </c>
      <c r="Q102" s="131">
        <f t="shared" si="60"/>
        <v>253</v>
      </c>
      <c r="R102" s="132">
        <f t="shared" si="61"/>
        <v>0.01</v>
      </c>
      <c r="S102" s="136">
        <f t="shared" si="62"/>
        <v>348</v>
      </c>
      <c r="T102" s="137">
        <f t="shared" si="63"/>
        <v>0.02</v>
      </c>
      <c r="U102" s="337"/>
      <c r="V102" s="178">
        <f t="shared" si="64"/>
        <v>3.7777365881648098E+26</v>
      </c>
      <c r="W102" s="197">
        <f t="shared" si="65"/>
        <v>4.6793171132792099E+27</v>
      </c>
      <c r="X102" s="236">
        <f t="shared" si="66"/>
        <v>0.09</v>
      </c>
      <c r="Y102" s="237">
        <f t="shared" si="67"/>
        <v>9.4443414704120196E+22</v>
      </c>
      <c r="Z102" s="338"/>
      <c r="AA102" s="213">
        <f t="shared" si="68"/>
        <v>-4.6793171132792099E+27</v>
      </c>
      <c r="AB102" s="234">
        <f t="shared" si="69"/>
        <v>1.1698292783198001E+24</v>
      </c>
      <c r="AC102" s="230">
        <f t="shared" si="70"/>
        <v>0</v>
      </c>
      <c r="AD102" s="231">
        <f t="shared" si="71"/>
        <v>0</v>
      </c>
      <c r="AE102" s="207">
        <v>86</v>
      </c>
    </row>
    <row r="103" spans="1:31" ht="15" x14ac:dyDescent="0.25">
      <c r="A103" s="199">
        <v>87</v>
      </c>
      <c r="B103" s="118">
        <f t="shared" si="48"/>
        <v>1</v>
      </c>
      <c r="C103" s="123">
        <f t="shared" si="49"/>
        <v>96</v>
      </c>
      <c r="D103" s="84"/>
      <c r="E103" s="118">
        <f t="shared" si="50"/>
        <v>6</v>
      </c>
      <c r="F103" s="116">
        <f t="shared" si="51"/>
        <v>488</v>
      </c>
      <c r="G103" s="109">
        <f t="shared" si="52"/>
        <v>20184</v>
      </c>
      <c r="H103" s="17"/>
      <c r="I103" s="13">
        <f t="shared" si="53"/>
        <v>2.94</v>
      </c>
      <c r="J103" s="121">
        <f t="shared" si="54"/>
        <v>3.2833394445700799E+24</v>
      </c>
      <c r="K103" s="14">
        <f t="shared" si="55"/>
        <v>4.9850225923920638E+24</v>
      </c>
      <c r="L103" s="336"/>
      <c r="M103" s="194">
        <f t="shared" si="56"/>
        <v>4.7557115531420301E+27</v>
      </c>
      <c r="N103" s="192">
        <f t="shared" si="57"/>
        <v>4.9850225923920604E+25</v>
      </c>
      <c r="O103" s="261">
        <f t="shared" si="58"/>
        <v>1.2625457252501399E+28</v>
      </c>
      <c r="P103" s="274">
        <f t="shared" si="59"/>
        <v>3.1563643131253496E+24</v>
      </c>
      <c r="Q103" s="131">
        <f t="shared" si="60"/>
        <v>253</v>
      </c>
      <c r="R103" s="132">
        <f t="shared" si="61"/>
        <v>0.01</v>
      </c>
      <c r="S103" s="136">
        <f t="shared" si="62"/>
        <v>349</v>
      </c>
      <c r="T103" s="137">
        <f t="shared" si="63"/>
        <v>0.02</v>
      </c>
      <c r="U103" s="337"/>
      <c r="V103" s="178">
        <f t="shared" si="64"/>
        <v>1.1066750155110399E+27</v>
      </c>
      <c r="W103" s="197">
        <f t="shared" si="65"/>
        <v>1.37321322680124E+28</v>
      </c>
      <c r="X103" s="236">
        <f t="shared" si="66"/>
        <v>0.09</v>
      </c>
      <c r="Y103" s="237">
        <f t="shared" si="67"/>
        <v>2.7666875387775999E+23</v>
      </c>
      <c r="Z103" s="338"/>
      <c r="AA103" s="213">
        <f t="shared" si="68"/>
        <v>-1.37321322680124E+28</v>
      </c>
      <c r="AB103" s="234">
        <f t="shared" si="69"/>
        <v>3.4330330670030998E+24</v>
      </c>
      <c r="AC103" s="230">
        <f t="shared" si="70"/>
        <v>0</v>
      </c>
      <c r="AD103" s="231">
        <f t="shared" si="71"/>
        <v>0</v>
      </c>
      <c r="AE103" s="207">
        <v>87</v>
      </c>
    </row>
    <row r="104" spans="1:31" ht="15" x14ac:dyDescent="0.25">
      <c r="A104" s="199">
        <v>88</v>
      </c>
      <c r="B104" s="118">
        <f t="shared" si="48"/>
        <v>1</v>
      </c>
      <c r="C104" s="123">
        <f t="shared" si="49"/>
        <v>97</v>
      </c>
      <c r="D104" s="84"/>
      <c r="E104" s="118">
        <f t="shared" si="50"/>
        <v>6</v>
      </c>
      <c r="F104" s="116">
        <f t="shared" si="51"/>
        <v>494</v>
      </c>
      <c r="G104" s="109">
        <f t="shared" si="52"/>
        <v>20678</v>
      </c>
      <c r="H104" s="17"/>
      <c r="I104" s="13">
        <f t="shared" si="53"/>
        <v>2.96</v>
      </c>
      <c r="J104" s="121">
        <f t="shared" si="54"/>
        <v>9.7186847559274391E+24</v>
      </c>
      <c r="K104" s="14">
        <f t="shared" si="55"/>
        <v>1.4703707348319503E+25</v>
      </c>
      <c r="L104" s="336"/>
      <c r="M104" s="194">
        <f t="shared" si="56"/>
        <v>1.417437388378E+28</v>
      </c>
      <c r="N104" s="192">
        <f t="shared" si="57"/>
        <v>1.4703707348319501E+26</v>
      </c>
      <c r="O104" s="261">
        <f t="shared" si="58"/>
        <v>3.7309780967453699E+28</v>
      </c>
      <c r="P104" s="274">
        <f t="shared" si="59"/>
        <v>9.3274452418634243E+24</v>
      </c>
      <c r="Q104" s="131">
        <f t="shared" si="60"/>
        <v>254</v>
      </c>
      <c r="R104" s="132">
        <f t="shared" si="61"/>
        <v>0.01</v>
      </c>
      <c r="S104" s="136">
        <f t="shared" si="62"/>
        <v>351</v>
      </c>
      <c r="T104" s="137">
        <f t="shared" si="63"/>
        <v>0.02</v>
      </c>
      <c r="U104" s="337"/>
      <c r="V104" s="178">
        <f t="shared" si="64"/>
        <v>3.26422303132693E+27</v>
      </c>
      <c r="W104" s="197">
        <f t="shared" si="65"/>
        <v>4.05740039987806E+28</v>
      </c>
      <c r="X104" s="236">
        <f t="shared" si="66"/>
        <v>0.09</v>
      </c>
      <c r="Y104" s="237">
        <f t="shared" si="67"/>
        <v>8.1605575783173204E+23</v>
      </c>
      <c r="Z104" s="338"/>
      <c r="AA104" s="213">
        <f t="shared" si="68"/>
        <v>-4.05740039987806E+28</v>
      </c>
      <c r="AB104" s="234">
        <f t="shared" si="69"/>
        <v>1.01435009996952E+25</v>
      </c>
      <c r="AC104" s="230">
        <f t="shared" si="70"/>
        <v>0</v>
      </c>
      <c r="AD104" s="231">
        <f t="shared" si="71"/>
        <v>0</v>
      </c>
      <c r="AE104" s="207">
        <v>88</v>
      </c>
    </row>
    <row r="105" spans="1:31" ht="15" x14ac:dyDescent="0.25">
      <c r="A105" s="199">
        <v>89</v>
      </c>
      <c r="B105" s="118">
        <f t="shared" si="48"/>
        <v>1</v>
      </c>
      <c r="C105" s="123">
        <f t="shared" si="49"/>
        <v>98</v>
      </c>
      <c r="D105" s="84"/>
      <c r="E105" s="118">
        <f t="shared" si="50"/>
        <v>6</v>
      </c>
      <c r="F105" s="116">
        <f t="shared" si="51"/>
        <v>500</v>
      </c>
      <c r="G105" s="109">
        <f t="shared" si="52"/>
        <v>21178</v>
      </c>
      <c r="H105" s="17"/>
      <c r="I105" s="13">
        <f t="shared" si="53"/>
        <v>2.98</v>
      </c>
      <c r="J105" s="121">
        <f t="shared" si="54"/>
        <v>2.89616805726638E+25</v>
      </c>
      <c r="K105" s="14">
        <f t="shared" si="55"/>
        <v>4.36653879209833E+25</v>
      </c>
      <c r="L105" s="336"/>
      <c r="M105" s="194">
        <f t="shared" si="56"/>
        <v>4.25300878350377E+28</v>
      </c>
      <c r="N105" s="192">
        <f t="shared" si="57"/>
        <v>4.3665387920983302E+26</v>
      </c>
      <c r="O105" s="261">
        <f t="shared" si="58"/>
        <v>1.1100208779248701E+29</v>
      </c>
      <c r="P105" s="274">
        <f t="shared" si="59"/>
        <v>2.7750521948121754E+25</v>
      </c>
      <c r="Q105" s="131">
        <f t="shared" si="60"/>
        <v>254</v>
      </c>
      <c r="R105" s="132">
        <f t="shared" si="61"/>
        <v>0.01</v>
      </c>
      <c r="S105" s="136">
        <f t="shared" si="62"/>
        <v>352</v>
      </c>
      <c r="T105" s="137">
        <f t="shared" si="63"/>
        <v>0.02</v>
      </c>
      <c r="U105" s="337"/>
      <c r="V105" s="178">
        <f t="shared" si="64"/>
        <v>9.69371611845829E+27</v>
      </c>
      <c r="W105" s="197">
        <f t="shared" si="65"/>
        <v>1.20695803910945E+29</v>
      </c>
      <c r="X105" s="236">
        <f t="shared" si="66"/>
        <v>0.09</v>
      </c>
      <c r="Y105" s="237">
        <f t="shared" si="67"/>
        <v>2.4234290296145699E+24</v>
      </c>
      <c r="Z105" s="338"/>
      <c r="AA105" s="213">
        <f t="shared" si="68"/>
        <v>-1.20695803910945E+29</v>
      </c>
      <c r="AB105" s="234">
        <f t="shared" si="69"/>
        <v>3.0173950977736302E+25</v>
      </c>
      <c r="AC105" s="230">
        <f t="shared" si="70"/>
        <v>0</v>
      </c>
      <c r="AD105" s="231">
        <f t="shared" si="71"/>
        <v>0</v>
      </c>
      <c r="AE105" s="207">
        <v>89</v>
      </c>
    </row>
    <row r="106" spans="1:31" ht="15" x14ac:dyDescent="0.25">
      <c r="A106" s="199">
        <v>90</v>
      </c>
      <c r="B106" s="119">
        <f t="shared" si="48"/>
        <v>1</v>
      </c>
      <c r="C106" s="111">
        <f t="shared" si="49"/>
        <v>99</v>
      </c>
      <c r="D106" s="15"/>
      <c r="E106" s="119">
        <f t="shared" si="50"/>
        <v>6</v>
      </c>
      <c r="F106" s="110">
        <f t="shared" si="51"/>
        <v>506</v>
      </c>
      <c r="G106" s="111">
        <f t="shared" si="52"/>
        <v>21684</v>
      </c>
      <c r="H106" s="15"/>
      <c r="I106" s="19">
        <f t="shared" si="53"/>
        <v>3</v>
      </c>
      <c r="J106" s="20">
        <f t="shared" si="54"/>
        <v>8.6885041717991399E+25</v>
      </c>
      <c r="K106" s="21">
        <f t="shared" si="55"/>
        <v>1.3055042963897469E+26</v>
      </c>
      <c r="L106" s="188"/>
      <c r="M106" s="195">
        <f t="shared" si="56"/>
        <v>1.28461622764751E+29</v>
      </c>
      <c r="N106" s="193">
        <f t="shared" si="57"/>
        <v>1.3055042963897501E+27</v>
      </c>
      <c r="O106" s="262">
        <f t="shared" si="58"/>
        <v>3.3247026092297002E+29</v>
      </c>
      <c r="P106" s="273">
        <f t="shared" si="59"/>
        <v>8.3117565230742504E+25</v>
      </c>
      <c r="Q106" s="133">
        <f t="shared" si="60"/>
        <v>255</v>
      </c>
      <c r="R106" s="134">
        <f t="shared" si="61"/>
        <v>0.01</v>
      </c>
      <c r="S106" s="138">
        <f t="shared" si="62"/>
        <v>354</v>
      </c>
      <c r="T106" s="139">
        <f t="shared" si="63"/>
        <v>0.02</v>
      </c>
      <c r="U106" s="190"/>
      <c r="V106" s="186">
        <f t="shared" si="64"/>
        <v>2.8982195379852399E+28</v>
      </c>
      <c r="W106" s="198">
        <f t="shared" si="65"/>
        <v>3.6145245630282198E+29</v>
      </c>
      <c r="X106" s="238">
        <f t="shared" si="66"/>
        <v>0.09</v>
      </c>
      <c r="Y106" s="239">
        <f t="shared" si="67"/>
        <v>7.2455488449631001E+24</v>
      </c>
      <c r="Z106" s="212"/>
      <c r="AA106" s="214">
        <f t="shared" si="68"/>
        <v>-3.6145245630282198E+29</v>
      </c>
      <c r="AB106" s="235">
        <f t="shared" si="69"/>
        <v>9.0363114075705508E+25</v>
      </c>
      <c r="AC106" s="232">
        <f t="shared" si="70"/>
        <v>0</v>
      </c>
      <c r="AD106" s="233">
        <f t="shared" si="71"/>
        <v>0</v>
      </c>
      <c r="AE106" s="207">
        <v>90</v>
      </c>
    </row>
    <row r="107" spans="1:31" ht="15" x14ac:dyDescent="0.25">
      <c r="A107" s="199">
        <v>91</v>
      </c>
      <c r="B107" s="118">
        <f t="shared" si="48"/>
        <v>1</v>
      </c>
      <c r="C107" s="123">
        <f t="shared" si="49"/>
        <v>100</v>
      </c>
      <c r="D107" s="84"/>
      <c r="E107" s="118">
        <f t="shared" si="50"/>
        <v>6</v>
      </c>
      <c r="F107" s="116">
        <f t="shared" si="51"/>
        <v>512</v>
      </c>
      <c r="G107" s="109">
        <f t="shared" si="52"/>
        <v>22196</v>
      </c>
      <c r="H107" s="17"/>
      <c r="I107" s="13">
        <f t="shared" si="53"/>
        <v>3.02</v>
      </c>
      <c r="J107" s="121">
        <f t="shared" si="54"/>
        <v>2.62392825988334E+26</v>
      </c>
      <c r="K107" s="14">
        <f t="shared" si="55"/>
        <v>3.9294325562730869E+26</v>
      </c>
      <c r="L107" s="336"/>
      <c r="M107" s="194">
        <f t="shared" si="56"/>
        <v>3.9058559609354498E+29</v>
      </c>
      <c r="N107" s="192">
        <f t="shared" si="57"/>
        <v>3.9294325562730899E+27</v>
      </c>
      <c r="O107" s="261">
        <f t="shared" si="58"/>
        <v>1.0024628176304499E+30</v>
      </c>
      <c r="P107" s="274">
        <f t="shared" si="59"/>
        <v>2.5061570440761247E+26</v>
      </c>
      <c r="Q107" s="131">
        <f t="shared" si="60"/>
        <v>255</v>
      </c>
      <c r="R107" s="132">
        <f t="shared" si="61"/>
        <v>0.01</v>
      </c>
      <c r="S107" s="136">
        <f t="shared" si="62"/>
        <v>355</v>
      </c>
      <c r="T107" s="137">
        <f t="shared" si="63"/>
        <v>0.02</v>
      </c>
      <c r="U107" s="337"/>
      <c r="V107" s="178">
        <f t="shared" si="64"/>
        <v>8.7233402749262505E+28</v>
      </c>
      <c r="W107" s="197">
        <f t="shared" si="65"/>
        <v>1.08969622037971E+30</v>
      </c>
      <c r="X107" s="236">
        <f t="shared" si="66"/>
        <v>0.09</v>
      </c>
      <c r="Y107" s="237">
        <f t="shared" si="67"/>
        <v>2.1808350687315599E+25</v>
      </c>
      <c r="Z107" s="338"/>
      <c r="AA107" s="213">
        <f t="shared" si="68"/>
        <v>-1.08969622037971E+30</v>
      </c>
      <c r="AB107" s="234">
        <f t="shared" si="69"/>
        <v>2.72424055094928E+26</v>
      </c>
      <c r="AC107" s="230">
        <f t="shared" si="70"/>
        <v>0</v>
      </c>
      <c r="AD107" s="231">
        <f t="shared" si="71"/>
        <v>0</v>
      </c>
      <c r="AE107" s="207">
        <v>91</v>
      </c>
    </row>
    <row r="108" spans="1:31" ht="15" x14ac:dyDescent="0.25">
      <c r="A108" s="199">
        <v>92</v>
      </c>
      <c r="B108" s="118">
        <f t="shared" si="48"/>
        <v>1</v>
      </c>
      <c r="C108" s="123">
        <f t="shared" si="49"/>
        <v>101</v>
      </c>
      <c r="D108" s="84"/>
      <c r="E108" s="118">
        <f t="shared" si="50"/>
        <v>6</v>
      </c>
      <c r="F108" s="116">
        <f t="shared" si="51"/>
        <v>518</v>
      </c>
      <c r="G108" s="109">
        <f t="shared" si="52"/>
        <v>22714</v>
      </c>
      <c r="H108" s="17"/>
      <c r="I108" s="13">
        <f t="shared" si="53"/>
        <v>3.04</v>
      </c>
      <c r="J108" s="121">
        <f t="shared" si="54"/>
        <v>7.9767419100453502E+26</v>
      </c>
      <c r="K108" s="14">
        <f t="shared" si="55"/>
        <v>1.1906174466318437E+27</v>
      </c>
      <c r="L108" s="336"/>
      <c r="M108" s="194">
        <f t="shared" si="56"/>
        <v>1.19537991641837E+30</v>
      </c>
      <c r="N108" s="192">
        <f t="shared" si="57"/>
        <v>1.19061744663184E+28</v>
      </c>
      <c r="O108" s="261">
        <f t="shared" si="58"/>
        <v>3.0426949269259401E+30</v>
      </c>
      <c r="P108" s="274">
        <f t="shared" si="59"/>
        <v>7.6067373173148501E+26</v>
      </c>
      <c r="Q108" s="131">
        <f t="shared" si="60"/>
        <v>256</v>
      </c>
      <c r="R108" s="132">
        <f t="shared" si="61"/>
        <v>0.01</v>
      </c>
      <c r="S108" s="136">
        <f t="shared" si="62"/>
        <v>357</v>
      </c>
      <c r="T108" s="137">
        <f t="shared" si="63"/>
        <v>0.02</v>
      </c>
      <c r="U108" s="337"/>
      <c r="V108" s="178">
        <f t="shared" si="64"/>
        <v>2.6431707315226901E+29</v>
      </c>
      <c r="W108" s="197">
        <f t="shared" si="65"/>
        <v>3.30701200007821E+30</v>
      </c>
      <c r="X108" s="236">
        <f t="shared" si="66"/>
        <v>0.09</v>
      </c>
      <c r="Y108" s="237">
        <f t="shared" si="67"/>
        <v>6.6079268288067303E+25</v>
      </c>
      <c r="Z108" s="338"/>
      <c r="AA108" s="213">
        <f t="shared" si="68"/>
        <v>-3.30701200007821E+30</v>
      </c>
      <c r="AB108" s="234">
        <f t="shared" si="69"/>
        <v>8.2675300001955194E+26</v>
      </c>
      <c r="AC108" s="230">
        <f t="shared" si="70"/>
        <v>0</v>
      </c>
      <c r="AD108" s="231">
        <f t="shared" si="71"/>
        <v>0</v>
      </c>
      <c r="AE108" s="207">
        <v>92</v>
      </c>
    </row>
    <row r="109" spans="1:31" ht="15" x14ac:dyDescent="0.25">
      <c r="A109" s="199">
        <v>93</v>
      </c>
      <c r="B109" s="118">
        <f t="shared" si="48"/>
        <v>1</v>
      </c>
      <c r="C109" s="123">
        <f t="shared" si="49"/>
        <v>102</v>
      </c>
      <c r="D109" s="84"/>
      <c r="E109" s="118">
        <f t="shared" si="50"/>
        <v>6</v>
      </c>
      <c r="F109" s="116">
        <f t="shared" si="51"/>
        <v>524</v>
      </c>
      <c r="G109" s="109">
        <f t="shared" si="52"/>
        <v>23238</v>
      </c>
      <c r="H109" s="17"/>
      <c r="I109" s="13">
        <f t="shared" si="53"/>
        <v>3.06</v>
      </c>
      <c r="J109" s="121">
        <f t="shared" si="54"/>
        <v>2.4408830244738799E+27</v>
      </c>
      <c r="K109" s="14">
        <f t="shared" si="55"/>
        <v>3.6315004711057236E+27</v>
      </c>
      <c r="L109" s="336"/>
      <c r="M109" s="194">
        <f t="shared" si="56"/>
        <v>3.6823414777012003E+30</v>
      </c>
      <c r="N109" s="192">
        <f t="shared" si="57"/>
        <v>3.63150047110572E+28</v>
      </c>
      <c r="O109" s="261">
        <f t="shared" si="58"/>
        <v>9.2961756454236205E+30</v>
      </c>
      <c r="P109" s="274">
        <f t="shared" si="59"/>
        <v>2.324043911355905E+27</v>
      </c>
      <c r="Q109" s="131">
        <f t="shared" si="60"/>
        <v>256</v>
      </c>
      <c r="R109" s="132">
        <f t="shared" si="61"/>
        <v>0.01</v>
      </c>
      <c r="S109" s="136">
        <f t="shared" si="62"/>
        <v>358</v>
      </c>
      <c r="T109" s="137">
        <f t="shared" si="63"/>
        <v>0.02</v>
      </c>
      <c r="U109" s="337"/>
      <c r="V109" s="178">
        <f t="shared" si="64"/>
        <v>8.0619310458547095E+29</v>
      </c>
      <c r="W109" s="197">
        <f t="shared" si="65"/>
        <v>1.01023687500091E+31</v>
      </c>
      <c r="X109" s="236">
        <f t="shared" si="66"/>
        <v>0.09</v>
      </c>
      <c r="Y109" s="237">
        <f t="shared" si="67"/>
        <v>2.01548276146368E+26</v>
      </c>
      <c r="Z109" s="338"/>
      <c r="AA109" s="213">
        <f t="shared" si="68"/>
        <v>-1.01023687500091E+31</v>
      </c>
      <c r="AB109" s="234">
        <f t="shared" si="69"/>
        <v>2.52559218750227E+27</v>
      </c>
      <c r="AC109" s="230">
        <f t="shared" si="70"/>
        <v>0</v>
      </c>
      <c r="AD109" s="231">
        <f t="shared" si="71"/>
        <v>0</v>
      </c>
      <c r="AE109" s="207">
        <v>93</v>
      </c>
    </row>
    <row r="110" spans="1:31" ht="15" x14ac:dyDescent="0.25">
      <c r="A110" s="199">
        <v>94</v>
      </c>
      <c r="B110" s="118">
        <f t="shared" si="48"/>
        <v>1</v>
      </c>
      <c r="C110" s="123">
        <f t="shared" si="49"/>
        <v>103</v>
      </c>
      <c r="D110" s="84"/>
      <c r="E110" s="118">
        <f t="shared" si="50"/>
        <v>6</v>
      </c>
      <c r="F110" s="116">
        <f t="shared" si="51"/>
        <v>530</v>
      </c>
      <c r="G110" s="109">
        <f t="shared" si="52"/>
        <v>23768</v>
      </c>
      <c r="H110" s="17"/>
      <c r="I110" s="13">
        <f t="shared" si="53"/>
        <v>3.08</v>
      </c>
      <c r="J110" s="121">
        <f t="shared" si="54"/>
        <v>7.5179197153795496E+27</v>
      </c>
      <c r="K110" s="14">
        <f t="shared" si="55"/>
        <v>1.1149420186485274E+28</v>
      </c>
      <c r="L110" s="336"/>
      <c r="M110" s="194">
        <f t="shared" si="56"/>
        <v>1.14170062709609E+31</v>
      </c>
      <c r="N110" s="192">
        <f t="shared" si="57"/>
        <v>1.11494201864853E+29</v>
      </c>
      <c r="O110" s="261">
        <f t="shared" si="58"/>
        <v>2.8588235660576201E+31</v>
      </c>
      <c r="P110" s="274">
        <f t="shared" si="59"/>
        <v>7.1470589151440502E+27</v>
      </c>
      <c r="Q110" s="131">
        <f t="shared" si="60"/>
        <v>256</v>
      </c>
      <c r="R110" s="132">
        <f t="shared" si="61"/>
        <v>0.01</v>
      </c>
      <c r="S110" s="136">
        <f t="shared" si="62"/>
        <v>359</v>
      </c>
      <c r="T110" s="137">
        <f t="shared" si="63"/>
        <v>0.02</v>
      </c>
      <c r="U110" s="337"/>
      <c r="V110" s="178">
        <f t="shared" si="64"/>
        <v>2.4751712813997301E+30</v>
      </c>
      <c r="W110" s="197">
        <f t="shared" si="65"/>
        <v>3.1063406941975902E+31</v>
      </c>
      <c r="X110" s="236">
        <f t="shared" si="66"/>
        <v>0.09</v>
      </c>
      <c r="Y110" s="237">
        <f t="shared" si="67"/>
        <v>6.1879282034993303E+26</v>
      </c>
      <c r="Z110" s="338"/>
      <c r="AA110" s="213">
        <f t="shared" si="68"/>
        <v>-3.1063406941975902E+31</v>
      </c>
      <c r="AB110" s="234">
        <f t="shared" si="69"/>
        <v>7.7658517354939805E+27</v>
      </c>
      <c r="AC110" s="230">
        <f t="shared" si="70"/>
        <v>0</v>
      </c>
      <c r="AD110" s="231">
        <f t="shared" si="71"/>
        <v>0</v>
      </c>
      <c r="AE110" s="207">
        <v>94</v>
      </c>
    </row>
    <row r="111" spans="1:31" ht="15" x14ac:dyDescent="0.25">
      <c r="A111" s="199">
        <v>95</v>
      </c>
      <c r="B111" s="119">
        <f t="shared" si="48"/>
        <v>1</v>
      </c>
      <c r="C111" s="111">
        <f t="shared" si="49"/>
        <v>104</v>
      </c>
      <c r="D111" s="15"/>
      <c r="E111" s="119">
        <f t="shared" si="50"/>
        <v>6</v>
      </c>
      <c r="F111" s="110">
        <f t="shared" si="51"/>
        <v>536</v>
      </c>
      <c r="G111" s="111">
        <f t="shared" si="52"/>
        <v>24304</v>
      </c>
      <c r="H111" s="15"/>
      <c r="I111" s="19">
        <f t="shared" si="53"/>
        <v>3.1</v>
      </c>
      <c r="J111" s="20">
        <f t="shared" si="54"/>
        <v>2.3305551117676598E+28</v>
      </c>
      <c r="K111" s="21">
        <f t="shared" si="55"/>
        <v>3.4454971304161874E+28</v>
      </c>
      <c r="L111" s="188"/>
      <c r="M111" s="195">
        <f t="shared" si="56"/>
        <v>3.56264403285034E+31</v>
      </c>
      <c r="N111" s="193">
        <f t="shared" si="57"/>
        <v>3.4454971304161902E+29</v>
      </c>
      <c r="O111" s="262">
        <f t="shared" si="58"/>
        <v>8.8488961166843507E+31</v>
      </c>
      <c r="P111" s="273">
        <f t="shared" si="59"/>
        <v>2.2122240291710876E+28</v>
      </c>
      <c r="Q111" s="133">
        <f t="shared" si="60"/>
        <v>257</v>
      </c>
      <c r="R111" s="134">
        <f t="shared" si="61"/>
        <v>0.01</v>
      </c>
      <c r="S111" s="138">
        <f t="shared" si="62"/>
        <v>361</v>
      </c>
      <c r="T111" s="139">
        <f t="shared" si="63"/>
        <v>0.01</v>
      </c>
      <c r="U111" s="190"/>
      <c r="V111" s="186">
        <f t="shared" si="64"/>
        <v>7.6490036295239398E+30</v>
      </c>
      <c r="W111" s="198">
        <f t="shared" si="65"/>
        <v>9.6137964796367403E+31</v>
      </c>
      <c r="X111" s="238">
        <f t="shared" si="66"/>
        <v>0.09</v>
      </c>
      <c r="Y111" s="239">
        <f t="shared" si="67"/>
        <v>1.9122509073809799E+27</v>
      </c>
      <c r="Z111" s="212"/>
      <c r="AA111" s="214">
        <f t="shared" si="68"/>
        <v>-9.6137964796367403E+31</v>
      </c>
      <c r="AB111" s="235">
        <f t="shared" si="69"/>
        <v>2.40344911990919E+28</v>
      </c>
      <c r="AC111" s="232">
        <f t="shared" si="70"/>
        <v>0</v>
      </c>
      <c r="AD111" s="233">
        <f t="shared" si="71"/>
        <v>0</v>
      </c>
      <c r="AE111" s="207">
        <v>95</v>
      </c>
    </row>
    <row r="112" spans="1:31" ht="15" x14ac:dyDescent="0.25">
      <c r="A112" s="199">
        <v>96</v>
      </c>
      <c r="B112" s="118">
        <f t="shared" si="48"/>
        <v>1</v>
      </c>
      <c r="C112" s="123">
        <f t="shared" si="49"/>
        <v>105</v>
      </c>
      <c r="D112" s="84"/>
      <c r="E112" s="118">
        <f t="shared" si="50"/>
        <v>6</v>
      </c>
      <c r="F112" s="116">
        <f t="shared" si="51"/>
        <v>542</v>
      </c>
      <c r="G112" s="109">
        <f t="shared" si="52"/>
        <v>24846</v>
      </c>
      <c r="H112" s="17"/>
      <c r="I112" s="13">
        <f t="shared" si="53"/>
        <v>3.12</v>
      </c>
      <c r="J112" s="121">
        <f t="shared" si="54"/>
        <v>7.2713319487150998E+28</v>
      </c>
      <c r="K112" s="14">
        <f t="shared" si="55"/>
        <v>1.0716829079131287E+29</v>
      </c>
      <c r="L112" s="336"/>
      <c r="M112" s="194">
        <f t="shared" si="56"/>
        <v>1.11883695586131E+32</v>
      </c>
      <c r="N112" s="192">
        <f t="shared" si="57"/>
        <v>1.07168290791313E+30</v>
      </c>
      <c r="O112" s="261">
        <f t="shared" si="58"/>
        <v>2.7567118555232401E+32</v>
      </c>
      <c r="P112" s="274">
        <f t="shared" si="59"/>
        <v>6.8917796388081E+28</v>
      </c>
      <c r="Q112" s="131">
        <f t="shared" si="60"/>
        <v>257</v>
      </c>
      <c r="R112" s="132">
        <f t="shared" si="61"/>
        <v>0.01</v>
      </c>
      <c r="S112" s="136">
        <f t="shared" si="62"/>
        <v>362</v>
      </c>
      <c r="T112" s="137">
        <f t="shared" si="63"/>
        <v>0.01</v>
      </c>
      <c r="U112" s="337"/>
      <c r="V112" s="178">
        <f t="shared" si="64"/>
        <v>2.3791360555671502E+31</v>
      </c>
      <c r="W112" s="197">
        <f t="shared" si="65"/>
        <v>2.99462546107996E+32</v>
      </c>
      <c r="X112" s="236">
        <f t="shared" si="66"/>
        <v>0.09</v>
      </c>
      <c r="Y112" s="237">
        <f t="shared" si="67"/>
        <v>5.9478401389178796E+27</v>
      </c>
      <c r="Z112" s="338"/>
      <c r="AA112" s="213">
        <f t="shared" si="68"/>
        <v>-2.99462546107996E+32</v>
      </c>
      <c r="AB112" s="234">
        <f t="shared" si="69"/>
        <v>7.4865636526999002E+28</v>
      </c>
      <c r="AC112" s="230">
        <f t="shared" si="70"/>
        <v>0</v>
      </c>
      <c r="AD112" s="231">
        <f t="shared" si="71"/>
        <v>0</v>
      </c>
      <c r="AE112" s="207">
        <v>96</v>
      </c>
    </row>
    <row r="113" spans="1:31" ht="15" x14ac:dyDescent="0.25">
      <c r="A113" s="199">
        <v>97</v>
      </c>
      <c r="B113" s="118">
        <f t="shared" si="48"/>
        <v>1</v>
      </c>
      <c r="C113" s="123">
        <f t="shared" si="49"/>
        <v>106</v>
      </c>
      <c r="D113" s="84"/>
      <c r="E113" s="118">
        <f t="shared" si="50"/>
        <v>6</v>
      </c>
      <c r="F113" s="116">
        <f t="shared" si="51"/>
        <v>548</v>
      </c>
      <c r="G113" s="109">
        <f t="shared" si="52"/>
        <v>25394</v>
      </c>
      <c r="H113" s="17"/>
      <c r="I113" s="13">
        <f t="shared" si="53"/>
        <v>3.14</v>
      </c>
      <c r="J113" s="121">
        <f t="shared" si="54"/>
        <v>2.2831982318965401E+29</v>
      </c>
      <c r="K113" s="14">
        <f t="shared" si="55"/>
        <v>3.3548811398096685E+29</v>
      </c>
      <c r="L113" s="336"/>
      <c r="M113" s="194">
        <f t="shared" si="56"/>
        <v>3.53604472135939E+32</v>
      </c>
      <c r="N113" s="192">
        <f t="shared" si="57"/>
        <v>3.3548811398096699E+30</v>
      </c>
      <c r="O113" s="261">
        <f t="shared" si="58"/>
        <v>8.6432333802785705E+32</v>
      </c>
      <c r="P113" s="274">
        <f t="shared" si="59"/>
        <v>2.1608083450696427E+29</v>
      </c>
      <c r="Q113" s="131">
        <f t="shared" si="60"/>
        <v>258</v>
      </c>
      <c r="R113" s="132">
        <f t="shared" si="61"/>
        <v>0.01</v>
      </c>
      <c r="S113" s="136">
        <f t="shared" si="62"/>
        <v>364</v>
      </c>
      <c r="T113" s="137">
        <f t="shared" si="63"/>
        <v>0.01</v>
      </c>
      <c r="U113" s="337"/>
      <c r="V113" s="178">
        <f t="shared" si="64"/>
        <v>7.4478361303774597E+31</v>
      </c>
      <c r="W113" s="197">
        <f t="shared" si="65"/>
        <v>9.38801699331632E+32</v>
      </c>
      <c r="X113" s="236">
        <f t="shared" si="66"/>
        <v>0.09</v>
      </c>
      <c r="Y113" s="237">
        <f t="shared" si="67"/>
        <v>1.86195903259436E+28</v>
      </c>
      <c r="Z113" s="338"/>
      <c r="AA113" s="213">
        <f t="shared" si="68"/>
        <v>-9.38801699331632E+32</v>
      </c>
      <c r="AB113" s="234">
        <f t="shared" si="69"/>
        <v>2.3470042483290799E+29</v>
      </c>
      <c r="AC113" s="230">
        <f t="shared" si="70"/>
        <v>0</v>
      </c>
      <c r="AD113" s="231">
        <f t="shared" si="71"/>
        <v>0</v>
      </c>
      <c r="AE113" s="207">
        <v>97</v>
      </c>
    </row>
    <row r="114" spans="1:31" ht="15" x14ac:dyDescent="0.25">
      <c r="A114" s="199">
        <v>98</v>
      </c>
      <c r="B114" s="118">
        <f t="shared" si="48"/>
        <v>1</v>
      </c>
      <c r="C114" s="123">
        <f t="shared" si="49"/>
        <v>107</v>
      </c>
      <c r="D114" s="84"/>
      <c r="E114" s="118">
        <f t="shared" si="50"/>
        <v>6</v>
      </c>
      <c r="F114" s="116">
        <f t="shared" si="51"/>
        <v>554</v>
      </c>
      <c r="G114" s="109">
        <f t="shared" si="52"/>
        <v>25948</v>
      </c>
      <c r="H114" s="17"/>
      <c r="I114" s="13">
        <f t="shared" si="53"/>
        <v>3.16</v>
      </c>
      <c r="J114" s="121">
        <f t="shared" si="54"/>
        <v>7.2149064127930705E+29</v>
      </c>
      <c r="K114" s="14">
        <f t="shared" si="55"/>
        <v>1.0569787552602739E+30</v>
      </c>
      <c r="L114" s="336"/>
      <c r="M114" s="194">
        <f t="shared" si="56"/>
        <v>1.12462539559693E+33</v>
      </c>
      <c r="N114" s="192">
        <f t="shared" si="57"/>
        <v>1.05697875526027E+31</v>
      </c>
      <c r="O114" s="261">
        <f t="shared" si="58"/>
        <v>2.72725643333009E+33</v>
      </c>
      <c r="P114" s="274">
        <f t="shared" si="59"/>
        <v>6.8181410833252256E+29</v>
      </c>
      <c r="Q114" s="131">
        <f t="shared" si="60"/>
        <v>258</v>
      </c>
      <c r="R114" s="132">
        <f t="shared" si="61"/>
        <v>0.01</v>
      </c>
      <c r="S114" s="136">
        <f t="shared" si="62"/>
        <v>365</v>
      </c>
      <c r="T114" s="137">
        <f t="shared" si="63"/>
        <v>0.01</v>
      </c>
      <c r="U114" s="337"/>
      <c r="V114" s="178">
        <f t="shared" si="64"/>
        <v>2.3464928366778099E+32</v>
      </c>
      <c r="W114" s="197">
        <f t="shared" si="65"/>
        <v>2.9619057169978699E+33</v>
      </c>
      <c r="X114" s="236">
        <f t="shared" si="66"/>
        <v>0.09</v>
      </c>
      <c r="Y114" s="237">
        <f t="shared" si="67"/>
        <v>5.8662320916945203E+28</v>
      </c>
      <c r="Z114" s="338"/>
      <c r="AA114" s="213">
        <f t="shared" si="68"/>
        <v>-2.9619057169978699E+33</v>
      </c>
      <c r="AB114" s="234">
        <f t="shared" si="69"/>
        <v>7.4047642924946707E+29</v>
      </c>
      <c r="AC114" s="230">
        <f t="shared" si="70"/>
        <v>0</v>
      </c>
      <c r="AD114" s="231">
        <f t="shared" si="71"/>
        <v>0</v>
      </c>
      <c r="AE114" s="207">
        <v>98</v>
      </c>
    </row>
    <row r="115" spans="1:31" ht="15" x14ac:dyDescent="0.25">
      <c r="A115" s="199">
        <v>99</v>
      </c>
      <c r="B115" s="118">
        <f t="shared" si="48"/>
        <v>1</v>
      </c>
      <c r="C115" s="123">
        <f t="shared" si="49"/>
        <v>108</v>
      </c>
      <c r="D115" s="84"/>
      <c r="E115" s="118">
        <f t="shared" si="50"/>
        <v>6</v>
      </c>
      <c r="F115" s="116">
        <f t="shared" si="51"/>
        <v>560</v>
      </c>
      <c r="G115" s="109">
        <f t="shared" si="52"/>
        <v>26508</v>
      </c>
      <c r="H115" s="17"/>
      <c r="I115" s="13">
        <f t="shared" si="53"/>
        <v>3.18</v>
      </c>
      <c r="J115" s="121">
        <f t="shared" si="54"/>
        <v>2.2943402392681999E+30</v>
      </c>
      <c r="K115" s="14">
        <f t="shared" si="55"/>
        <v>3.3513189945284738E+30</v>
      </c>
      <c r="L115" s="336"/>
      <c r="M115" s="194">
        <f t="shared" si="56"/>
        <v>3.5993166001235799E+33</v>
      </c>
      <c r="N115" s="192">
        <f t="shared" si="57"/>
        <v>3.3513189945284701E+31</v>
      </c>
      <c r="O115" s="261">
        <f t="shared" si="58"/>
        <v>8.6601035042232097E+33</v>
      </c>
      <c r="P115" s="274">
        <f t="shared" si="59"/>
        <v>2.1650258760558024E+30</v>
      </c>
      <c r="Q115" s="131">
        <f t="shared" si="60"/>
        <v>258</v>
      </c>
      <c r="R115" s="132">
        <f t="shared" si="61"/>
        <v>0.01</v>
      </c>
      <c r="S115" s="136">
        <f t="shared" si="62"/>
        <v>366</v>
      </c>
      <c r="T115" s="137">
        <f t="shared" si="63"/>
        <v>0.01</v>
      </c>
      <c r="U115" s="337"/>
      <c r="V115" s="178">
        <f t="shared" si="64"/>
        <v>7.4399281678532095E+32</v>
      </c>
      <c r="W115" s="197">
        <f t="shared" si="65"/>
        <v>9.4040963210085296E+33</v>
      </c>
      <c r="X115" s="236">
        <f t="shared" si="66"/>
        <v>0.09</v>
      </c>
      <c r="Y115" s="237">
        <f t="shared" si="67"/>
        <v>1.8599820419633001E+29</v>
      </c>
      <c r="Z115" s="338"/>
      <c r="AA115" s="213">
        <f t="shared" si="68"/>
        <v>-9.4040963210085296E+33</v>
      </c>
      <c r="AB115" s="234">
        <f t="shared" si="69"/>
        <v>2.35102408025213E+30</v>
      </c>
      <c r="AC115" s="230">
        <f t="shared" si="70"/>
        <v>0</v>
      </c>
      <c r="AD115" s="231">
        <f t="shared" si="71"/>
        <v>0</v>
      </c>
      <c r="AE115" s="207">
        <v>99</v>
      </c>
    </row>
    <row r="116" spans="1:31" ht="15.75" thickBot="1" x14ac:dyDescent="0.3">
      <c r="A116" s="199">
        <v>100</v>
      </c>
      <c r="B116" s="119">
        <f t="shared" si="48"/>
        <v>1</v>
      </c>
      <c r="C116" s="111">
        <f t="shared" si="49"/>
        <v>109</v>
      </c>
      <c r="D116" s="15"/>
      <c r="E116" s="119">
        <f t="shared" si="50"/>
        <v>6</v>
      </c>
      <c r="F116" s="110">
        <f t="shared" si="51"/>
        <v>566</v>
      </c>
      <c r="G116" s="111">
        <f t="shared" si="52"/>
        <v>27074</v>
      </c>
      <c r="H116" s="15"/>
      <c r="I116" s="19">
        <f t="shared" si="53"/>
        <v>3.2</v>
      </c>
      <c r="J116" s="20">
        <f t="shared" si="54"/>
        <v>7.3418887656582404E+30</v>
      </c>
      <c r="K116" s="21">
        <f t="shared" si="55"/>
        <v>1.0693207760186715E+31</v>
      </c>
      <c r="L116" s="188"/>
      <c r="M116" s="195">
        <f t="shared" si="56"/>
        <v>1.1591437212042401E+34</v>
      </c>
      <c r="N116" s="193">
        <f t="shared" si="57"/>
        <v>1.06932077601867E+32</v>
      </c>
      <c r="O116" s="262">
        <f t="shared" si="58"/>
        <v>2.7672620345848302E+34</v>
      </c>
      <c r="P116" s="273">
        <f t="shared" si="59"/>
        <v>6.918155086462075E+30</v>
      </c>
      <c r="Q116" s="133">
        <f t="shared" si="60"/>
        <v>259</v>
      </c>
      <c r="R116" s="134">
        <f t="shared" si="61"/>
        <v>0.01</v>
      </c>
      <c r="S116" s="138">
        <f t="shared" si="62"/>
        <v>368</v>
      </c>
      <c r="T116" s="139">
        <f t="shared" si="63"/>
        <v>0.01</v>
      </c>
      <c r="U116" s="190"/>
      <c r="V116" s="186">
        <f t="shared" si="64"/>
        <v>2.3738921227614501E+33</v>
      </c>
      <c r="W116" s="198">
        <f t="shared" si="65"/>
        <v>3.0046512468609798E+34</v>
      </c>
      <c r="X116" s="238">
        <f t="shared" si="66"/>
        <v>0.09</v>
      </c>
      <c r="Y116" s="239">
        <f t="shared" si="67"/>
        <v>5.9347303069036304E+29</v>
      </c>
      <c r="Z116" s="212"/>
      <c r="AA116" s="214">
        <f t="shared" si="68"/>
        <v>-3.0046512468609798E+34</v>
      </c>
      <c r="AB116" s="235">
        <f t="shared" si="69"/>
        <v>7.5116281171524498E+30</v>
      </c>
      <c r="AC116" s="232">
        <f t="shared" si="70"/>
        <v>0</v>
      </c>
      <c r="AD116" s="233">
        <f t="shared" si="71"/>
        <v>0</v>
      </c>
      <c r="AE116" s="207">
        <v>100</v>
      </c>
    </row>
    <row r="117" spans="1:31" x14ac:dyDescent="0.2">
      <c r="A117" s="339"/>
      <c r="B117" s="339"/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339"/>
      <c r="AB117" s="339"/>
      <c r="AC117" s="339"/>
      <c r="AD117" s="339"/>
      <c r="AE117" s="339"/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6">
    <mergeCell ref="Q15:R15"/>
    <mergeCell ref="O15:P15"/>
    <mergeCell ref="AG23:AG24"/>
    <mergeCell ref="AG5:AG6"/>
    <mergeCell ref="S15:T15"/>
    <mergeCell ref="AC15:AD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AA6" sqref="AA6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216" t="s">
        <v>52</v>
      </c>
    </row>
    <row r="2" spans="1:6" ht="15.75" x14ac:dyDescent="0.25">
      <c r="B2" s="216"/>
    </row>
    <row r="3" spans="1:6" x14ac:dyDescent="0.2">
      <c r="B3" s="220" t="s">
        <v>59</v>
      </c>
    </row>
    <row r="4" spans="1:6" x14ac:dyDescent="0.2">
      <c r="B4" s="220" t="s">
        <v>60</v>
      </c>
    </row>
    <row r="5" spans="1:6" x14ac:dyDescent="0.2">
      <c r="B5" s="220" t="s">
        <v>57</v>
      </c>
    </row>
    <row r="7" spans="1:6" ht="15.75" x14ac:dyDescent="0.25">
      <c r="B7" s="218">
        <v>42492</v>
      </c>
      <c r="D7" s="219" t="s">
        <v>55</v>
      </c>
      <c r="F7" s="221" t="s">
        <v>56</v>
      </c>
    </row>
    <row r="8" spans="1:6" ht="13.5" thickBot="1" x14ac:dyDescent="0.25"/>
    <row r="9" spans="1:6" ht="39" thickBot="1" x14ac:dyDescent="0.25">
      <c r="A9" s="222" t="s">
        <v>58</v>
      </c>
      <c r="B9" s="223" t="s">
        <v>53</v>
      </c>
      <c r="C9" s="227" t="s">
        <v>40</v>
      </c>
      <c r="D9" s="228" t="s">
        <v>54</v>
      </c>
      <c r="E9" s="217"/>
    </row>
    <row r="10" spans="1:6" ht="14.25" x14ac:dyDescent="0.2">
      <c r="A10" s="242">
        <v>1</v>
      </c>
      <c r="B10" s="243" t="s">
        <v>29</v>
      </c>
      <c r="C10" s="229">
        <v>230.72</v>
      </c>
      <c r="D10" s="244">
        <v>10</v>
      </c>
    </row>
    <row r="11" spans="1:6" ht="14.25" x14ac:dyDescent="0.2">
      <c r="A11" s="245">
        <f>A10+1</f>
        <v>2</v>
      </c>
      <c r="B11" s="246" t="s">
        <v>61</v>
      </c>
      <c r="C11" s="247">
        <v>293.43</v>
      </c>
      <c r="D11" s="248">
        <v>10</v>
      </c>
    </row>
    <row r="12" spans="1:6" ht="14.25" x14ac:dyDescent="0.2">
      <c r="A12" s="245">
        <f t="shared" ref="A12:A49" si="0">A11+1</f>
        <v>3</v>
      </c>
      <c r="B12" s="246" t="s">
        <v>62</v>
      </c>
      <c r="C12" s="247">
        <v>153.47999999999999</v>
      </c>
      <c r="D12" s="248">
        <v>10</v>
      </c>
    </row>
    <row r="13" spans="1:6" ht="14.25" x14ac:dyDescent="0.2">
      <c r="A13" s="245">
        <f t="shared" si="0"/>
        <v>4</v>
      </c>
      <c r="B13" s="246" t="s">
        <v>63</v>
      </c>
      <c r="C13" s="247">
        <v>140.97999999999999</v>
      </c>
      <c r="D13" s="248">
        <v>10</v>
      </c>
    </row>
    <row r="14" spans="1:6" ht="14.25" x14ac:dyDescent="0.2">
      <c r="A14" s="249">
        <f t="shared" si="0"/>
        <v>5</v>
      </c>
      <c r="B14" s="250" t="s">
        <v>65</v>
      </c>
      <c r="C14" s="251">
        <v>200</v>
      </c>
      <c r="D14" s="252">
        <v>10.4811</v>
      </c>
    </row>
    <row r="15" spans="1:6" ht="14.25" x14ac:dyDescent="0.2">
      <c r="A15" s="249">
        <f t="shared" si="0"/>
        <v>6</v>
      </c>
      <c r="B15" s="250" t="s">
        <v>66</v>
      </c>
      <c r="C15" s="251">
        <v>200</v>
      </c>
      <c r="D15" s="252">
        <v>9.4276999999999997</v>
      </c>
    </row>
    <row r="16" spans="1:6" ht="14.25" x14ac:dyDescent="0.2">
      <c r="A16" s="249">
        <f t="shared" si="0"/>
        <v>7</v>
      </c>
      <c r="B16" s="250" t="s">
        <v>67</v>
      </c>
      <c r="C16" s="251">
        <v>200</v>
      </c>
      <c r="D16" s="252">
        <v>7.9878999999999998</v>
      </c>
    </row>
    <row r="17" spans="1:4" ht="14.25" x14ac:dyDescent="0.2">
      <c r="A17" s="257">
        <f t="shared" si="0"/>
        <v>8</v>
      </c>
      <c r="B17" s="258" t="s">
        <v>68</v>
      </c>
      <c r="C17" s="259">
        <v>230.72</v>
      </c>
      <c r="D17" s="260">
        <v>10.4811</v>
      </c>
    </row>
    <row r="18" spans="1:4" ht="14.25" x14ac:dyDescent="0.2">
      <c r="A18" s="257">
        <f t="shared" si="0"/>
        <v>9</v>
      </c>
      <c r="B18" s="258" t="s">
        <v>69</v>
      </c>
      <c r="C18" s="259">
        <v>230.72</v>
      </c>
      <c r="D18" s="260">
        <v>9.4276999999999997</v>
      </c>
    </row>
    <row r="19" spans="1:4" ht="14.25" x14ac:dyDescent="0.2">
      <c r="A19" s="257">
        <f t="shared" si="0"/>
        <v>10</v>
      </c>
      <c r="B19" s="258" t="s">
        <v>70</v>
      </c>
      <c r="C19" s="259">
        <v>230.72</v>
      </c>
      <c r="D19" s="260">
        <v>14.67</v>
      </c>
    </row>
    <row r="20" spans="1:4" ht="14.25" x14ac:dyDescent="0.2">
      <c r="A20" s="257">
        <f t="shared" si="0"/>
        <v>11</v>
      </c>
      <c r="B20" s="258" t="s">
        <v>71</v>
      </c>
      <c r="C20" s="259">
        <v>230.72</v>
      </c>
      <c r="D20" s="260">
        <v>7.6719999999999997</v>
      </c>
    </row>
    <row r="21" spans="1:4" ht="14.25" x14ac:dyDescent="0.2">
      <c r="A21" s="257">
        <f t="shared" si="0"/>
        <v>12</v>
      </c>
      <c r="B21" s="258" t="s">
        <v>72</v>
      </c>
      <c r="C21" s="259">
        <v>230.72</v>
      </c>
      <c r="D21" s="260">
        <v>7.9878999999999998</v>
      </c>
    </row>
    <row r="22" spans="1:4" ht="14.25" x14ac:dyDescent="0.2">
      <c r="A22" s="257">
        <f t="shared" si="0"/>
        <v>13</v>
      </c>
      <c r="B22" s="258" t="s">
        <v>73</v>
      </c>
      <c r="C22" s="259">
        <v>230.72</v>
      </c>
      <c r="D22" s="260">
        <v>7.0439999999999996</v>
      </c>
    </row>
    <row r="23" spans="1:4" ht="14.25" x14ac:dyDescent="0.2">
      <c r="A23" s="253">
        <f t="shared" si="0"/>
        <v>14</v>
      </c>
      <c r="B23" s="254" t="s">
        <v>74</v>
      </c>
      <c r="C23" s="255">
        <v>293.43</v>
      </c>
      <c r="D23" s="256">
        <v>9.4276999999999997</v>
      </c>
    </row>
    <row r="24" spans="1:4" ht="14.25" x14ac:dyDescent="0.2">
      <c r="A24" s="253">
        <f t="shared" si="0"/>
        <v>15</v>
      </c>
      <c r="B24" s="254" t="s">
        <v>75</v>
      </c>
      <c r="C24" s="255">
        <v>293.43</v>
      </c>
      <c r="D24" s="256">
        <v>10.4811</v>
      </c>
    </row>
    <row r="25" spans="1:4" ht="14.25" x14ac:dyDescent="0.2">
      <c r="A25" s="253">
        <f t="shared" si="0"/>
        <v>16</v>
      </c>
      <c r="B25" s="254" t="s">
        <v>76</v>
      </c>
      <c r="C25" s="255">
        <v>293.43</v>
      </c>
      <c r="D25" s="256">
        <v>7.673</v>
      </c>
    </row>
    <row r="26" spans="1:4" ht="14.25" x14ac:dyDescent="0.2">
      <c r="A26" s="253">
        <f t="shared" si="0"/>
        <v>17</v>
      </c>
      <c r="B26" s="254" t="s">
        <v>77</v>
      </c>
      <c r="C26" s="255">
        <v>293.43</v>
      </c>
      <c r="D26" s="256">
        <v>7.9878999999999998</v>
      </c>
    </row>
    <row r="27" spans="1:4" ht="14.25" x14ac:dyDescent="0.2">
      <c r="A27" s="257">
        <f t="shared" si="0"/>
        <v>18</v>
      </c>
      <c r="B27" s="258" t="s">
        <v>78</v>
      </c>
      <c r="C27" s="259">
        <v>153.47999999999999</v>
      </c>
      <c r="D27" s="260">
        <v>7.9878999999999998</v>
      </c>
    </row>
    <row r="28" spans="1:4" ht="14.25" x14ac:dyDescent="0.2">
      <c r="A28" s="257">
        <f t="shared" si="0"/>
        <v>19</v>
      </c>
      <c r="B28" s="258" t="s">
        <v>79</v>
      </c>
      <c r="C28" s="259">
        <v>153.47999999999999</v>
      </c>
      <c r="D28" s="260">
        <v>7.0439999999999996</v>
      </c>
    </row>
    <row r="29" spans="1:4" ht="14.25" x14ac:dyDescent="0.2">
      <c r="A29" s="257">
        <f t="shared" si="0"/>
        <v>20</v>
      </c>
      <c r="B29" s="258" t="s">
        <v>80</v>
      </c>
      <c r="C29" s="259">
        <v>153.47999999999999</v>
      </c>
      <c r="D29" s="260">
        <v>9.4276999999999997</v>
      </c>
    </row>
    <row r="30" spans="1:4" ht="14.25" x14ac:dyDescent="0.2">
      <c r="A30" s="224">
        <f t="shared" si="0"/>
        <v>21</v>
      </c>
      <c r="B30" s="241"/>
      <c r="C30" s="225"/>
      <c r="D30" s="226"/>
    </row>
    <row r="31" spans="1:4" ht="14.25" x14ac:dyDescent="0.2">
      <c r="A31" s="224">
        <f t="shared" si="0"/>
        <v>22</v>
      </c>
      <c r="B31" s="241"/>
      <c r="C31" s="225"/>
      <c r="D31" s="226"/>
    </row>
    <row r="32" spans="1:4" ht="14.25" x14ac:dyDescent="0.2">
      <c r="A32" s="224">
        <f t="shared" si="0"/>
        <v>23</v>
      </c>
      <c r="B32" s="241"/>
      <c r="C32" s="225"/>
      <c r="D32" s="226"/>
    </row>
    <row r="33" spans="1:4" ht="14.25" x14ac:dyDescent="0.2">
      <c r="A33" s="224">
        <f t="shared" si="0"/>
        <v>24</v>
      </c>
      <c r="B33" s="241"/>
      <c r="C33" s="225"/>
      <c r="D33" s="226"/>
    </row>
    <row r="34" spans="1:4" ht="14.25" x14ac:dyDescent="0.2">
      <c r="A34" s="224">
        <f t="shared" si="0"/>
        <v>25</v>
      </c>
      <c r="B34" s="241"/>
      <c r="C34" s="225"/>
      <c r="D34" s="226"/>
    </row>
    <row r="35" spans="1:4" ht="14.25" x14ac:dyDescent="0.2">
      <c r="A35" s="224">
        <f t="shared" si="0"/>
        <v>26</v>
      </c>
      <c r="B35" s="241"/>
      <c r="C35" s="225"/>
      <c r="D35" s="226"/>
    </row>
    <row r="36" spans="1:4" ht="14.25" x14ac:dyDescent="0.2">
      <c r="A36" s="224">
        <f t="shared" si="0"/>
        <v>27</v>
      </c>
      <c r="B36" s="241"/>
      <c r="C36" s="225"/>
      <c r="D36" s="226"/>
    </row>
    <row r="37" spans="1:4" ht="14.25" x14ac:dyDescent="0.2">
      <c r="A37" s="224">
        <f t="shared" si="0"/>
        <v>28</v>
      </c>
      <c r="B37" s="241"/>
      <c r="C37" s="225"/>
      <c r="D37" s="226"/>
    </row>
    <row r="38" spans="1:4" ht="14.25" x14ac:dyDescent="0.2">
      <c r="A38" s="224">
        <f t="shared" si="0"/>
        <v>29</v>
      </c>
      <c r="B38" s="241"/>
      <c r="C38" s="225"/>
      <c r="D38" s="226"/>
    </row>
    <row r="39" spans="1:4" ht="14.25" x14ac:dyDescent="0.2">
      <c r="A39" s="224">
        <f t="shared" si="0"/>
        <v>30</v>
      </c>
      <c r="B39" s="241"/>
      <c r="C39" s="225"/>
      <c r="D39" s="226"/>
    </row>
    <row r="40" spans="1:4" ht="14.25" x14ac:dyDescent="0.2">
      <c r="A40" s="224">
        <f t="shared" si="0"/>
        <v>31</v>
      </c>
      <c r="B40" s="241"/>
      <c r="C40" s="225"/>
      <c r="D40" s="226"/>
    </row>
    <row r="41" spans="1:4" ht="14.25" x14ac:dyDescent="0.2">
      <c r="A41" s="224">
        <f t="shared" si="0"/>
        <v>32</v>
      </c>
      <c r="B41" s="241"/>
      <c r="C41" s="225"/>
      <c r="D41" s="226"/>
    </row>
    <row r="42" spans="1:4" ht="14.25" x14ac:dyDescent="0.2">
      <c r="A42" s="224">
        <f t="shared" si="0"/>
        <v>33</v>
      </c>
      <c r="B42" s="241"/>
      <c r="C42" s="225"/>
      <c r="D42" s="226"/>
    </row>
    <row r="43" spans="1:4" ht="14.25" x14ac:dyDescent="0.2">
      <c r="A43" s="224">
        <f t="shared" si="0"/>
        <v>34</v>
      </c>
      <c r="B43" s="241"/>
      <c r="C43" s="225"/>
      <c r="D43" s="226"/>
    </row>
    <row r="44" spans="1:4" ht="14.25" x14ac:dyDescent="0.2">
      <c r="A44" s="224">
        <f t="shared" si="0"/>
        <v>35</v>
      </c>
      <c r="B44" s="241"/>
      <c r="C44" s="225"/>
      <c r="D44" s="226"/>
    </row>
    <row r="45" spans="1:4" ht="14.25" x14ac:dyDescent="0.2">
      <c r="A45" s="224">
        <f t="shared" si="0"/>
        <v>36</v>
      </c>
      <c r="B45" s="241"/>
      <c r="C45" s="225"/>
      <c r="D45" s="226"/>
    </row>
    <row r="46" spans="1:4" ht="14.25" x14ac:dyDescent="0.2">
      <c r="A46" s="224">
        <f t="shared" si="0"/>
        <v>37</v>
      </c>
      <c r="B46" s="241"/>
      <c r="C46" s="225"/>
      <c r="D46" s="226"/>
    </row>
    <row r="47" spans="1:4" ht="14.25" x14ac:dyDescent="0.2">
      <c r="A47" s="224">
        <f t="shared" si="0"/>
        <v>38</v>
      </c>
      <c r="B47" s="241"/>
      <c r="C47" s="225"/>
      <c r="D47" s="226"/>
    </row>
    <row r="48" spans="1:4" ht="14.25" x14ac:dyDescent="0.2">
      <c r="A48" s="224">
        <f t="shared" si="0"/>
        <v>39</v>
      </c>
      <c r="B48" s="241"/>
      <c r="C48" s="225"/>
      <c r="D48" s="226"/>
    </row>
    <row r="49" spans="1:4" ht="14.25" x14ac:dyDescent="0.2">
      <c r="A49" s="224">
        <f t="shared" si="0"/>
        <v>40</v>
      </c>
      <c r="B49" s="241"/>
      <c r="C49" s="225"/>
      <c r="D49" s="226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J17" sqref="J17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9" width="4.7109375" bestFit="1" customWidth="1"/>
  </cols>
  <sheetData>
    <row r="1" spans="1:8" x14ac:dyDescent="0.2">
      <c r="A1" t="s">
        <v>152</v>
      </c>
      <c r="B1" s="340" t="s">
        <v>89</v>
      </c>
      <c r="C1" s="340" t="s">
        <v>90</v>
      </c>
      <c r="D1" s="340" t="s">
        <v>91</v>
      </c>
      <c r="E1" t="s">
        <v>152</v>
      </c>
      <c r="F1" s="340" t="s">
        <v>89</v>
      </c>
      <c r="G1" s="340" t="s">
        <v>90</v>
      </c>
      <c r="H1" s="340" t="s">
        <v>91</v>
      </c>
    </row>
    <row r="2" spans="1:8" x14ac:dyDescent="0.2">
      <c r="A2" s="340" t="s">
        <v>153</v>
      </c>
      <c r="B2" s="340" t="s">
        <v>92</v>
      </c>
      <c r="C2" s="340" t="s">
        <v>93</v>
      </c>
      <c r="D2" s="340" t="s">
        <v>94</v>
      </c>
      <c r="E2" s="340" t="s">
        <v>153</v>
      </c>
      <c r="F2" s="340" t="s">
        <v>154</v>
      </c>
      <c r="G2" s="340" t="s">
        <v>155</v>
      </c>
      <c r="H2" s="340" t="s">
        <v>156</v>
      </c>
    </row>
    <row r="3" spans="1:8" x14ac:dyDescent="0.2">
      <c r="A3" s="340" t="s">
        <v>153</v>
      </c>
      <c r="B3" s="340" t="s">
        <v>95</v>
      </c>
      <c r="C3" s="340" t="s">
        <v>96</v>
      </c>
      <c r="D3" s="340" t="s">
        <v>97</v>
      </c>
      <c r="E3" s="340" t="s">
        <v>153</v>
      </c>
      <c r="F3" s="340" t="s">
        <v>157</v>
      </c>
      <c r="G3" s="340" t="s">
        <v>158</v>
      </c>
      <c r="H3" s="340" t="s">
        <v>159</v>
      </c>
    </row>
    <row r="4" spans="1:8" x14ac:dyDescent="0.2">
      <c r="A4" s="340" t="s">
        <v>153</v>
      </c>
      <c r="B4" s="340" t="s">
        <v>98</v>
      </c>
      <c r="C4" s="340" t="s">
        <v>99</v>
      </c>
      <c r="D4" s="340" t="s">
        <v>100</v>
      </c>
      <c r="E4" s="340" t="s">
        <v>153</v>
      </c>
      <c r="F4" s="340" t="s">
        <v>160</v>
      </c>
      <c r="G4" s="340" t="s">
        <v>161</v>
      </c>
      <c r="H4" s="340" t="s">
        <v>162</v>
      </c>
    </row>
    <row r="5" spans="1:8" x14ac:dyDescent="0.2">
      <c r="A5" s="340" t="s">
        <v>153</v>
      </c>
      <c r="B5" s="340" t="s">
        <v>101</v>
      </c>
      <c r="C5" s="340" t="s">
        <v>102</v>
      </c>
      <c r="D5" s="340" t="s">
        <v>103</v>
      </c>
      <c r="E5" s="340" t="s">
        <v>153</v>
      </c>
      <c r="F5" s="340" t="s">
        <v>163</v>
      </c>
      <c r="G5" s="340" t="s">
        <v>164</v>
      </c>
      <c r="H5" s="340" t="s">
        <v>165</v>
      </c>
    </row>
    <row r="6" spans="1:8" x14ac:dyDescent="0.2">
      <c r="A6" s="340" t="s">
        <v>153</v>
      </c>
      <c r="B6" s="340" t="s">
        <v>104</v>
      </c>
      <c r="C6" s="340" t="s">
        <v>105</v>
      </c>
      <c r="D6" s="340" t="s">
        <v>106</v>
      </c>
      <c r="E6" s="340" t="s">
        <v>153</v>
      </c>
      <c r="F6" s="340" t="s">
        <v>166</v>
      </c>
      <c r="G6" s="340" t="s">
        <v>167</v>
      </c>
      <c r="H6" s="340" t="s">
        <v>162</v>
      </c>
    </row>
    <row r="7" spans="1:8" x14ac:dyDescent="0.2">
      <c r="A7" s="340" t="s">
        <v>153</v>
      </c>
      <c r="B7" s="340" t="s">
        <v>107</v>
      </c>
      <c r="C7" s="340" t="s">
        <v>108</v>
      </c>
      <c r="D7" s="340" t="s">
        <v>109</v>
      </c>
      <c r="E7" s="340" t="s">
        <v>153</v>
      </c>
      <c r="F7" s="340" t="s">
        <v>168</v>
      </c>
      <c r="G7" s="340" t="s">
        <v>169</v>
      </c>
      <c r="H7" s="340" t="s">
        <v>170</v>
      </c>
    </row>
    <row r="8" spans="1:8" x14ac:dyDescent="0.2">
      <c r="A8" s="340" t="s">
        <v>153</v>
      </c>
      <c r="B8" s="340" t="s">
        <v>110</v>
      </c>
      <c r="C8" s="340" t="s">
        <v>111</v>
      </c>
      <c r="D8" s="340" t="s">
        <v>112</v>
      </c>
      <c r="E8" s="340" t="s">
        <v>153</v>
      </c>
      <c r="F8" s="340" t="s">
        <v>171</v>
      </c>
      <c r="G8" s="340" t="s">
        <v>172</v>
      </c>
      <c r="H8" s="340" t="s">
        <v>173</v>
      </c>
    </row>
    <row r="9" spans="1:8" x14ac:dyDescent="0.2">
      <c r="A9" s="340" t="s">
        <v>153</v>
      </c>
      <c r="B9" s="340" t="s">
        <v>113</v>
      </c>
      <c r="C9" s="340" t="s">
        <v>114</v>
      </c>
      <c r="D9" s="340" t="s">
        <v>115</v>
      </c>
      <c r="E9" s="340" t="s">
        <v>153</v>
      </c>
      <c r="F9" s="340" t="s">
        <v>174</v>
      </c>
      <c r="G9" s="340" t="s">
        <v>175</v>
      </c>
      <c r="H9" s="340" t="s">
        <v>176</v>
      </c>
    </row>
    <row r="10" spans="1:8" x14ac:dyDescent="0.2">
      <c r="A10" s="340" t="s">
        <v>153</v>
      </c>
      <c r="B10" s="340" t="s">
        <v>116</v>
      </c>
      <c r="C10" s="340" t="s">
        <v>117</v>
      </c>
      <c r="D10" s="340" t="s">
        <v>118</v>
      </c>
      <c r="E10" s="340" t="s">
        <v>153</v>
      </c>
      <c r="F10" s="340" t="s">
        <v>177</v>
      </c>
      <c r="G10" s="340" t="s">
        <v>178</v>
      </c>
      <c r="H10" s="340" t="s">
        <v>179</v>
      </c>
    </row>
    <row r="11" spans="1:8" x14ac:dyDescent="0.2">
      <c r="A11" s="340" t="s">
        <v>153</v>
      </c>
      <c r="B11" s="340" t="s">
        <v>119</v>
      </c>
      <c r="C11" s="340" t="s">
        <v>120</v>
      </c>
      <c r="D11" s="340" t="s">
        <v>121</v>
      </c>
      <c r="E11" s="340" t="s">
        <v>153</v>
      </c>
      <c r="F11" s="340" t="s">
        <v>180</v>
      </c>
      <c r="G11" s="340" t="s">
        <v>181</v>
      </c>
      <c r="H11" s="340" t="s">
        <v>182</v>
      </c>
    </row>
    <row r="12" spans="1:8" x14ac:dyDescent="0.2">
      <c r="A12" s="340" t="s">
        <v>153</v>
      </c>
      <c r="B12" s="340" t="s">
        <v>122</v>
      </c>
      <c r="C12" s="340" t="s">
        <v>123</v>
      </c>
      <c r="D12" s="340" t="s">
        <v>124</v>
      </c>
      <c r="E12" s="340" t="s">
        <v>153</v>
      </c>
      <c r="F12" s="340" t="s">
        <v>183</v>
      </c>
      <c r="G12" s="340" t="s">
        <v>184</v>
      </c>
      <c r="H12" s="340" t="s">
        <v>185</v>
      </c>
    </row>
    <row r="13" spans="1:8" x14ac:dyDescent="0.2">
      <c r="A13" s="340" t="s">
        <v>153</v>
      </c>
      <c r="B13" s="340" t="s">
        <v>125</v>
      </c>
      <c r="C13" s="340" t="s">
        <v>126</v>
      </c>
      <c r="D13" s="340" t="s">
        <v>127</v>
      </c>
      <c r="E13" s="340" t="s">
        <v>153</v>
      </c>
      <c r="F13" s="340" t="s">
        <v>186</v>
      </c>
      <c r="G13" s="340" t="s">
        <v>187</v>
      </c>
      <c r="H13" s="340" t="s">
        <v>142</v>
      </c>
    </row>
    <row r="14" spans="1:8" x14ac:dyDescent="0.2">
      <c r="A14" s="340" t="s">
        <v>153</v>
      </c>
      <c r="B14" s="340" t="s">
        <v>128</v>
      </c>
      <c r="C14" s="340" t="s">
        <v>129</v>
      </c>
      <c r="D14" s="340" t="s">
        <v>130</v>
      </c>
      <c r="E14" s="340" t="s">
        <v>153</v>
      </c>
      <c r="F14" s="340" t="s">
        <v>188</v>
      </c>
      <c r="G14" s="340" t="s">
        <v>189</v>
      </c>
      <c r="H14" s="340" t="s">
        <v>190</v>
      </c>
    </row>
    <row r="15" spans="1:8" x14ac:dyDescent="0.2">
      <c r="A15" s="340" t="s">
        <v>153</v>
      </c>
      <c r="B15" s="340" t="s">
        <v>131</v>
      </c>
      <c r="C15" s="340" t="s">
        <v>132</v>
      </c>
      <c r="D15" s="340" t="s">
        <v>133</v>
      </c>
      <c r="E15" s="340" t="s">
        <v>153</v>
      </c>
      <c r="F15" s="340" t="s">
        <v>191</v>
      </c>
      <c r="G15" s="340" t="s">
        <v>192</v>
      </c>
      <c r="H15" s="340" t="s">
        <v>193</v>
      </c>
    </row>
    <row r="16" spans="1:8" x14ac:dyDescent="0.2">
      <c r="A16" s="340" t="s">
        <v>153</v>
      </c>
      <c r="B16" s="340" t="s">
        <v>134</v>
      </c>
      <c r="C16" s="340" t="s">
        <v>135</v>
      </c>
      <c r="D16" s="340" t="s">
        <v>136</v>
      </c>
      <c r="E16" s="340" t="s">
        <v>153</v>
      </c>
      <c r="F16" s="340" t="s">
        <v>194</v>
      </c>
      <c r="G16" s="340" t="s">
        <v>195</v>
      </c>
      <c r="H16" s="340" t="s">
        <v>196</v>
      </c>
    </row>
    <row r="17" spans="1:8" x14ac:dyDescent="0.2">
      <c r="A17" s="340" t="s">
        <v>153</v>
      </c>
      <c r="B17" s="340" t="s">
        <v>137</v>
      </c>
      <c r="C17" s="340" t="s">
        <v>138</v>
      </c>
      <c r="D17" s="340" t="s">
        <v>139</v>
      </c>
      <c r="E17" s="340" t="s">
        <v>153</v>
      </c>
      <c r="F17" s="340" t="s">
        <v>197</v>
      </c>
      <c r="G17" s="340" t="s">
        <v>198</v>
      </c>
      <c r="H17" s="340" t="s">
        <v>199</v>
      </c>
    </row>
    <row r="18" spans="1:8" x14ac:dyDescent="0.2">
      <c r="A18" s="340" t="s">
        <v>153</v>
      </c>
      <c r="B18" s="340" t="s">
        <v>140</v>
      </c>
      <c r="C18" s="340" t="s">
        <v>141</v>
      </c>
      <c r="D18" s="340" t="s">
        <v>142</v>
      </c>
      <c r="E18" s="340" t="s">
        <v>153</v>
      </c>
      <c r="F18" s="340" t="s">
        <v>200</v>
      </c>
      <c r="G18" s="340" t="s">
        <v>201</v>
      </c>
      <c r="H18" s="340" t="s">
        <v>202</v>
      </c>
    </row>
    <row r="19" spans="1:8" x14ac:dyDescent="0.2">
      <c r="A19" s="340" t="s">
        <v>153</v>
      </c>
      <c r="B19" s="340" t="s">
        <v>143</v>
      </c>
      <c r="C19" s="340" t="s">
        <v>144</v>
      </c>
      <c r="D19" s="340" t="s">
        <v>145</v>
      </c>
      <c r="E19" s="340" t="s">
        <v>153</v>
      </c>
      <c r="F19" s="340" t="s">
        <v>203</v>
      </c>
      <c r="G19" s="340" t="s">
        <v>204</v>
      </c>
      <c r="H19" s="340" t="s">
        <v>205</v>
      </c>
    </row>
    <row r="20" spans="1:8" x14ac:dyDescent="0.2">
      <c r="A20" s="340" t="s">
        <v>153</v>
      </c>
      <c r="B20" s="340" t="s">
        <v>146</v>
      </c>
      <c r="C20" s="340" t="s">
        <v>147</v>
      </c>
      <c r="D20" s="340" t="s">
        <v>148</v>
      </c>
      <c r="E20" s="340" t="s">
        <v>153</v>
      </c>
      <c r="F20" s="340" t="s">
        <v>206</v>
      </c>
      <c r="G20" s="340" t="s">
        <v>207</v>
      </c>
      <c r="H20" s="340" t="s">
        <v>208</v>
      </c>
    </row>
    <row r="21" spans="1:8" x14ac:dyDescent="0.2">
      <c r="A21" s="340" t="s">
        <v>153</v>
      </c>
      <c r="B21" s="340" t="s">
        <v>149</v>
      </c>
      <c r="C21" s="340" t="s">
        <v>150</v>
      </c>
      <c r="D21" s="340" t="s">
        <v>151</v>
      </c>
      <c r="E21" s="340" t="s">
        <v>153</v>
      </c>
      <c r="F21" s="340" t="s">
        <v>209</v>
      </c>
      <c r="G21" s="340" t="s">
        <v>210</v>
      </c>
      <c r="H21" s="340" t="s">
        <v>211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6713C1-3927-47F5-8DC7-A94E9585C6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Графики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Ильнур</cp:lastModifiedBy>
  <cp:lastPrinted>2016-09-13T02:40:01Z</cp:lastPrinted>
  <dcterms:created xsi:type="dcterms:W3CDTF">2016-02-20T10:06:05Z</dcterms:created>
  <dcterms:modified xsi:type="dcterms:W3CDTF">2016-11-14T18:47:47Z</dcterms:modified>
</cp:coreProperties>
</file>