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queryTables/queryTable1.xml" ContentType="application/vnd.openxmlformats-officedocument.spreadsheetml.query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checkCompatibility="1" defaultThemeVersion="124226"/>
  <bookViews>
    <workbookView xWindow="360" yWindow="390" windowWidth="21675" windowHeight="13035" firstSheet="3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Set_Sell" sheetId="15" r:id="rId11"/>
    <sheet name="Set_Save" sheetId="16" r:id="rId12"/>
    <sheet name="Лист4" sheetId="17" r:id="rId13"/>
  </sheets>
  <definedNames>
    <definedName name="EA__Qj____Setka_v1.40___Торги__gbpusd___20161218___last3_0.01_1.8__50000___экспериментальный_1" localSheetId="10">Set_Sell!$A$2:$D$183</definedName>
  </definedNames>
  <calcPr calcId="144525"/>
</workbook>
</file>

<file path=xl/calcChain.xml><?xml version="1.0" encoding="utf-8"?>
<calcChain xmlns="http://schemas.openxmlformats.org/spreadsheetml/2006/main">
  <c r="P12" i="10" l="1"/>
  <c r="B13" i="15" s="1"/>
  <c r="B84" i="15"/>
  <c r="B85" i="15"/>
  <c r="B86" i="15"/>
  <c r="B87" i="15"/>
  <c r="B88" i="15"/>
  <c r="B89" i="15"/>
  <c r="B90" i="15"/>
  <c r="B83" i="15"/>
  <c r="B81" i="15"/>
  <c r="B80" i="15"/>
  <c r="B79" i="15"/>
  <c r="B78" i="15"/>
  <c r="B77" i="15"/>
  <c r="B76" i="15"/>
  <c r="B75" i="15"/>
  <c r="B74" i="15"/>
  <c r="B73" i="15"/>
  <c r="B72" i="15"/>
  <c r="B71" i="15"/>
  <c r="B64" i="15"/>
  <c r="B65" i="15"/>
  <c r="B66" i="15"/>
  <c r="B67" i="15"/>
  <c r="B68" i="15"/>
  <c r="B69" i="15"/>
  <c r="B63" i="15"/>
  <c r="B61" i="15"/>
  <c r="B60" i="15"/>
  <c r="B59" i="15"/>
  <c r="B58" i="15"/>
  <c r="B57" i="15"/>
  <c r="B56" i="15"/>
  <c r="B55" i="15"/>
  <c r="B54" i="15"/>
  <c r="B51" i="15"/>
  <c r="B49" i="15"/>
  <c r="B52" i="15"/>
  <c r="B50" i="15"/>
  <c r="B48" i="15"/>
  <c r="B47" i="15"/>
  <c r="B46" i="15"/>
  <c r="B45" i="15"/>
  <c r="B44" i="15"/>
  <c r="B43" i="15"/>
  <c r="B42" i="15"/>
  <c r="B40" i="15"/>
  <c r="B39" i="15"/>
  <c r="B38" i="15"/>
  <c r="B37" i="15"/>
  <c r="B36" i="15"/>
  <c r="B35" i="15"/>
  <c r="B34" i="15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" i="16"/>
  <c r="K2" i="8" l="1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J17" i="10"/>
  <c r="K17" i="10" s="1"/>
  <c r="J18" i="10"/>
  <c r="I19" i="10"/>
  <c r="I20" i="10"/>
  <c r="I21" i="10"/>
  <c r="I22" i="10"/>
  <c r="I23" i="10"/>
  <c r="I24" i="10"/>
  <c r="I25" i="10"/>
  <c r="I26" i="10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O18" i="4"/>
  <c r="K19" i="4"/>
  <c r="K18" i="4"/>
  <c r="G18" i="4"/>
  <c r="C19" i="4"/>
  <c r="C20" i="4" s="1"/>
  <c r="C21" i="4" s="1"/>
  <c r="C22" i="4" s="1"/>
  <c r="C18" i="4"/>
  <c r="O17" i="1"/>
  <c r="K19" i="1"/>
  <c r="K20" i="1" s="1"/>
  <c r="K21" i="1" s="1"/>
  <c r="K18" i="1"/>
  <c r="K17" i="1"/>
  <c r="G18" i="1"/>
  <c r="G19" i="1" s="1"/>
  <c r="G20" i="1" s="1"/>
  <c r="G21" i="1" s="1"/>
  <c r="G17" i="1"/>
  <c r="C17" i="1"/>
  <c r="N1" i="1"/>
  <c r="J1" i="1"/>
  <c r="F1" i="1"/>
  <c r="B1" i="1"/>
  <c r="J1" i="4"/>
  <c r="B1" i="4"/>
  <c r="J1" i="10"/>
  <c r="I18" i="10"/>
  <c r="I17" i="10"/>
  <c r="B17" i="1"/>
  <c r="J8" i="4"/>
  <c r="B8" i="4"/>
  <c r="N21" i="4"/>
  <c r="N22" i="4" s="1"/>
  <c r="N23" i="4" s="1"/>
  <c r="N24" i="4" s="1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20" i="4"/>
  <c r="N19" i="4"/>
  <c r="N18" i="4"/>
  <c r="J21" i="4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20" i="4"/>
  <c r="J19" i="4"/>
  <c r="J18" i="4"/>
  <c r="F22" i="4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21" i="4"/>
  <c r="F20" i="4"/>
  <c r="F19" i="4"/>
  <c r="F18" i="4"/>
  <c r="B22" i="4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21" i="4"/>
  <c r="B20" i="4"/>
  <c r="B19" i="4"/>
  <c r="B18" i="4"/>
  <c r="N19" i="1"/>
  <c r="O19" i="1" s="1"/>
  <c r="N18" i="1"/>
  <c r="O18" i="1" s="1"/>
  <c r="N17" i="1"/>
  <c r="J21" i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20" i="1"/>
  <c r="J19" i="1"/>
  <c r="J18" i="1"/>
  <c r="J17" i="1"/>
  <c r="F21" i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20" i="1"/>
  <c r="F19" i="1"/>
  <c r="F18" i="1"/>
  <c r="F17" i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20" i="1"/>
  <c r="B19" i="1"/>
  <c r="B18" i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E18" i="10"/>
  <c r="F18" i="10"/>
  <c r="J13" i="10"/>
  <c r="J12" i="10"/>
  <c r="J10" i="10"/>
  <c r="J9" i="10"/>
  <c r="J8" i="10"/>
  <c r="J7" i="10"/>
  <c r="J6" i="10"/>
  <c r="J4" i="10"/>
  <c r="J3" i="10"/>
  <c r="J2" i="10"/>
  <c r="B13" i="4"/>
  <c r="J13" i="4"/>
  <c r="J10" i="4"/>
  <c r="B10" i="4"/>
  <c r="N10" i="1"/>
  <c r="J10" i="1"/>
  <c r="F10" i="1"/>
  <c r="B10" i="1"/>
  <c r="N13" i="1"/>
  <c r="J13" i="1"/>
  <c r="F13" i="1"/>
  <c r="B13" i="1"/>
  <c r="N8" i="1"/>
  <c r="J8" i="1"/>
  <c r="F8" i="1"/>
  <c r="B8" i="1"/>
  <c r="N12" i="1"/>
  <c r="N9" i="1"/>
  <c r="N7" i="1"/>
  <c r="N6" i="1"/>
  <c r="N4" i="1"/>
  <c r="N3" i="1"/>
  <c r="N2" i="1"/>
  <c r="J12" i="1"/>
  <c r="J9" i="1"/>
  <c r="J7" i="1"/>
  <c r="J6" i="1"/>
  <c r="J4" i="1"/>
  <c r="J3" i="1"/>
  <c r="J2" i="1"/>
  <c r="F12" i="1"/>
  <c r="F9" i="1"/>
  <c r="F7" i="1"/>
  <c r="F6" i="1"/>
  <c r="F4" i="1"/>
  <c r="F3" i="1"/>
  <c r="F2" i="1"/>
  <c r="B4" i="1"/>
  <c r="B12" i="1"/>
  <c r="B9" i="1"/>
  <c r="B7" i="1"/>
  <c r="B6" i="1"/>
  <c r="B3" i="1"/>
  <c r="B2" i="1"/>
  <c r="K8" i="8"/>
  <c r="H8" i="8"/>
  <c r="E8" i="8"/>
  <c r="B8" i="8"/>
  <c r="J12" i="4"/>
  <c r="J9" i="4"/>
  <c r="J7" i="4"/>
  <c r="J6" i="4"/>
  <c r="J3" i="4"/>
  <c r="J2" i="4"/>
  <c r="B7" i="4"/>
  <c r="B12" i="4"/>
  <c r="B9" i="4"/>
  <c r="B6" i="4"/>
  <c r="B3" i="4"/>
  <c r="B2" i="4"/>
  <c r="B1" i="5"/>
  <c r="N11" i="5"/>
  <c r="N9" i="5"/>
  <c r="N8" i="5"/>
  <c r="N7" i="5"/>
  <c r="N6" i="5"/>
  <c r="N5" i="5"/>
  <c r="N1" i="5"/>
  <c r="J11" i="5"/>
  <c r="J9" i="5"/>
  <c r="J8" i="5"/>
  <c r="J7" i="5"/>
  <c r="J6" i="5"/>
  <c r="J5" i="5"/>
  <c r="J1" i="5"/>
  <c r="F11" i="5"/>
  <c r="F9" i="5"/>
  <c r="F8" i="5"/>
  <c r="F7" i="5"/>
  <c r="F6" i="5"/>
  <c r="F5" i="5"/>
  <c r="F1" i="5"/>
  <c r="B5" i="5"/>
  <c r="B11" i="5"/>
  <c r="B8" i="5"/>
  <c r="B6" i="5"/>
  <c r="B9" i="5"/>
  <c r="B7" i="5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7" i="10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O17" i="5" s="1"/>
  <c r="N1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K17" i="5" s="1"/>
  <c r="J1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G17" i="5" s="1"/>
  <c r="F1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C17" i="5" s="1"/>
  <c r="B16" i="5"/>
  <c r="P17" i="10"/>
  <c r="Q17" i="10" s="1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G17" i="10"/>
  <c r="G18" i="10" s="1"/>
  <c r="C17" i="10"/>
  <c r="C18" i="10" s="1"/>
  <c r="L36" i="8"/>
  <c r="L35" i="8"/>
  <c r="L34" i="8"/>
  <c r="L33" i="8"/>
  <c r="L32" i="8"/>
  <c r="L31" i="8"/>
  <c r="L30" i="8"/>
  <c r="L17" i="8"/>
  <c r="L18" i="8" s="1"/>
  <c r="L19" i="8" s="1"/>
  <c r="L20" i="8" s="1"/>
  <c r="L21" i="8" s="1"/>
  <c r="L22" i="8" s="1"/>
  <c r="L23" i="8" s="1"/>
  <c r="L24" i="8" s="1"/>
  <c r="L25" i="8" s="1"/>
  <c r="L26" i="8" s="1"/>
  <c r="L27" i="8"/>
  <c r="L28" i="8"/>
  <c r="L29" i="8"/>
  <c r="I36" i="8"/>
  <c r="I35" i="8"/>
  <c r="I34" i="8"/>
  <c r="I33" i="8"/>
  <c r="I32" i="8"/>
  <c r="I31" i="8"/>
  <c r="I30" i="8"/>
  <c r="I17" i="8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F36" i="8"/>
  <c r="F35" i="8"/>
  <c r="F34" i="8"/>
  <c r="F33" i="8"/>
  <c r="F32" i="8"/>
  <c r="F31" i="8"/>
  <c r="F30" i="8"/>
  <c r="F29" i="8"/>
  <c r="F28" i="8"/>
  <c r="F27" i="8"/>
  <c r="F17" i="8"/>
  <c r="F18" i="8"/>
  <c r="F19" i="8" s="1"/>
  <c r="F20" i="8" s="1"/>
  <c r="F21" i="8" s="1"/>
  <c r="F22" i="8" s="1"/>
  <c r="F23" i="8" s="1"/>
  <c r="F24" i="8" s="1"/>
  <c r="F25" i="8" s="1"/>
  <c r="F26" i="8"/>
  <c r="C17" i="8"/>
  <c r="C18" i="8"/>
  <c r="C19" i="8" s="1"/>
  <c r="C20" i="8" s="1"/>
  <c r="C21" i="8" s="1"/>
  <c r="C22" i="8" s="1"/>
  <c r="C23" i="8" s="1"/>
  <c r="C24" i="8" s="1"/>
  <c r="C25" i="8" s="1"/>
  <c r="C26" i="8" s="1"/>
  <c r="C27" i="8" s="1"/>
  <c r="C28" i="8"/>
  <c r="C29" i="8"/>
  <c r="C30" i="8"/>
  <c r="C31" i="8"/>
  <c r="C32" i="8"/>
  <c r="C33" i="8"/>
  <c r="C34" i="8"/>
  <c r="C35" i="8"/>
  <c r="C36" i="8"/>
  <c r="P16" i="5"/>
  <c r="P17" i="5"/>
  <c r="O18" i="5"/>
  <c r="P18" i="5"/>
  <c r="O19" i="5"/>
  <c r="P19" i="5"/>
  <c r="P20" i="5" s="1"/>
  <c r="P21" i="5" s="1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L16" i="5"/>
  <c r="L17" i="5"/>
  <c r="K18" i="5"/>
  <c r="L18" i="5"/>
  <c r="L19" i="5" s="1"/>
  <c r="L20" i="5" s="1"/>
  <c r="L21" i="5" s="1"/>
  <c r="L22" i="5" s="1"/>
  <c r="K19" i="5"/>
  <c r="K20" i="5"/>
  <c r="K21" i="5"/>
  <c r="K22" i="5"/>
  <c r="K23" i="5"/>
  <c r="L23" i="5"/>
  <c r="L24" i="5" s="1"/>
  <c r="K24" i="5"/>
  <c r="K25" i="5"/>
  <c r="L25" i="5"/>
  <c r="K26" i="5"/>
  <c r="L26" i="5"/>
  <c r="K27" i="5"/>
  <c r="L27" i="5"/>
  <c r="K28" i="5"/>
  <c r="L28" i="5"/>
  <c r="K29" i="5"/>
  <c r="L29" i="5"/>
  <c r="K30" i="5"/>
  <c r="L30" i="5"/>
  <c r="K31" i="5"/>
  <c r="L31" i="5"/>
  <c r="K32" i="5"/>
  <c r="L32" i="5"/>
  <c r="K33" i="5"/>
  <c r="L33" i="5"/>
  <c r="K34" i="5"/>
  <c r="L34" i="5"/>
  <c r="K35" i="5"/>
  <c r="L35" i="5"/>
  <c r="H16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C18" i="5"/>
  <c r="C19" i="5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D16" i="5"/>
  <c r="D17" i="5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18" i="4"/>
  <c r="D19" i="4" s="1"/>
  <c r="D20" i="4" s="1"/>
  <c r="D21" i="4" s="1"/>
  <c r="D22" i="4" s="1"/>
  <c r="H18" i="4"/>
  <c r="L18" i="4"/>
  <c r="L19" i="4" s="1"/>
  <c r="P18" i="4"/>
  <c r="P17" i="1"/>
  <c r="P18" i="1" s="1"/>
  <c r="P19" i="1" s="1"/>
  <c r="L17" i="1"/>
  <c r="L18" i="1" s="1"/>
  <c r="L19" i="1" s="1"/>
  <c r="L20" i="1" s="1"/>
  <c r="L21" i="1" s="1"/>
  <c r="H17" i="1"/>
  <c r="H18" i="1" s="1"/>
  <c r="H19" i="1" s="1"/>
  <c r="H20" i="1" s="1"/>
  <c r="H21" i="1" s="1"/>
  <c r="D17" i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J19" i="10" l="1"/>
  <c r="J20" i="10" s="1"/>
  <c r="J21" i="10" s="1"/>
  <c r="J22" i="10" s="1"/>
  <c r="J23" i="10" s="1"/>
  <c r="J24" i="10" s="1"/>
  <c r="J25" i="10" s="1"/>
  <c r="J26" i="10" s="1"/>
  <c r="O17" i="10"/>
  <c r="W17" i="10"/>
  <c r="Z17" i="10" s="1"/>
  <c r="K18" i="10"/>
  <c r="P18" i="10"/>
  <c r="Q18" i="10" s="1"/>
  <c r="R17" i="10"/>
  <c r="T17" i="10" s="1"/>
  <c r="Y17" i="10"/>
  <c r="M17" i="10"/>
  <c r="N17" i="10" s="1"/>
  <c r="X17" i="10"/>
  <c r="AB17" i="10" s="1"/>
  <c r="P19" i="4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C19" i="10"/>
  <c r="AC17" i="10"/>
  <c r="G19" i="10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G19" i="4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N20" i="1"/>
  <c r="K20" i="4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O19" i="4"/>
  <c r="O20" i="4" s="1"/>
  <c r="O21" i="4" s="1"/>
  <c r="O22" i="4" s="1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J27" i="10"/>
  <c r="J28" i="10" s="1"/>
  <c r="J29" i="10" s="1"/>
  <c r="J30" i="10" s="1"/>
  <c r="J31" i="10" s="1"/>
  <c r="J32" i="10" s="1"/>
  <c r="J33" i="10" s="1"/>
  <c r="J34" i="10" s="1"/>
  <c r="J35" i="10" s="1"/>
  <c r="J36" i="10" s="1"/>
  <c r="K19" i="10"/>
  <c r="AD17" i="10" l="1"/>
  <c r="AE17" i="10" s="1"/>
  <c r="O18" i="10"/>
  <c r="W18" i="10"/>
  <c r="K20" i="10"/>
  <c r="O19" i="10"/>
  <c r="W19" i="10"/>
  <c r="Z19" i="10" s="1"/>
  <c r="O20" i="1"/>
  <c r="P20" i="1" s="1"/>
  <c r="N21" i="1"/>
  <c r="P19" i="10"/>
  <c r="G20" i="10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M19" i="10"/>
  <c r="N19" i="10" s="1"/>
  <c r="C20" i="10"/>
  <c r="L20" i="4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19" i="4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L22" i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Z18" i="10" l="1"/>
  <c r="X18" i="10"/>
  <c r="Y18" i="10"/>
  <c r="R18" i="10"/>
  <c r="M18" i="10"/>
  <c r="N18" i="10" s="1"/>
  <c r="C21" i="10"/>
  <c r="O21" i="1"/>
  <c r="N22" i="1"/>
  <c r="R19" i="10"/>
  <c r="Q19" i="10"/>
  <c r="Y19" i="10"/>
  <c r="X19" i="10"/>
  <c r="P21" i="1"/>
  <c r="P20" i="10"/>
  <c r="O20" i="10"/>
  <c r="M20" i="10" s="1"/>
  <c r="N20" i="10" s="1"/>
  <c r="K21" i="10"/>
  <c r="W20" i="10"/>
  <c r="Z20" i="10" s="1"/>
  <c r="S18" i="10" l="1"/>
  <c r="T18" i="10"/>
  <c r="U18" i="10" s="1"/>
  <c r="AB18" i="10"/>
  <c r="AD18" i="10" s="1"/>
  <c r="AE18" i="10" s="1"/>
  <c r="AC18" i="10"/>
  <c r="Q20" i="10"/>
  <c r="Y20" i="10"/>
  <c r="X20" i="10"/>
  <c r="R20" i="10"/>
  <c r="AB19" i="10"/>
  <c r="AD19" i="10" s="1"/>
  <c r="AE19" i="10" s="1"/>
  <c r="AC19" i="10"/>
  <c r="O22" i="1"/>
  <c r="P22" i="1" s="1"/>
  <c r="N23" i="1"/>
  <c r="C22" i="10"/>
  <c r="K22" i="10"/>
  <c r="O21" i="10"/>
  <c r="M21" i="10" s="1"/>
  <c r="N21" i="10" s="1"/>
  <c r="W21" i="10"/>
  <c r="Z21" i="10" s="1"/>
  <c r="P21" i="10"/>
  <c r="S19" i="10"/>
  <c r="T19" i="10"/>
  <c r="U19" i="10" s="1"/>
  <c r="R21" i="10" l="1"/>
  <c r="Q21" i="10"/>
  <c r="Y21" i="10"/>
  <c r="X21" i="10"/>
  <c r="O22" i="10"/>
  <c r="K23" i="10"/>
  <c r="W22" i="10"/>
  <c r="Z22" i="10" s="1"/>
  <c r="P22" i="10"/>
  <c r="M22" i="10"/>
  <c r="N22" i="10" s="1"/>
  <c r="C23" i="10"/>
  <c r="O23" i="1"/>
  <c r="P23" i="1" s="1"/>
  <c r="N24" i="1"/>
  <c r="S20" i="10"/>
  <c r="T20" i="10"/>
  <c r="U20" i="10" s="1"/>
  <c r="AB20" i="10"/>
  <c r="AD20" i="10" s="1"/>
  <c r="AE20" i="10" s="1"/>
  <c r="AC20" i="10"/>
  <c r="O24" i="1" l="1"/>
  <c r="P24" i="1" s="1"/>
  <c r="N25" i="1"/>
  <c r="C24" i="10"/>
  <c r="Q22" i="10"/>
  <c r="Y22" i="10"/>
  <c r="X22" i="10"/>
  <c r="R22" i="10"/>
  <c r="P23" i="10"/>
  <c r="P24" i="10" s="1"/>
  <c r="S21" i="10"/>
  <c r="T21" i="10"/>
  <c r="U21" i="10" s="1"/>
  <c r="K24" i="10"/>
  <c r="O23" i="10"/>
  <c r="M23" i="10" s="1"/>
  <c r="N23" i="10" s="1"/>
  <c r="W23" i="10"/>
  <c r="Z23" i="10" s="1"/>
  <c r="AB21" i="10"/>
  <c r="AD21" i="10" s="1"/>
  <c r="AE21" i="10" s="1"/>
  <c r="AC21" i="10"/>
  <c r="R23" i="10" l="1"/>
  <c r="Q23" i="10"/>
  <c r="Y23" i="10"/>
  <c r="X23" i="10"/>
  <c r="AB22" i="10"/>
  <c r="AD22" i="10" s="1"/>
  <c r="AE22" i="10" s="1"/>
  <c r="AC22" i="10"/>
  <c r="Q24" i="10"/>
  <c r="O24" i="10"/>
  <c r="R24" i="10" s="1"/>
  <c r="K25" i="10"/>
  <c r="P25" i="10"/>
  <c r="W24" i="10"/>
  <c r="Z24" i="10" s="1"/>
  <c r="S22" i="10"/>
  <c r="T22" i="10"/>
  <c r="U22" i="10" s="1"/>
  <c r="M24" i="10"/>
  <c r="N24" i="10" s="1"/>
  <c r="C25" i="10"/>
  <c r="O25" i="1"/>
  <c r="P25" i="1" s="1"/>
  <c r="N26" i="1"/>
  <c r="S24" i="10" l="1"/>
  <c r="T24" i="10"/>
  <c r="U24" i="10" s="1"/>
  <c r="Q25" i="10"/>
  <c r="X24" i="10"/>
  <c r="S23" i="10"/>
  <c r="T23" i="10"/>
  <c r="U23" i="10" s="1"/>
  <c r="O26" i="1"/>
  <c r="P26" i="1" s="1"/>
  <c r="N27" i="1"/>
  <c r="C26" i="10"/>
  <c r="K26" i="10"/>
  <c r="O25" i="10"/>
  <c r="R25" i="10" s="1"/>
  <c r="W25" i="10"/>
  <c r="Z25" i="10" s="1"/>
  <c r="P26" i="10"/>
  <c r="Y24" i="10"/>
  <c r="AB23" i="10"/>
  <c r="AD23" i="10" s="1"/>
  <c r="AE23" i="10" s="1"/>
  <c r="AC23" i="10"/>
  <c r="M25" i="10" l="1"/>
  <c r="N25" i="10" s="1"/>
  <c r="S25" i="10"/>
  <c r="T25" i="10"/>
  <c r="U25" i="10" s="1"/>
  <c r="O26" i="10"/>
  <c r="K27" i="10"/>
  <c r="P27" i="10"/>
  <c r="W26" i="10"/>
  <c r="Z26" i="10" s="1"/>
  <c r="X25" i="10"/>
  <c r="Q26" i="10"/>
  <c r="R26" i="10"/>
  <c r="M26" i="10"/>
  <c r="N26" i="10" s="1"/>
  <c r="C27" i="10"/>
  <c r="O27" i="1"/>
  <c r="P27" i="1" s="1"/>
  <c r="N28" i="1"/>
  <c r="AB24" i="10"/>
  <c r="AD24" i="10" s="1"/>
  <c r="AE24" i="10" s="1"/>
  <c r="AC24" i="10"/>
  <c r="Y25" i="10"/>
  <c r="X26" i="10" l="1"/>
  <c r="AB26" i="10" s="1"/>
  <c r="AD26" i="10" s="1"/>
  <c r="AE26" i="10" s="1"/>
  <c r="AC26" i="10"/>
  <c r="K28" i="10"/>
  <c r="O27" i="10"/>
  <c r="M27" i="10" s="1"/>
  <c r="N27" i="10" s="1"/>
  <c r="W27" i="10"/>
  <c r="Z27" i="10" s="1"/>
  <c r="P28" i="10"/>
  <c r="O28" i="1"/>
  <c r="P28" i="1" s="1"/>
  <c r="N29" i="1"/>
  <c r="C28" i="10"/>
  <c r="S26" i="10"/>
  <c r="T26" i="10"/>
  <c r="U26" i="10" s="1"/>
  <c r="Y26" i="10"/>
  <c r="AB25" i="10"/>
  <c r="AD25" i="10" s="1"/>
  <c r="AE25" i="10" s="1"/>
  <c r="AC25" i="10"/>
  <c r="R27" i="10"/>
  <c r="Q27" i="10"/>
  <c r="Y27" i="10"/>
  <c r="X27" i="10"/>
  <c r="S27" i="10" l="1"/>
  <c r="T27" i="10"/>
  <c r="U27" i="10" s="1"/>
  <c r="AB27" i="10"/>
  <c r="AD27" i="10" s="1"/>
  <c r="AE27" i="10" s="1"/>
  <c r="AC27" i="10"/>
  <c r="O28" i="10"/>
  <c r="R28" i="10" s="1"/>
  <c r="K29" i="10"/>
  <c r="P29" i="10"/>
  <c r="W28" i="10"/>
  <c r="Z28" i="10" s="1"/>
  <c r="M28" i="10"/>
  <c r="N28" i="10" s="1"/>
  <c r="C29" i="10"/>
  <c r="O29" i="1"/>
  <c r="P29" i="1" s="1"/>
  <c r="N30" i="1"/>
  <c r="Q28" i="10"/>
  <c r="Y28" i="10"/>
  <c r="X28" i="10"/>
  <c r="Q29" i="10" l="1"/>
  <c r="AB28" i="10"/>
  <c r="AD28" i="10" s="1"/>
  <c r="AE28" i="10" s="1"/>
  <c r="AC28" i="10"/>
  <c r="S28" i="10"/>
  <c r="T28" i="10"/>
  <c r="U28" i="10" s="1"/>
  <c r="O30" i="1"/>
  <c r="P30" i="1" s="1"/>
  <c r="N31" i="1"/>
  <c r="C30" i="10"/>
  <c r="K30" i="10"/>
  <c r="O29" i="10"/>
  <c r="R29" i="10" s="1"/>
  <c r="W29" i="10"/>
  <c r="Z29" i="10" s="1"/>
  <c r="P30" i="10"/>
  <c r="S29" i="10" l="1"/>
  <c r="T29" i="10"/>
  <c r="U29" i="10" s="1"/>
  <c r="O30" i="10"/>
  <c r="K31" i="10"/>
  <c r="P31" i="10"/>
  <c r="W30" i="10"/>
  <c r="Z30" i="10" s="1"/>
  <c r="M29" i="10"/>
  <c r="N29" i="10" s="1"/>
  <c r="Y29" i="10"/>
  <c r="Q30" i="10"/>
  <c r="Y30" i="10"/>
  <c r="X30" i="10"/>
  <c r="R30" i="10"/>
  <c r="M30" i="10"/>
  <c r="N30" i="10" s="1"/>
  <c r="C31" i="10"/>
  <c r="O31" i="1"/>
  <c r="P31" i="1" s="1"/>
  <c r="N32" i="1"/>
  <c r="X29" i="10"/>
  <c r="AB30" i="10" l="1"/>
  <c r="AD30" i="10" s="1"/>
  <c r="AE30" i="10" s="1"/>
  <c r="AC30" i="10"/>
  <c r="Q31" i="10"/>
  <c r="AB29" i="10"/>
  <c r="AD29" i="10" s="1"/>
  <c r="AE29" i="10" s="1"/>
  <c r="AC29" i="10"/>
  <c r="O32" i="1"/>
  <c r="P32" i="1" s="1"/>
  <c r="N33" i="1"/>
  <c r="M31" i="10"/>
  <c r="N31" i="10" s="1"/>
  <c r="C32" i="10"/>
  <c r="S30" i="10"/>
  <c r="T30" i="10"/>
  <c r="U30" i="10" s="1"/>
  <c r="K32" i="10"/>
  <c r="O31" i="10"/>
  <c r="R31" i="10" s="1"/>
  <c r="W31" i="10"/>
  <c r="Z31" i="10" s="1"/>
  <c r="P32" i="10"/>
  <c r="S31" i="10" l="1"/>
  <c r="T31" i="10"/>
  <c r="U31" i="10" s="1"/>
  <c r="O32" i="10"/>
  <c r="R32" i="10" s="1"/>
  <c r="K33" i="10"/>
  <c r="P33" i="10"/>
  <c r="W32" i="10"/>
  <c r="Z32" i="10" s="1"/>
  <c r="Y31" i="10"/>
  <c r="Q32" i="10"/>
  <c r="X32" i="10"/>
  <c r="M32" i="10"/>
  <c r="N32" i="10" s="1"/>
  <c r="C33" i="10"/>
  <c r="O33" i="1"/>
  <c r="P33" i="1" s="1"/>
  <c r="N34" i="1"/>
  <c r="X31" i="10"/>
  <c r="Y32" i="10" l="1"/>
  <c r="O34" i="1"/>
  <c r="P34" i="1" s="1"/>
  <c r="N35" i="1"/>
  <c r="C34" i="10"/>
  <c r="S32" i="10"/>
  <c r="T32" i="10"/>
  <c r="U32" i="10" s="1"/>
  <c r="Q33" i="10"/>
  <c r="AB31" i="10"/>
  <c r="AD31" i="10" s="1"/>
  <c r="AE31" i="10" s="1"/>
  <c r="AC31" i="10"/>
  <c r="AB32" i="10"/>
  <c r="AD32" i="10" s="1"/>
  <c r="AE32" i="10" s="1"/>
  <c r="AC32" i="10"/>
  <c r="K34" i="10"/>
  <c r="O33" i="10"/>
  <c r="M33" i="10" s="1"/>
  <c r="N33" i="10" s="1"/>
  <c r="W33" i="10"/>
  <c r="Z33" i="10" s="1"/>
  <c r="P34" i="10"/>
  <c r="O34" i="10" l="1"/>
  <c r="K35" i="10"/>
  <c r="P35" i="10"/>
  <c r="W34" i="10"/>
  <c r="Z34" i="10" s="1"/>
  <c r="Y33" i="10"/>
  <c r="R33" i="10"/>
  <c r="Q34" i="10"/>
  <c r="Y34" i="10"/>
  <c r="X34" i="10"/>
  <c r="R34" i="10"/>
  <c r="X33" i="10"/>
  <c r="M34" i="10"/>
  <c r="N34" i="10" s="1"/>
  <c r="C35" i="10"/>
  <c r="O35" i="1"/>
  <c r="P35" i="1" s="1"/>
  <c r="P36" i="1" s="1"/>
  <c r="N36" i="1"/>
  <c r="O36" i="1" s="1"/>
  <c r="S34" i="10" l="1"/>
  <c r="T34" i="10"/>
  <c r="U34" i="10" s="1"/>
  <c r="S33" i="10"/>
  <c r="T33" i="10"/>
  <c r="U33" i="10" s="1"/>
  <c r="C36" i="10"/>
  <c r="AB33" i="10"/>
  <c r="AD33" i="10" s="1"/>
  <c r="AE33" i="10" s="1"/>
  <c r="AC33" i="10"/>
  <c r="AB34" i="10"/>
  <c r="AD34" i="10" s="1"/>
  <c r="AE34" i="10" s="1"/>
  <c r="AC34" i="10"/>
  <c r="Q35" i="10"/>
  <c r="O35" i="10"/>
  <c r="M35" i="10" s="1"/>
  <c r="N35" i="10" s="1"/>
  <c r="K36" i="10"/>
  <c r="W35" i="10"/>
  <c r="Z35" i="10" s="1"/>
  <c r="P36" i="10"/>
  <c r="Q36" i="10" l="1"/>
  <c r="O36" i="10"/>
  <c r="R36" i="10" s="1"/>
  <c r="W36" i="10"/>
  <c r="Z36" i="10" s="1"/>
  <c r="X35" i="10"/>
  <c r="Y35" i="10"/>
  <c r="R35" i="10"/>
  <c r="X36" i="10" l="1"/>
  <c r="S36" i="10"/>
  <c r="T36" i="10"/>
  <c r="U36" i="10" s="1"/>
  <c r="AB35" i="10"/>
  <c r="AD35" i="10" s="1"/>
  <c r="AE35" i="10" s="1"/>
  <c r="AC35" i="10"/>
  <c r="S35" i="10"/>
  <c r="T35" i="10"/>
  <c r="U35" i="10" s="1"/>
  <c r="M36" i="10"/>
  <c r="N36" i="10" s="1"/>
  <c r="Y36" i="10"/>
  <c r="AB36" i="10"/>
  <c r="AD36" i="10" s="1"/>
  <c r="AE36" i="10" s="1"/>
  <c r="AC36" i="10"/>
</calcChain>
</file>

<file path=xl/comments1.xml><?xml version="1.0" encoding="utf-8"?>
<comments xmlns="http://schemas.openxmlformats.org/spreadsheetml/2006/main">
  <authors>
    <author>eu</author>
    <author>Georgi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Q12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Параметры Bay такиеже как Sell
Только 0 или 1.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P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U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3.xml><?xml version="1.0" encoding="utf-8"?>
<comments xmlns="http://schemas.openxmlformats.org/spreadsheetml/2006/main">
  <authors>
    <author>Georgi</author>
  </authors>
  <commentList>
    <comment ref="B13" authorId="0">
      <text>
        <r>
          <rPr>
            <sz val="9"/>
            <color indexed="81"/>
            <rFont val="Tahoma"/>
            <family val="2"/>
            <charset val="204"/>
          </rPr>
          <t>Задается на листе
"Сводная МОДЕЛЬ 1x1"</t>
        </r>
      </text>
    </comment>
  </commentList>
</comments>
</file>

<file path=xl/connections.xml><?xml version="1.0" encoding="utf-8"?>
<connections xmlns="http://schemas.openxmlformats.org/spreadsheetml/2006/main">
  <connection id="1" name="[EA][Qj] - Setka v1.40 - Торги- gbpusd - 20161218 - last3 0.01 1.8 $50000 - экспериментальный(1)" type="6" refreshedVersion="4" background="1" saveData="1">
    <textPr sourceFile="C:\Users\Georgi\Downloads\[EA][Qj] - Setka v1.40 - Торги- gbpusd - 20161218 - last3 0.01 1.8 $50000 - экспериментальный(1).set" decimal="," thousands=" " delimiter="=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<sst xmlns="http://schemas.openxmlformats.org/spreadsheetml/2006/main" count="467" uniqueCount="303">
  <si>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</si>
  <si>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</si>
  <si>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</si>
  <si>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</si>
  <si>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</si>
  <si>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</si>
  <si>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</si>
  <si>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</si>
  <si>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</si>
  <si>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</si>
  <si>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</si>
  <si>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</si>
  <si>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</si>
  <si>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</si>
  <si>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</si>
  <si>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</si>
  <si>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</si>
  <si>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</si>
  <si>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</si>
  <si>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</si>
  <si>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</si>
  <si>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</si>
  <si>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</si>
  <si>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</si>
  <si>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</si>
  <si>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</si>
  <si>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</si>
  <si>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</si>
  <si>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</si>
  <si>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</si>
  <si>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</si>
  <si>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</si>
  <si>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</si>
  <si>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</si>
  <si>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</si>
  <si>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</si>
  <si>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</si>
  <si>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</si>
  <si>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</si>
  <si>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</si>
  <si>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</si>
  <si>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</si>
  <si>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</si>
  <si>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</si>
  <si>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</si>
  <si>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</si>
  <si>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</si>
  <si>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</si>
  <si>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</si>
  <si>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</si>
  <si>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</si>
  <si>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</si>
  <si>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</si>
  <si>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</si>
  <si>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</si>
  <si>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</si>
  <si>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</si>
  <si>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</si>
  <si>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</si>
  <si>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</si>
  <si>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</si>
  <si>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</si>
  <si>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</si>
  <si>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</si>
  <si>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</si>
  <si>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</si>
  <si>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</si>
  <si>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</si>
  <si>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</si>
  <si>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</si>
  <si>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</si>
  <si>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</si>
  <si>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</si>
  <si>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</si>
  <si>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</si>
  <si>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</si>
  <si>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</si>
  <si>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</si>
  <si>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</si>
  <si>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</si>
  <si>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</si>
  <si>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</si>
  <si>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</si>
  <si>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</si>
  <si>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</si>
  <si>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</si>
  <si>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</si>
  <si>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</si>
  <si>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</si>
  <si>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</si>
  <si>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</si>
  <si>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Общие настройки и управление торгами</t>
  </si>
  <si>
    <t>TradeSell</t>
  </si>
  <si>
    <t>true</t>
  </si>
  <si>
    <t>TradeBuy</t>
  </si>
  <si>
    <t>S_OpenFirstOrder</t>
  </si>
  <si>
    <t>B_OpenFirstOrder</t>
  </si>
  <si>
    <t>S_CloseAllOrders</t>
  </si>
  <si>
    <t>false</t>
  </si>
  <si>
    <t>B_CloseAllOrders</t>
  </si>
  <si>
    <t>S_PauseOnClose</t>
  </si>
  <si>
    <t>B_PauseOnClose</t>
  </si>
  <si>
    <t>MagicNumber</t>
  </si>
  <si>
    <t>AddComment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</si>
  <si>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</si>
  <si>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</si>
  <si>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</si>
  <si>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</si>
  <si>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</si>
  <si>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</si>
  <si>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</si>
  <si>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</si>
  <si>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</si>
  <si>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</si>
  <si>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</si>
  <si>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</si>
  <si>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</si>
  <si>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</si>
  <si>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</si>
  <si>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</si>
  <si>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</si>
  <si>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</si>
  <si>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</si>
  <si>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S_MaxOpenOrders</t>
  </si>
  <si>
    <t>S_GridStep</t>
  </si>
  <si>
    <t>S_GridLevel</t>
  </si>
  <si>
    <t>S_GridStep_AddPips</t>
  </si>
  <si>
    <t>S_GridStep_Level2</t>
  </si>
  <si>
    <t>S_GridStep_Level2_AddPips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</si>
  <si>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</si>
  <si>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</si>
  <si>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</si>
  <si>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</si>
  <si>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</si>
  <si>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</si>
  <si>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2.0</t>
  </si>
  <si>
    <t>S_MultStart</t>
  </si>
  <si>
    <t>S_MultLevel2</t>
  </si>
  <si>
    <t>S_MultCorr</t>
  </si>
  <si>
    <t>S_MultLevel3</t>
  </si>
  <si>
    <t>S_MultСorrLevel3</t>
  </si>
  <si>
    <t>S_MultStop</t>
  </si>
  <si>
    <t>0.0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</si>
  <si>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</si>
  <si>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</si>
  <si>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</si>
  <si>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</si>
  <si>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</si>
  <si>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S_TakeProffit_Level2</t>
  </si>
  <si>
    <t>S_TakeProffit_Level2FixPips</t>
  </si>
  <si>
    <t>BUY сетки - настройки шагов, количества колен и длины</t>
  </si>
  <si>
    <t>B_MaxOpenOrders</t>
  </si>
  <si>
    <t>B_GridStep</t>
  </si>
  <si>
    <t>B_GridLevel</t>
  </si>
  <si>
    <t>B_GridStep_AddPips</t>
  </si>
  <si>
    <t>B_GridStep_Level2</t>
  </si>
  <si>
    <t>B_GridStep_Level2_AddPips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</si>
  <si>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</si>
  <si>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</si>
  <si>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</si>
  <si>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</si>
  <si>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</si>
  <si>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</si>
  <si>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</si>
  <si>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</si>
  <si>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</si>
  <si>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</si>
  <si>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</si>
  <si>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B_MultStop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</si>
  <si>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</si>
  <si>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</si>
  <si>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</si>
  <si>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</si>
  <si>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</si>
  <si>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</si>
  <si>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</si>
  <si>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</si>
  <si>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</si>
  <si>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</si>
  <si>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</si>
  <si>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</si>
  <si>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</si>
  <si>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</si>
  <si>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</si>
  <si>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</si>
  <si>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</si>
  <si>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</si>
  <si>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</si>
  <si>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</si>
  <si>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</si>
  <si>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</si>
  <si>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</si>
  <si>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</si>
  <si>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</si>
  <si>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</si>
  <si>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</si>
  <si>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</si>
  <si>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</si>
  <si>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</si>
  <si>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</si>
  <si>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</si>
  <si>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</si>
  <si>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</si>
  <si>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</si>
  <si>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</si>
  <si>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</si>
  <si>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</si>
  <si>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Ежедневно: можно открывать 1-е ордера сеток - 5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</si>
  <si>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</si>
  <si>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</si>
  <si>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</si>
  <si>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</si>
  <si>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</si>
  <si>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</si>
  <si>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</si>
  <si>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</si>
  <si>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</si>
  <si>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</si>
  <si>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</si>
  <si>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</si>
  <si>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</si>
  <si>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</si>
  <si>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</si>
  <si>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</si>
  <si>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</si>
  <si>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</si>
  <si>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</si>
  <si>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</si>
  <si>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№3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</si>
  <si>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</si>
  <si>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</si>
  <si>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</si>
  <si>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</si>
  <si>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</si>
  <si>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</si>
  <si>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</si>
  <si>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</si>
  <si>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</si>
  <si>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</si>
  <si>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№4 Ежедневно - до 5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</si>
  <si>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</si>
  <si>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</si>
  <si>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</si>
  <si>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</si>
  <si>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</si>
  <si>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</si>
  <si>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</si>
  <si>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</si>
  <si>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</si>
  <si>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</si>
  <si>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</si>
  <si>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</si>
  <si>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</si>
  <si>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</si>
  <si>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</si>
  <si>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</si>
  <si>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</si>
  <si>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</si>
  <si>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</si>
  <si>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</si>
  <si>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№5 Ежедневно - закрытие обеих сеток в одно время</t>
  </si>
  <si>
    <t>CloseAllOrders_EveryDay_Hour</t>
  </si>
  <si>
    <t>CloseAllOrders_EveryDay_Minute</t>
  </si>
  <si>
    <t>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</si>
  <si>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</si>
  <si>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</si>
  <si>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</si>
  <si>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</si>
  <si>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</si>
  <si>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main_settings_1_40_1100_22_22_30_11_2016</t>
  </si>
  <si>
    <t>filters_part_1_40_1100_22_22_30_11_2016</t>
  </si>
  <si>
    <t>trade_control_by_drawdown_1_40_1100_22_22_30_11_2016</t>
  </si>
  <si>
    <t>CloseAllOrders_ByProfitPercent</t>
  </si>
  <si>
    <t>CloseAllOrders_ByProfitMoney</t>
  </si>
  <si>
    <t>50000.0</t>
  </si>
  <si>
    <t>sell_step_settings_1_40_1100_22_22_30_11_2016</t>
  </si>
  <si>
    <t>sell_lot_settings_1_40_1100_22_22_30_11_2016</t>
  </si>
  <si>
    <t>S_MaxLotCoef</t>
  </si>
  <si>
    <t>sell_tp_settings_1_40_1100_22_22_30_11_2016</t>
  </si>
  <si>
    <t>S_TakeProffit_Level1_5</t>
  </si>
  <si>
    <t>S_TakeProffit_Level1_5Corr</t>
  </si>
  <si>
    <t>buy_step_settings_1_40_1100_22_22_30_11_2016</t>
  </si>
  <si>
    <t>buy_lot_settings_1_40_1100_22_22_30_11_2016</t>
  </si>
  <si>
    <t>B_MaxLotCoef</t>
  </si>
  <si>
    <t>buy_tp_settings_1_40_1100_22_22_30_11_2016</t>
  </si>
  <si>
    <t>B_TakeProffit_Level1_5</t>
  </si>
  <si>
    <t>B_TakeProffit_Level1_5Corr</t>
  </si>
  <si>
    <t>without_indicator_settings_1_40_1100_22_22_30_11_2016</t>
  </si>
  <si>
    <t>gap_settings_1_40_1100_22_22_30_11_2016</t>
  </si>
  <si>
    <t>0.5</t>
  </si>
  <si>
    <t>vol_filter_settings_1_40_1100_22_22_30_11_2016</t>
  </si>
  <si>
    <t>sheduler_settings_1_40_1100_22_22_30_11_2016</t>
  </si>
  <si>
    <t>sheduler_trade_week_settings_1_40_1100_22_22_30_11_2016</t>
  </si>
  <si>
    <t>sheduler_trade_day_settings_1_40_1100_22_22_30_11_2016</t>
  </si>
  <si>
    <t>sheduler_trade_pause_settings_1_40_1100_22_22_30_11_2016</t>
  </si>
  <si>
    <t>sheduler_trade_stop_settings_1_40_1100_22_22_30_11_2016</t>
  </si>
  <si>
    <t>sheduler_close_all_order_settings_1_40_1100_22_22_30_11_2016</t>
  </si>
  <si>
    <t>other_settings_1_40_1100_22_22_30_11_2016===</t>
  </si>
  <si>
    <t>Настройки SELL-сетки</t>
  </si>
  <si>
    <t>Настройки Бота</t>
  </si>
  <si>
    <t>Настройки Buy-сетки</t>
  </si>
  <si>
    <t>Имя Set-файла:</t>
  </si>
  <si>
    <t>EAQj - Setka v1.40+ - Модель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</si>
</sst>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sz val="16"/>
      <name val="Arial Cyr"/>
      <charset val="204"/>
    </font>
    <font>
      <sz val="10"/>
      <color rgb="FFFF0000"/>
      <name val="Arial Cyr"/>
      <charset val="204"/>
    </font>
    <font>
      <sz val="11"/>
      <color rgb="FFFF000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2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7" fillId="0" borderId="0" xfId="0" applyFont="1" applyProtection="1"/>
    <xf numFmtId="0" fontId="27" fillId="7" borderId="0" xfId="0" applyFont="1" applyFill="1" applyProtection="1"/>
    <xf numFmtId="0" fontId="28" fillId="0" borderId="0" xfId="0" applyFont="1" applyProtection="1"/>
    <xf numFmtId="2" fontId="12" fillId="0" borderId="0" xfId="0" applyNumberFormat="1" applyFont="1" applyProtection="1">
      <protection locked="0"/>
    </xf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0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2" fontId="36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169" fontId="0" fillId="0" borderId="27" xfId="0" applyNumberFormat="1" applyBorder="1"/>
    <xf numFmtId="169" fontId="0" fillId="0" borderId="28" xfId="0" applyNumberFormat="1" applyBorder="1"/>
    <xf numFmtId="0" fontId="0" fillId="0" borderId="29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69" fontId="0" fillId="2" borderId="27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 applyBorder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6" fillId="0" borderId="14" xfId="0" applyFont="1" applyBorder="1" applyAlignment="1">
      <alignment horizontal="center" vertical="center" wrapText="1"/>
    </xf>
    <xf numFmtId="170" fontId="40" fillId="8" borderId="3" xfId="0" applyNumberFormat="1" applyFont="1" applyFill="1" applyBorder="1"/>
    <xf numFmtId="170" fontId="40" fillId="2" borderId="3" xfId="0" applyNumberFormat="1" applyFont="1" applyFill="1" applyBorder="1"/>
    <xf numFmtId="170" fontId="40" fillId="8" borderId="8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14" xfId="0" applyFont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1" fontId="41" fillId="8" borderId="27" xfId="0" applyNumberFormat="1" applyFont="1" applyFill="1" applyBorder="1"/>
    <xf numFmtId="171" fontId="41" fillId="2" borderId="27" xfId="0" applyNumberFormat="1" applyFont="1" applyFill="1" applyBorder="1"/>
    <xf numFmtId="171" fontId="41" fillId="8" borderId="28" xfId="0" applyNumberFormat="1" applyFont="1" applyFill="1" applyBorder="1"/>
    <xf numFmtId="0" fontId="26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1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10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8" xfId="0" applyNumberFormat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9" fontId="0" fillId="0" borderId="9" xfId="0" applyNumberFormat="1" applyBorder="1" applyAlignment="1">
      <alignment horizontal="right" indent="1"/>
    </xf>
    <xf numFmtId="9" fontId="0" fillId="0" borderId="7" xfId="0" applyNumberFormat="1" applyBorder="1" applyAlignment="1">
      <alignment horizontal="right" indent="1"/>
    </xf>
    <xf numFmtId="49" fontId="26" fillId="0" borderId="10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center" indent="1"/>
    </xf>
    <xf numFmtId="0" fontId="41" fillId="10" borderId="30" xfId="0" applyFont="1" applyFill="1" applyBorder="1" applyAlignment="1">
      <alignment horizontal="center" vertical="center"/>
    </xf>
    <xf numFmtId="0" fontId="41" fillId="10" borderId="21" xfId="0" applyFont="1" applyFill="1" applyBorder="1" applyAlignment="1">
      <alignment horizontal="left" vertical="center" indent="1"/>
    </xf>
    <xf numFmtId="174" fontId="41" fillId="10" borderId="19" xfId="0" applyNumberFormat="1" applyFont="1" applyFill="1" applyBorder="1" applyAlignment="1">
      <alignment horizontal="right" vertical="center" indent="1"/>
    </xf>
    <xf numFmtId="0" fontId="41" fillId="10" borderId="27" xfId="0" applyFont="1" applyFill="1" applyBorder="1" applyAlignment="1">
      <alignment horizontal="center" vertical="center"/>
    </xf>
    <xf numFmtId="0" fontId="41" fillId="10" borderId="4" xfId="0" applyFont="1" applyFill="1" applyBorder="1" applyAlignment="1">
      <alignment horizontal="left" vertical="center" indent="1"/>
    </xf>
    <xf numFmtId="169" fontId="41" fillId="10" borderId="5" xfId="0" applyNumberFormat="1" applyFont="1" applyFill="1" applyBorder="1" applyAlignment="1">
      <alignment horizontal="right" vertical="center"/>
    </xf>
    <xf numFmtId="174" fontId="41" fillId="10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0" fillId="0" borderId="0" xfId="0" applyFont="1" applyFill="1" applyProtection="1"/>
    <xf numFmtId="0" fontId="37" fillId="0" borderId="0" xfId="0" applyFont="1" applyFill="1" applyProtection="1"/>
    <xf numFmtId="0" fontId="34" fillId="0" borderId="31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8" fillId="0" borderId="0" xfId="0" applyFont="1" applyProtection="1"/>
    <xf numFmtId="0" fontId="60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9" fillId="0" borderId="0" xfId="0" applyNumberFormat="1" applyFont="1" applyProtection="1"/>
    <xf numFmtId="1" fontId="59" fillId="4" borderId="0" xfId="0" applyNumberFormat="1" applyFont="1" applyFill="1" applyProtection="1"/>
    <xf numFmtId="171" fontId="56" fillId="0" borderId="0" xfId="0" applyNumberFormat="1" applyFont="1" applyProtection="1">
      <protection locked="0"/>
    </xf>
    <xf numFmtId="171" fontId="56" fillId="4" borderId="0" xfId="0" applyNumberFormat="1" applyFont="1" applyFill="1" applyProtection="1">
      <protection locked="0"/>
    </xf>
    <xf numFmtId="1" fontId="59" fillId="3" borderId="0" xfId="0" applyNumberFormat="1" applyFont="1" applyFill="1" applyProtection="1"/>
    <xf numFmtId="1" fontId="60" fillId="0" borderId="0" xfId="0" applyNumberFormat="1" applyFont="1" applyProtection="1"/>
    <xf numFmtId="1" fontId="60" fillId="5" borderId="0" xfId="0" applyNumberFormat="1" applyFont="1" applyFill="1" applyProtection="1"/>
    <xf numFmtId="171" fontId="35" fillId="0" borderId="0" xfId="0" applyNumberFormat="1" applyFont="1" applyFill="1" applyAlignment="1" applyProtection="1">
      <alignment horizontal="center"/>
      <protection locked="0"/>
    </xf>
    <xf numFmtId="165" fontId="31" fillId="0" borderId="0" xfId="0" applyNumberFormat="1" applyFont="1" applyFill="1" applyAlignment="1" applyProtection="1">
      <alignment horizontal="center"/>
      <protection locked="0"/>
    </xf>
    <xf numFmtId="0" fontId="37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9" fillId="4" borderId="0" xfId="0" applyNumberFormat="1" applyFont="1" applyFill="1" applyProtection="1"/>
    <xf numFmtId="0" fontId="61" fillId="0" borderId="0" xfId="0" applyFont="1" applyProtection="1"/>
    <xf numFmtId="171" fontId="59" fillId="3" borderId="0" xfId="0" applyNumberFormat="1" applyFont="1" applyFill="1" applyProtection="1"/>
    <xf numFmtId="0" fontId="61" fillId="7" borderId="0" xfId="0" applyFont="1" applyFill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9" fillId="0" borderId="0" xfId="0" applyFont="1" applyFill="1" applyProtection="1">
      <protection locked="0"/>
    </xf>
    <xf numFmtId="0" fontId="62" fillId="0" borderId="0" xfId="0" applyFont="1" applyProtection="1"/>
    <xf numFmtId="171" fontId="56" fillId="3" borderId="0" xfId="0" applyNumberFormat="1" applyFont="1" applyFill="1" applyProtection="1">
      <protection locked="0"/>
    </xf>
    <xf numFmtId="171" fontId="57" fillId="5" borderId="0" xfId="0" applyNumberFormat="1" applyFont="1" applyFill="1" applyProtection="1">
      <protection locked="0"/>
    </xf>
    <xf numFmtId="0" fontId="63" fillId="0" borderId="0" xfId="0" applyFont="1" applyProtection="1"/>
    <xf numFmtId="0" fontId="63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62" fillId="0" borderId="0" xfId="0" applyFont="1" applyAlignment="1" applyProtection="1">
      <alignment horizontal="left"/>
    </xf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0" fontId="67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8" fillId="0" borderId="0" xfId="0" applyNumberFormat="1" applyFont="1" applyProtection="1"/>
    <xf numFmtId="1" fontId="68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9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6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2" xfId="0" applyNumberFormat="1" applyFont="1" applyFill="1" applyBorder="1" applyAlignment="1" applyProtection="1">
      <alignment horizontal="center"/>
    </xf>
    <xf numFmtId="1" fontId="6" fillId="3" borderId="32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6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5" fillId="0" borderId="0" xfId="0" applyFont="1"/>
    <xf numFmtId="0" fontId="70" fillId="8" borderId="25" xfId="0" applyFont="1" applyFill="1" applyBorder="1" applyAlignment="1" applyProtection="1">
      <alignment horizontal="center"/>
      <protection locked="0"/>
    </xf>
    <xf numFmtId="0" fontId="71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9" fillId="4" borderId="0" xfId="0" applyFont="1" applyFill="1" applyProtection="1"/>
    <xf numFmtId="0" fontId="59" fillId="3" borderId="0" xfId="0" applyFont="1" applyFill="1" applyProtection="1"/>
    <xf numFmtId="0" fontId="60" fillId="5" borderId="0" xfId="0" applyFont="1" applyFill="1" applyProtection="1"/>
    <xf numFmtId="171" fontId="60" fillId="5" borderId="0" xfId="0" applyNumberFormat="1" applyFont="1" applyFill="1" applyProtection="1"/>
    <xf numFmtId="0" fontId="72" fillId="0" borderId="0" xfId="0" applyFont="1" applyProtection="1"/>
    <xf numFmtId="0" fontId="74" fillId="0" borderId="0" xfId="0" applyFont="1" applyProtection="1"/>
    <xf numFmtId="0" fontId="75" fillId="0" borderId="0" xfId="0" applyFont="1" applyProtection="1"/>
    <xf numFmtId="1" fontId="76" fillId="8" borderId="25" xfId="0" applyNumberFormat="1" applyFont="1" applyFill="1" applyBorder="1" applyAlignment="1" applyProtection="1">
      <alignment horizontal="center"/>
      <protection locked="0"/>
    </xf>
    <xf numFmtId="171" fontId="76" fillId="8" borderId="0" xfId="0" applyNumberFormat="1" applyFont="1" applyFill="1" applyAlignment="1" applyProtection="1">
      <alignment horizontal="center"/>
      <protection locked="0"/>
    </xf>
    <xf numFmtId="0" fontId="77" fillId="4" borderId="0" xfId="0" applyFont="1" applyFill="1" applyProtection="1"/>
    <xf numFmtId="0" fontId="73" fillId="0" borderId="0" xfId="0" applyFont="1" applyProtection="1"/>
    <xf numFmtId="0" fontId="77" fillId="3" borderId="0" xfId="0" applyFont="1" applyFill="1" applyProtection="1"/>
    <xf numFmtId="0" fontId="75" fillId="0" borderId="0" xfId="0" applyFont="1" applyAlignment="1" applyProtection="1">
      <alignment horizontal="center"/>
    </xf>
    <xf numFmtId="1" fontId="72" fillId="8" borderId="25" xfId="0" applyNumberFormat="1" applyFont="1" applyFill="1" applyBorder="1" applyAlignment="1" applyProtection="1">
      <alignment horizontal="center"/>
      <protection locked="0"/>
    </xf>
    <xf numFmtId="0" fontId="73" fillId="7" borderId="0" xfId="0" applyFont="1" applyFill="1" applyProtection="1"/>
    <xf numFmtId="0" fontId="73" fillId="0" borderId="0" xfId="0" applyFont="1" applyProtection="1">
      <protection locked="0"/>
    </xf>
    <xf numFmtId="171" fontId="77" fillId="4" borderId="0" xfId="0" applyNumberFormat="1" applyFont="1" applyFill="1" applyProtection="1"/>
    <xf numFmtId="171" fontId="77" fillId="3" borderId="0" xfId="0" applyNumberFormat="1" applyFont="1" applyFill="1" applyProtection="1"/>
    <xf numFmtId="165" fontId="72" fillId="8" borderId="0" xfId="0" applyNumberFormat="1" applyFont="1" applyFill="1" applyAlignment="1" applyProtection="1">
      <alignment horizontal="center"/>
      <protection locked="0"/>
    </xf>
    <xf numFmtId="0" fontId="78" fillId="0" borderId="0" xfId="0" applyFont="1" applyProtection="1"/>
    <xf numFmtId="0" fontId="47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72" fillId="0" borderId="0" xfId="0" applyNumberFormat="1" applyFont="1" applyAlignment="1" applyProtection="1">
      <alignment horizontal="center"/>
      <protection locked="0"/>
    </xf>
    <xf numFmtId="1" fontId="72" fillId="3" borderId="0" xfId="0" applyNumberFormat="1" applyFont="1" applyFill="1" applyAlignment="1" applyProtection="1">
      <alignment horizontal="center"/>
    </xf>
    <xf numFmtId="1" fontId="75" fillId="5" borderId="0" xfId="0" applyNumberFormat="1" applyFont="1" applyFill="1" applyAlignment="1" applyProtection="1">
      <alignment horizontal="center"/>
    </xf>
    <xf numFmtId="166" fontId="3" fillId="0" borderId="31" xfId="0" applyNumberFormat="1" applyFont="1" applyFill="1" applyBorder="1" applyAlignment="1" applyProtection="1">
      <alignment horizontal="center" vertical="center"/>
    </xf>
    <xf numFmtId="0" fontId="3" fillId="0" borderId="33" xfId="0" applyFont="1" applyBorder="1" applyProtection="1"/>
    <xf numFmtId="0" fontId="79" fillId="0" borderId="0" xfId="0" applyFont="1"/>
    <xf numFmtId="0" fontId="78" fillId="0" borderId="0" xfId="0" applyFont="1" applyAlignment="1" applyProtection="1">
      <alignment horizontal="center"/>
      <protection locked="0"/>
    </xf>
    <xf numFmtId="1" fontId="78" fillId="0" borderId="0" xfId="0" applyNumberFormat="1" applyFont="1" applyAlignment="1" applyProtection="1">
      <alignment horizontal="center"/>
      <protection locked="0"/>
    </xf>
    <xf numFmtId="0" fontId="34" fillId="0" borderId="29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1" fontId="6" fillId="3" borderId="34" xfId="0" applyNumberFormat="1" applyFont="1" applyFill="1" applyBorder="1" applyAlignment="1" applyProtection="1">
      <alignment horizontal="center"/>
    </xf>
    <xf numFmtId="1" fontId="6" fillId="13" borderId="34" xfId="0" applyNumberFormat="1" applyFont="1" applyFill="1" applyBorder="1" applyAlignment="1" applyProtection="1">
      <alignment horizontal="center"/>
    </xf>
    <xf numFmtId="1" fontId="6" fillId="13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82" fillId="0" borderId="0" xfId="0" applyFont="1"/>
    <xf numFmtId="0" fontId="0" fillId="0" borderId="5" xfId="0" applyBorder="1" applyAlignment="1" applyProtection="1">
      <alignment horizontal="left"/>
      <protection locked="0"/>
    </xf>
    <xf numFmtId="0" fontId="0" fillId="0" borderId="40" xfId="0" applyBorder="1" applyAlignment="1" applyProtection="1">
      <alignment horizontal="left"/>
      <protection locked="0"/>
    </xf>
    <xf numFmtId="1" fontId="0" fillId="0" borderId="40" xfId="0" applyNumberFormat="1" applyBorder="1" applyAlignment="1" applyProtection="1">
      <alignment horizontal="left"/>
      <protection locked="0"/>
    </xf>
    <xf numFmtId="0" fontId="0" fillId="0" borderId="40" xfId="0" applyNumberFormat="1" applyBorder="1" applyAlignment="1" applyProtection="1">
      <alignment horizontal="left"/>
      <protection locked="0"/>
    </xf>
    <xf numFmtId="1" fontId="0" fillId="0" borderId="42" xfId="0" applyNumberFormat="1" applyBorder="1" applyAlignment="1" applyProtection="1">
      <alignment horizontal="left"/>
      <protection locked="0"/>
    </xf>
    <xf numFmtId="1" fontId="0" fillId="0" borderId="5" xfId="0" applyNumberFormat="1" applyBorder="1" applyAlignment="1" applyProtection="1">
      <alignment horizontal="left"/>
      <protection locked="0"/>
    </xf>
    <xf numFmtId="0" fontId="0" fillId="0" borderId="5" xfId="0" applyNumberForma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14" borderId="5" xfId="0" applyFill="1" applyBorder="1" applyProtection="1"/>
    <xf numFmtId="0" fontId="0" fillId="0" borderId="5" xfId="0" applyBorder="1" applyProtection="1"/>
    <xf numFmtId="0" fontId="80" fillId="17" borderId="25" xfId="0" applyFont="1" applyFill="1" applyBorder="1" applyAlignment="1" applyProtection="1">
      <alignment horizontal="center"/>
    </xf>
    <xf numFmtId="0" fontId="0" fillId="14" borderId="5" xfId="0" applyFill="1" applyBorder="1" applyAlignment="1" applyProtection="1">
      <alignment horizontal="left"/>
    </xf>
    <xf numFmtId="0" fontId="81" fillId="14" borderId="5" xfId="0" applyFont="1" applyFill="1" applyBorder="1" applyAlignment="1" applyProtection="1">
      <alignment horizontal="left"/>
    </xf>
    <xf numFmtId="0" fontId="80" fillId="15" borderId="43" xfId="0" applyFont="1" applyFill="1" applyBorder="1" applyAlignment="1" applyProtection="1">
      <alignment horizontal="center"/>
    </xf>
    <xf numFmtId="0" fontId="80" fillId="16" borderId="43" xfId="0" applyFont="1" applyFill="1" applyBorder="1" applyAlignment="1" applyProtection="1">
      <alignment horizontal="center"/>
    </xf>
    <xf numFmtId="0" fontId="0" fillId="0" borderId="38" xfId="0" applyBorder="1" applyProtection="1"/>
    <xf numFmtId="0" fontId="0" fillId="0" borderId="39" xfId="0" applyBorder="1" applyProtection="1"/>
    <xf numFmtId="0" fontId="0" fillId="0" borderId="41" xfId="0" applyBorder="1" applyProtection="1"/>
    <xf numFmtId="0" fontId="0" fillId="0" borderId="35" xfId="0" applyBorder="1" applyAlignment="1" applyProtection="1">
      <alignment horizontal="left"/>
    </xf>
    <xf numFmtId="0" fontId="0" fillId="0" borderId="40" xfId="0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12</xdr:row>
          <xdr:rowOff>9525</xdr:rowOff>
        </xdr:from>
        <xdr:to>
          <xdr:col>13</xdr:col>
          <xdr:colOff>0</xdr:colOff>
          <xdr:row>13</xdr:row>
          <xdr:rowOff>209550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12</xdr:row>
          <xdr:rowOff>9525</xdr:rowOff>
        </xdr:from>
        <xdr:to>
          <xdr:col>13</xdr:col>
          <xdr:colOff>552450</xdr:colOff>
          <xdr:row>14</xdr:row>
          <xdr:rowOff>0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12</xdr:row>
          <xdr:rowOff>9525</xdr:rowOff>
        </xdr:from>
        <xdr:to>
          <xdr:col>16</xdr:col>
          <xdr:colOff>485775</xdr:colOff>
          <xdr:row>13</xdr:row>
          <xdr:rowOff>200025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Создать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[EA][Qj] - Setka v1.40 - Торги- gbpusd - 20161218 - last3 0.01 1.8 $50000 - экспериментальный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37"/>
  <sheetViews>
    <sheetView workbookViewId="0">
      <selection activeCell="D19" sqref="D19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33" t="s">
        <v>86</v>
      </c>
      <c r="B1" s="328" t="str">
        <f>IF(C$1=0,"LastOrder",IF(C$1=1,"MinOrder","ОШИБКА"))</f>
        <v>LastOrder</v>
      </c>
      <c r="C1" s="341">
        <v>0</v>
      </c>
      <c r="D1" s="125"/>
      <c r="E1" s="125"/>
      <c r="F1" s="125"/>
      <c r="G1" s="125"/>
      <c r="H1" s="125"/>
      <c r="I1" s="333"/>
      <c r="J1" s="328" t="str">
        <f>IF(K$1=0,"LastOrder",IF(K$1=1,"MinOrder","ОШИБКА"))</f>
        <v>LastOrder</v>
      </c>
      <c r="K1" s="341">
        <v>0</v>
      </c>
      <c r="L1" s="125"/>
      <c r="M1" s="125"/>
      <c r="N1" s="125"/>
      <c r="O1" s="125"/>
      <c r="P1" s="125"/>
    </row>
    <row r="2" spans="1:16" ht="15" x14ac:dyDescent="0.25">
      <c r="A2" s="33" t="s">
        <v>0</v>
      </c>
      <c r="B2" s="312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312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 x14ac:dyDescent="0.25">
      <c r="A3" s="33" t="s">
        <v>1</v>
      </c>
      <c r="B3" s="312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312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 x14ac:dyDescent="0.25">
      <c r="A4" s="33"/>
      <c r="B4" s="312"/>
      <c r="C4" s="2"/>
      <c r="D4" s="35"/>
      <c r="E4" s="35"/>
      <c r="F4" s="35"/>
      <c r="G4" s="35"/>
      <c r="H4" s="35"/>
      <c r="I4" s="37"/>
      <c r="J4" s="312"/>
      <c r="K4" s="2"/>
      <c r="L4" s="38"/>
      <c r="M4" s="38"/>
      <c r="N4" s="38"/>
      <c r="O4" s="38"/>
      <c r="P4" s="38"/>
    </row>
    <row r="5" spans="1:16" ht="15" x14ac:dyDescent="0.25">
      <c r="A5" s="40"/>
      <c r="B5" s="312"/>
      <c r="C5" s="3"/>
      <c r="D5" s="41"/>
      <c r="E5" s="41"/>
      <c r="F5" s="41"/>
      <c r="G5" s="41"/>
      <c r="H5" s="41"/>
      <c r="I5" s="43"/>
      <c r="J5" s="312"/>
      <c r="K5" s="8"/>
      <c r="L5" s="38"/>
      <c r="M5" s="38"/>
      <c r="N5" s="38"/>
      <c r="O5" s="38"/>
      <c r="P5" s="38"/>
    </row>
    <row r="6" spans="1:16" ht="15" x14ac:dyDescent="0.25">
      <c r="A6" s="44" t="s">
        <v>2</v>
      </c>
      <c r="B6" s="312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312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 x14ac:dyDescent="0.25">
      <c r="A7" s="44" t="s">
        <v>3</v>
      </c>
      <c r="B7" s="313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313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 x14ac:dyDescent="0.25">
      <c r="A8" s="40"/>
      <c r="B8" s="309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309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 x14ac:dyDescent="0.25">
      <c r="A9" s="315" t="s">
        <v>4</v>
      </c>
      <c r="B9" s="312" t="str">
        <f>IF(C$9&lt;0,"д.б. &gt;=0","")</f>
        <v/>
      </c>
      <c r="C9" s="7">
        <v>11</v>
      </c>
      <c r="D9" s="334"/>
      <c r="E9" s="334"/>
      <c r="F9" s="334"/>
      <c r="G9" s="334"/>
      <c r="H9" s="334"/>
      <c r="I9" s="335"/>
      <c r="J9" s="312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 x14ac:dyDescent="0.25">
      <c r="A10" s="315" t="s">
        <v>5</v>
      </c>
      <c r="B10" s="313" t="str">
        <f>IF(AND(C$9=0,C$10&lt;&gt;0),"д.б. =0","")</f>
        <v/>
      </c>
      <c r="C10" s="5">
        <v>-0.05</v>
      </c>
      <c r="D10" s="334"/>
      <c r="E10" s="334"/>
      <c r="F10" s="334"/>
      <c r="G10" s="334"/>
      <c r="H10" s="334"/>
      <c r="I10" s="335"/>
      <c r="J10" s="313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 x14ac:dyDescent="0.25">
      <c r="A11" s="315"/>
      <c r="B11" s="313"/>
      <c r="C11" s="5"/>
      <c r="D11" s="334"/>
      <c r="E11" s="334"/>
      <c r="F11" s="334"/>
      <c r="G11" s="334"/>
      <c r="H11" s="334"/>
      <c r="I11" s="335"/>
      <c r="J11" s="313"/>
      <c r="K11" s="10"/>
      <c r="L11" s="38"/>
      <c r="M11" s="38"/>
      <c r="N11" s="38"/>
      <c r="O11" s="38"/>
      <c r="P11" s="38"/>
    </row>
    <row r="12" spans="1:16" ht="15" x14ac:dyDescent="0.25">
      <c r="A12" s="33" t="s">
        <v>84</v>
      </c>
      <c r="B12" s="312" t="str">
        <f>IF(C$12&lt;0,"д.б. &gt;=0","")</f>
        <v/>
      </c>
      <c r="C12" s="291">
        <v>15</v>
      </c>
      <c r="D12" s="334"/>
      <c r="E12" s="334"/>
      <c r="F12" s="334"/>
      <c r="G12" s="334"/>
      <c r="H12" s="334"/>
      <c r="I12" s="335"/>
      <c r="J12" s="312" t="str">
        <f>IF(K$12&lt;0,"д.б. &gt;=0","")</f>
        <v/>
      </c>
      <c r="K12" s="314">
        <v>12</v>
      </c>
      <c r="L12" s="38"/>
      <c r="M12" s="38"/>
      <c r="N12" s="38"/>
      <c r="O12" s="38"/>
      <c r="P12" s="38"/>
    </row>
    <row r="13" spans="1:16" ht="15" x14ac:dyDescent="0.25">
      <c r="A13" s="44" t="s">
        <v>87</v>
      </c>
      <c r="B13" s="312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312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 x14ac:dyDescent="0.3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 x14ac:dyDescent="0.3">
      <c r="A15" s="336" t="s">
        <v>6</v>
      </c>
      <c r="B15" s="386">
        <v>3</v>
      </c>
      <c r="C15" s="387"/>
      <c r="D15" s="388"/>
      <c r="E15" s="337"/>
      <c r="F15" s="383">
        <v>2</v>
      </c>
      <c r="G15" s="383"/>
      <c r="H15" s="383"/>
      <c r="I15" s="338"/>
      <c r="J15" s="384">
        <v>3</v>
      </c>
      <c r="K15" s="384"/>
      <c r="L15" s="384"/>
      <c r="M15" s="337"/>
      <c r="N15" s="384">
        <v>2</v>
      </c>
      <c r="O15" s="384"/>
      <c r="P15" s="385"/>
    </row>
    <row r="16" spans="1:16" ht="15.75" thickBot="1" x14ac:dyDescent="0.3">
      <c r="A16" s="65" t="s">
        <v>7</v>
      </c>
      <c r="B16" s="66" t="s">
        <v>8</v>
      </c>
      <c r="C16" s="67" t="s">
        <v>9</v>
      </c>
      <c r="D16" s="68" t="s">
        <v>10</v>
      </c>
      <c r="E16" s="339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339"/>
      <c r="N16" s="70" t="s">
        <v>8</v>
      </c>
      <c r="O16" s="67" t="s">
        <v>9</v>
      </c>
      <c r="P16" s="68" t="s">
        <v>10</v>
      </c>
    </row>
    <row r="17" spans="1:16" ht="15" x14ac:dyDescent="0.25">
      <c r="A17" s="74"/>
      <c r="B17" s="75"/>
      <c r="C17" s="76"/>
      <c r="D17" s="77"/>
      <c r="E17" s="340"/>
      <c r="F17" s="79"/>
      <c r="G17" s="76"/>
      <c r="H17" s="77"/>
      <c r="I17" s="80"/>
      <c r="J17" s="81"/>
      <c r="K17" s="76"/>
      <c r="L17" s="77"/>
      <c r="M17" s="340"/>
      <c r="N17" s="79"/>
      <c r="O17" s="76"/>
      <c r="P17" s="77"/>
    </row>
    <row r="18" spans="1:16" ht="15" x14ac:dyDescent="0.2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 x14ac:dyDescent="0.2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>D18+ROUND(C19,2)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6">H18+ROUND(G19,2)</f>
        <v>0.02</v>
      </c>
      <c r="I19" s="17"/>
      <c r="J19" s="18">
        <f t="shared" ref="J19:J37" si="7">IF(($A19&lt;J$15),1,IF(AND($A19&gt;$K$12,$K$12&gt;0),J18,IF(AND($A19&gt;=$K$9,$K$9&gt;0),ROUND(J18+$K$10,4),IF(AND($A19&gt;=$K$6,$K$6&gt;0),ROUND(J18+$K$7,4),$K$3))))</f>
        <v>1</v>
      </c>
      <c r="K19" s="121">
        <f t="shared" ref="K19:K37" si="8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9">L18+ROUND(K19,2)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0">P18+ROUND(O19,2)</f>
        <v>0.03</v>
      </c>
    </row>
    <row r="20" spans="1:16" ht="15" x14ac:dyDescent="0.2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ref="D20:D37" si="11">D19+ROUND(C20,2)</f>
        <v>0.03</v>
      </c>
      <c r="E20" s="15"/>
      <c r="F20" s="16">
        <f t="shared" si="0"/>
        <v>1.4</v>
      </c>
      <c r="G20" s="121">
        <f t="shared" si="1"/>
        <v>0.02</v>
      </c>
      <c r="H20" s="14">
        <f t="shared" si="6"/>
        <v>0.04</v>
      </c>
      <c r="I20" s="17"/>
      <c r="J20" s="18">
        <f t="shared" si="7"/>
        <v>1.5</v>
      </c>
      <c r="K20" s="121">
        <f t="shared" si="8"/>
        <v>1.4999999999999999E-2</v>
      </c>
      <c r="L20" s="14">
        <f t="shared" si="9"/>
        <v>0.04</v>
      </c>
      <c r="M20" s="15"/>
      <c r="N20" s="16">
        <f t="shared" si="2"/>
        <v>1.5</v>
      </c>
      <c r="O20" s="121">
        <f t="shared" si="3"/>
        <v>2.3E-2</v>
      </c>
      <c r="P20" s="14">
        <f t="shared" si="10"/>
        <v>0.05</v>
      </c>
    </row>
    <row r="21" spans="1:16" ht="15" x14ac:dyDescent="0.2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11"/>
        <v>0.05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6"/>
        <v>7.0000000000000007E-2</v>
      </c>
      <c r="I21" s="17"/>
      <c r="J21" s="18">
        <f t="shared" si="7"/>
        <v>1.5</v>
      </c>
      <c r="K21" s="121">
        <f t="shared" si="8"/>
        <v>2.3E-2</v>
      </c>
      <c r="L21" s="14">
        <f t="shared" si="9"/>
        <v>0.06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0"/>
        <v>0.09</v>
      </c>
    </row>
    <row r="22" spans="1:16" ht="15" x14ac:dyDescent="0.2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11"/>
        <v>0.08</v>
      </c>
      <c r="E22" s="15"/>
      <c r="F22" s="22">
        <f t="shared" si="0"/>
        <v>1.4</v>
      </c>
      <c r="G22" s="20">
        <f t="shared" si="1"/>
        <v>3.9E-2</v>
      </c>
      <c r="H22" s="21">
        <f t="shared" si="6"/>
        <v>0.11000000000000001</v>
      </c>
      <c r="I22" s="17"/>
      <c r="J22" s="22">
        <f t="shared" si="7"/>
        <v>1.52</v>
      </c>
      <c r="K22" s="20">
        <f t="shared" si="8"/>
        <v>3.5000000000000003E-2</v>
      </c>
      <c r="L22" s="21">
        <f t="shared" si="9"/>
        <v>0.1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0"/>
        <v>0.14000000000000001</v>
      </c>
    </row>
    <row r="23" spans="1:16" ht="15" x14ac:dyDescent="0.2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11"/>
        <v>0.12</v>
      </c>
      <c r="E23" s="15"/>
      <c r="F23" s="16">
        <f t="shared" si="0"/>
        <v>1.42</v>
      </c>
      <c r="G23" s="121">
        <f t="shared" si="1"/>
        <v>5.5E-2</v>
      </c>
      <c r="H23" s="14">
        <f t="shared" si="6"/>
        <v>0.17</v>
      </c>
      <c r="I23" s="17"/>
      <c r="J23" s="18">
        <f t="shared" si="7"/>
        <v>1.54</v>
      </c>
      <c r="K23" s="121">
        <f t="shared" si="8"/>
        <v>5.3999999999999999E-2</v>
      </c>
      <c r="L23" s="14">
        <f t="shared" si="9"/>
        <v>0.15000000000000002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0"/>
        <v>0.22000000000000003</v>
      </c>
    </row>
    <row r="24" spans="1:16" ht="15" x14ac:dyDescent="0.2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11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6"/>
        <v>0.25</v>
      </c>
      <c r="I24" s="17"/>
      <c r="J24" s="18">
        <f t="shared" si="7"/>
        <v>1.56</v>
      </c>
      <c r="K24" s="121">
        <f t="shared" si="8"/>
        <v>8.4000000000000005E-2</v>
      </c>
      <c r="L24" s="14">
        <f t="shared" si="9"/>
        <v>0.23000000000000004</v>
      </c>
      <c r="M24" s="15"/>
      <c r="N24" s="16">
        <f t="shared" si="2"/>
        <v>1.56</v>
      </c>
      <c r="O24" s="121">
        <f t="shared" si="3"/>
        <v>0.128</v>
      </c>
      <c r="P24" s="14">
        <f t="shared" si="10"/>
        <v>0.35000000000000003</v>
      </c>
    </row>
    <row r="25" spans="1:16" ht="15" x14ac:dyDescent="0.2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11"/>
        <v>0.27</v>
      </c>
      <c r="E25" s="15"/>
      <c r="F25" s="16">
        <f t="shared" si="0"/>
        <v>1.46</v>
      </c>
      <c r="G25" s="121">
        <f t="shared" si="1"/>
        <v>0.115</v>
      </c>
      <c r="H25" s="14">
        <f t="shared" si="6"/>
        <v>0.37</v>
      </c>
      <c r="I25" s="17"/>
      <c r="J25" s="18">
        <f t="shared" si="7"/>
        <v>1.58</v>
      </c>
      <c r="K25" s="121">
        <f t="shared" si="8"/>
        <v>0.13300000000000001</v>
      </c>
      <c r="L25" s="14">
        <f t="shared" si="9"/>
        <v>0.36000000000000004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0"/>
        <v>0.55000000000000004</v>
      </c>
    </row>
    <row r="26" spans="1:16" ht="15" x14ac:dyDescent="0.2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11"/>
        <v>0.4</v>
      </c>
      <c r="E26" s="15"/>
      <c r="F26" s="16">
        <f t="shared" si="0"/>
        <v>1.48</v>
      </c>
      <c r="G26" s="121">
        <f t="shared" si="1"/>
        <v>0.17</v>
      </c>
      <c r="H26" s="14">
        <f t="shared" si="6"/>
        <v>0.54</v>
      </c>
      <c r="I26" s="17"/>
      <c r="J26" s="18">
        <f t="shared" si="7"/>
        <v>1.6</v>
      </c>
      <c r="K26" s="121">
        <f t="shared" si="8"/>
        <v>0.21299999999999999</v>
      </c>
      <c r="L26" s="14">
        <f t="shared" si="9"/>
        <v>0.57000000000000006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0"/>
        <v>0.87000000000000011</v>
      </c>
    </row>
    <row r="27" spans="1:16" ht="15" x14ac:dyDescent="0.2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11"/>
        <v>0.59000000000000008</v>
      </c>
      <c r="E27" s="15"/>
      <c r="F27" s="22">
        <f t="shared" si="0"/>
        <v>1.5</v>
      </c>
      <c r="G27" s="20">
        <f t="shared" si="1"/>
        <v>0.255</v>
      </c>
      <c r="H27" s="21">
        <f t="shared" si="6"/>
        <v>0.8</v>
      </c>
      <c r="I27" s="17"/>
      <c r="J27" s="22">
        <f t="shared" si="7"/>
        <v>1.55</v>
      </c>
      <c r="K27" s="20">
        <f t="shared" si="8"/>
        <v>0.33</v>
      </c>
      <c r="L27" s="21">
        <f t="shared" si="9"/>
        <v>0.90000000000000013</v>
      </c>
      <c r="M27" s="15"/>
      <c r="N27" s="22">
        <f t="shared" si="2"/>
        <v>1.55</v>
      </c>
      <c r="O27" s="20">
        <f t="shared" si="3"/>
        <v>0.501</v>
      </c>
      <c r="P27" s="21">
        <f t="shared" si="10"/>
        <v>1.37</v>
      </c>
    </row>
    <row r="28" spans="1:16" ht="15" x14ac:dyDescent="0.2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11"/>
        <v>0.8600000000000001</v>
      </c>
      <c r="E28" s="15"/>
      <c r="F28" s="16">
        <f t="shared" si="0"/>
        <v>1.45</v>
      </c>
      <c r="G28" s="121">
        <f t="shared" si="1"/>
        <v>0.37</v>
      </c>
      <c r="H28" s="14">
        <f t="shared" si="6"/>
        <v>1.17</v>
      </c>
      <c r="I28" s="17"/>
      <c r="J28" s="18">
        <f t="shared" si="7"/>
        <v>1.5</v>
      </c>
      <c r="K28" s="121">
        <f t="shared" si="8"/>
        <v>0.495</v>
      </c>
      <c r="L28" s="14">
        <f t="shared" si="9"/>
        <v>1.4000000000000001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0"/>
        <v>2.12</v>
      </c>
    </row>
    <row r="29" spans="1:16" ht="15" x14ac:dyDescent="0.2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11"/>
        <v>1.2400000000000002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6"/>
        <v>1.69</v>
      </c>
      <c r="I29" s="17"/>
      <c r="J29" s="18">
        <f t="shared" si="7"/>
        <v>1.45</v>
      </c>
      <c r="K29" s="121">
        <f t="shared" si="8"/>
        <v>0.71799999999999997</v>
      </c>
      <c r="L29" s="14">
        <f t="shared" si="9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0"/>
        <v>3.21</v>
      </c>
    </row>
    <row r="30" spans="1:16" ht="15" x14ac:dyDescent="0.2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11"/>
        <v>1.7600000000000002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6"/>
        <v>2.3899999999999997</v>
      </c>
      <c r="I30" s="17"/>
      <c r="J30" s="18">
        <f t="shared" si="7"/>
        <v>1.45</v>
      </c>
      <c r="K30" s="121">
        <f t="shared" si="8"/>
        <v>1.0409999999999999</v>
      </c>
      <c r="L30" s="14">
        <f t="shared" si="9"/>
        <v>3.16</v>
      </c>
      <c r="M30" s="15"/>
      <c r="N30" s="16">
        <f t="shared" si="2"/>
        <v>1.45</v>
      </c>
      <c r="O30" s="121">
        <f t="shared" si="3"/>
        <v>1.581</v>
      </c>
      <c r="P30" s="14">
        <f t="shared" si="10"/>
        <v>4.79</v>
      </c>
    </row>
    <row r="31" spans="1:16" ht="15" x14ac:dyDescent="0.2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11"/>
        <v>2.4300000000000002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6"/>
        <v>3.3</v>
      </c>
      <c r="I31" s="17"/>
      <c r="J31" s="18">
        <f t="shared" si="7"/>
        <v>1.45</v>
      </c>
      <c r="K31" s="121">
        <f t="shared" si="8"/>
        <v>1.5089999999999999</v>
      </c>
      <c r="L31" s="14">
        <f t="shared" si="9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0"/>
        <v>6.79</v>
      </c>
    </row>
    <row r="32" spans="1:16" ht="15" x14ac:dyDescent="0.2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11"/>
        <v>3.27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6"/>
        <v>4.4000000000000004</v>
      </c>
      <c r="I32" s="17"/>
      <c r="J32" s="22">
        <f t="shared" si="7"/>
        <v>1.45</v>
      </c>
      <c r="K32" s="20">
        <f t="shared" si="8"/>
        <v>2</v>
      </c>
      <c r="L32" s="21">
        <f t="shared" si="9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0"/>
        <v>8.7899999999999991</v>
      </c>
    </row>
    <row r="33" spans="1:16" ht="15" x14ac:dyDescent="0.2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11"/>
        <v>4.32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6"/>
        <v>5.5</v>
      </c>
      <c r="I33" s="17"/>
      <c r="J33" s="18">
        <f t="shared" si="7"/>
        <v>1.45</v>
      </c>
      <c r="K33" s="121">
        <f t="shared" si="8"/>
        <v>2</v>
      </c>
      <c r="L33" s="14">
        <f t="shared" si="9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0"/>
        <v>10.79</v>
      </c>
    </row>
    <row r="34" spans="1:16" ht="15" x14ac:dyDescent="0.2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11"/>
        <v>5.42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6"/>
        <v>6.6</v>
      </c>
      <c r="I34" s="17"/>
      <c r="J34" s="18">
        <f t="shared" si="7"/>
        <v>1.45</v>
      </c>
      <c r="K34" s="121">
        <f t="shared" si="8"/>
        <v>2</v>
      </c>
      <c r="L34" s="14">
        <f t="shared" si="9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0"/>
        <v>12.79</v>
      </c>
    </row>
    <row r="35" spans="1:16" ht="15" x14ac:dyDescent="0.2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11"/>
        <v>6.52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6"/>
        <v>7.6999999999999993</v>
      </c>
      <c r="I35" s="17"/>
      <c r="J35" s="18">
        <f t="shared" si="7"/>
        <v>1.45</v>
      </c>
      <c r="K35" s="121">
        <f t="shared" si="8"/>
        <v>2</v>
      </c>
      <c r="L35" s="14">
        <f t="shared" si="9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0"/>
        <v>14.79</v>
      </c>
    </row>
    <row r="36" spans="1:16" ht="15" x14ac:dyDescent="0.2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11"/>
        <v>7.6199999999999992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6"/>
        <v>8.7999999999999989</v>
      </c>
      <c r="I36" s="17"/>
      <c r="J36" s="18">
        <f t="shared" si="7"/>
        <v>1.45</v>
      </c>
      <c r="K36" s="121">
        <f t="shared" si="8"/>
        <v>2</v>
      </c>
      <c r="L36" s="14">
        <f t="shared" si="9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0"/>
        <v>16.79</v>
      </c>
    </row>
    <row r="37" spans="1:16" ht="15.75" thickBot="1" x14ac:dyDescent="0.3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11"/>
        <v>8.7199999999999989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6"/>
        <v>9.8999999999999986</v>
      </c>
      <c r="I37" s="27"/>
      <c r="J37" s="28">
        <f t="shared" si="7"/>
        <v>1.45</v>
      </c>
      <c r="K37" s="122">
        <f t="shared" si="8"/>
        <v>2</v>
      </c>
      <c r="L37" s="24">
        <f t="shared" si="9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0"/>
        <v>18.79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6"/>
  <sheetViews>
    <sheetView workbookViewId="0">
      <selection activeCell="D12" sqref="D12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33" t="s">
        <v>86</v>
      </c>
      <c r="B1" s="328" t="str">
        <f>IF(C$1=0,"LastOrder",IF(C$1=1,"MinOrder","ОШИБКА"))</f>
        <v>LastOrder</v>
      </c>
      <c r="C1" s="332">
        <v>0</v>
      </c>
      <c r="D1" s="125"/>
      <c r="E1" s="342"/>
      <c r="F1" s="328" t="str">
        <f>IF(G$1=0,"LastOrder",IF(G$1=1,"MinOrder","ОШИБКА"))</f>
        <v>LastOrder</v>
      </c>
      <c r="G1" s="332">
        <v>0</v>
      </c>
      <c r="H1" s="125"/>
      <c r="I1" s="333"/>
      <c r="J1" s="328" t="str">
        <f>IF(K$1=0,"LastOrder",IF(K$1=1,"MinOrder","ОШИБКА"))</f>
        <v>LastOrder</v>
      </c>
      <c r="K1" s="332">
        <v>0</v>
      </c>
      <c r="L1" s="125"/>
      <c r="M1" s="343"/>
      <c r="N1" s="328" t="str">
        <f>IF(O$1=0,"LastOrder",IF(O$1=1,"MinOrder","ОШИБКА"))</f>
        <v>MinOrder</v>
      </c>
      <c r="O1" s="332">
        <v>1</v>
      </c>
      <c r="P1" s="125"/>
    </row>
    <row r="2" spans="1:16" ht="15" x14ac:dyDescent="0.25">
      <c r="A2" s="33" t="s">
        <v>0</v>
      </c>
      <c r="B2" s="313" t="str">
        <f>IF(C$2&lt;0,"д.б. &gt;0","")</f>
        <v/>
      </c>
      <c r="C2" s="1">
        <v>0.01</v>
      </c>
      <c r="D2" s="35"/>
      <c r="E2" s="36"/>
      <c r="F2" s="313" t="str">
        <f>IF(G$2&lt;0,"д.б. &gt;0","")</f>
        <v/>
      </c>
      <c r="G2" s="1">
        <v>0.02</v>
      </c>
      <c r="H2" s="35"/>
      <c r="I2" s="37"/>
      <c r="J2" s="313" t="str">
        <f>IF(K$2&lt;0,"д.б. &gt;0","")</f>
        <v/>
      </c>
      <c r="K2" s="1">
        <v>0.03</v>
      </c>
      <c r="L2" s="38"/>
      <c r="M2" s="39"/>
      <c r="N2" s="313" t="str">
        <f>IF(O$2&lt;0,"д.б. &gt;0","")</f>
        <v/>
      </c>
      <c r="O2" s="1">
        <v>0.01</v>
      </c>
      <c r="P2" s="38"/>
    </row>
    <row r="3" spans="1:16" ht="15" x14ac:dyDescent="0.25">
      <c r="A3" s="33" t="s">
        <v>1</v>
      </c>
      <c r="B3" s="313" t="str">
        <f>IF(C$3&lt;0,"д.б. &gt;0","")</f>
        <v/>
      </c>
      <c r="C3" s="2">
        <v>1.4</v>
      </c>
      <c r="D3" s="35"/>
      <c r="E3" s="36"/>
      <c r="F3" s="313" t="str">
        <f>IF(G$3&lt;0,"д.б. &gt;0","")</f>
        <v/>
      </c>
      <c r="G3" s="2">
        <v>1.4</v>
      </c>
      <c r="H3" s="35"/>
      <c r="I3" s="37"/>
      <c r="J3" s="313" t="str">
        <f>IF(K$3&lt;0,"д.б. &gt;0","")</f>
        <v/>
      </c>
      <c r="K3" s="2">
        <v>1.4</v>
      </c>
      <c r="L3" s="38"/>
      <c r="M3" s="39"/>
      <c r="N3" s="313" t="str">
        <f>IF(O$3&lt;0,"д.б. &gt;0","")</f>
        <v/>
      </c>
      <c r="O3" s="2">
        <v>3</v>
      </c>
      <c r="P3" s="38"/>
    </row>
    <row r="4" spans="1:16" ht="15" x14ac:dyDescent="0.25">
      <c r="A4" s="33" t="s">
        <v>6</v>
      </c>
      <c r="B4" s="313" t="str">
        <f>IF(C$4&lt;2,"д.б. &gt;1","")</f>
        <v/>
      </c>
      <c r="C4" s="29">
        <v>2</v>
      </c>
      <c r="D4" s="35"/>
      <c r="E4" s="36"/>
      <c r="F4" s="313" t="str">
        <f>IF(G$4&lt;2,"д.б. &gt;1","")</f>
        <v/>
      </c>
      <c r="G4" s="29">
        <v>3</v>
      </c>
      <c r="H4" s="35"/>
      <c r="I4" s="37"/>
      <c r="J4" s="313" t="str">
        <f>IF(K$4&lt;2,"д.б. &gt;1","")</f>
        <v/>
      </c>
      <c r="K4" s="29">
        <v>4</v>
      </c>
      <c r="L4" s="38"/>
      <c r="M4" s="39"/>
      <c r="N4" s="313" t="str">
        <f>IF(O$4&lt;2,"д.б. &gt;1","")</f>
        <v/>
      </c>
      <c r="O4" s="29">
        <v>2</v>
      </c>
      <c r="P4" s="38"/>
    </row>
    <row r="5" spans="1:16" ht="15" x14ac:dyDescent="0.25">
      <c r="A5" s="40"/>
      <c r="B5" s="313"/>
      <c r="C5" s="3"/>
      <c r="D5" s="41"/>
      <c r="E5" s="42"/>
      <c r="F5" s="313"/>
      <c r="G5" s="8"/>
      <c r="H5" s="41"/>
      <c r="I5" s="43"/>
      <c r="J5" s="313"/>
      <c r="K5" s="8"/>
      <c r="L5" s="38"/>
      <c r="M5" s="39"/>
      <c r="N5" s="313"/>
      <c r="O5" s="89"/>
      <c r="P5" s="38"/>
    </row>
    <row r="6" spans="1:16" ht="16.5" x14ac:dyDescent="0.3">
      <c r="A6" s="318" t="s">
        <v>2</v>
      </c>
      <c r="B6" s="313" t="str">
        <f>IF(C$6&lt;0,"д.б. &gt;=0","")</f>
        <v/>
      </c>
      <c r="C6" s="4">
        <v>6</v>
      </c>
      <c r="D6" s="46"/>
      <c r="E6" s="47"/>
      <c r="F6" s="313" t="str">
        <f>IF(G$6&lt;0,"д.б. &gt;=0","")</f>
        <v/>
      </c>
      <c r="G6" s="4">
        <v>6</v>
      </c>
      <c r="H6" s="46"/>
      <c r="I6" s="48"/>
      <c r="J6" s="313" t="str">
        <f>IF(K$6&lt;0,"д.б. &gt;=0","")</f>
        <v/>
      </c>
      <c r="K6" s="4">
        <v>6</v>
      </c>
      <c r="L6" s="38"/>
      <c r="M6" s="39"/>
      <c r="N6" s="313" t="str">
        <f>IF(O$6&lt;0,"д.б. &gt;=0","")</f>
        <v/>
      </c>
      <c r="O6" s="4">
        <v>4</v>
      </c>
      <c r="P6" s="38"/>
    </row>
    <row r="7" spans="1:16" ht="16.5" x14ac:dyDescent="0.3">
      <c r="A7" s="318" t="s">
        <v>3</v>
      </c>
      <c r="B7" s="313" t="str">
        <f>IF(AND(C$6=0,C$7&lt;&gt;0),"д.б. =0","")</f>
        <v/>
      </c>
      <c r="C7" s="10">
        <v>0.01</v>
      </c>
      <c r="D7" s="49"/>
      <c r="E7" s="50"/>
      <c r="F7" s="313" t="str">
        <f>IF(AND(G$6=0,G$7&lt;&gt;0),"д.б. =0","")</f>
        <v/>
      </c>
      <c r="G7" s="10">
        <v>0.01</v>
      </c>
      <c r="H7" s="49"/>
      <c r="I7" s="51"/>
      <c r="J7" s="313" t="str">
        <f>IF(AND(K$6=0,K$7&lt;&gt;0),"д.б. =0","")</f>
        <v/>
      </c>
      <c r="K7" s="10">
        <v>0.01</v>
      </c>
      <c r="L7" s="52"/>
      <c r="M7" s="53"/>
      <c r="N7" s="313" t="str">
        <f>IF(AND(O$6=0,O$7&lt;&gt;0),"д.б. =0","")</f>
        <v/>
      </c>
      <c r="O7" s="10">
        <v>3</v>
      </c>
      <c r="P7" s="52"/>
    </row>
    <row r="8" spans="1:16" ht="16.5" x14ac:dyDescent="0.3">
      <c r="A8" s="319"/>
      <c r="B8" s="316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316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316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 x14ac:dyDescent="0.3">
      <c r="A9" s="317" t="s">
        <v>4</v>
      </c>
      <c r="B9" s="313" t="str">
        <f>IF(C$9&lt;0,"д.б. &gt;=0","")</f>
        <v/>
      </c>
      <c r="C9" s="30">
        <v>0</v>
      </c>
      <c r="D9" s="56" t="s">
        <v>11</v>
      </c>
      <c r="E9" s="57"/>
      <c r="F9" s="313" t="str">
        <f>IF(G$9&lt;0,"д.б. &gt;=0","")</f>
        <v/>
      </c>
      <c r="G9" s="30">
        <v>0</v>
      </c>
      <c r="H9" s="56"/>
      <c r="I9" s="58"/>
      <c r="J9" s="313" t="str">
        <f>IF(K$9&lt;0,"д.б. &gt;=0","")</f>
        <v/>
      </c>
      <c r="K9" s="31">
        <v>0</v>
      </c>
      <c r="L9" s="59"/>
      <c r="M9" s="60"/>
      <c r="N9" s="313" t="str">
        <f>IF(O$9&lt;0,"д.б. &gt;=0","")</f>
        <v/>
      </c>
      <c r="O9" s="31">
        <v>10</v>
      </c>
      <c r="P9" s="59"/>
    </row>
    <row r="10" spans="1:16" ht="16.5" x14ac:dyDescent="0.3">
      <c r="A10" s="317" t="s">
        <v>5</v>
      </c>
      <c r="B10" s="313" t="str">
        <f>IF(AND(C$9=0,C$10&lt;&gt;0),"д.б. =0","")</f>
        <v/>
      </c>
      <c r="C10" s="32">
        <v>0</v>
      </c>
      <c r="D10" s="61"/>
      <c r="E10" s="62"/>
      <c r="F10" s="313" t="str">
        <f>IF(AND(G$9=0,G$10&lt;&gt;0),"д.б. =0","")</f>
        <v/>
      </c>
      <c r="G10" s="32">
        <v>0</v>
      </c>
      <c r="H10" s="56"/>
      <c r="I10" s="58"/>
      <c r="J10" s="313" t="str">
        <f>IF(AND(K$9=0,K$10&lt;&gt;0),"д.б. =0","")</f>
        <v/>
      </c>
      <c r="K10" s="32">
        <v>0</v>
      </c>
      <c r="L10" s="59"/>
      <c r="M10" s="60"/>
      <c r="N10" s="313" t="str">
        <f>IF(AND(O$9=0,O$10&lt;&gt;0),"д.б. =0","")</f>
        <v/>
      </c>
      <c r="O10" s="32">
        <v>5</v>
      </c>
      <c r="P10" s="59"/>
    </row>
    <row r="11" spans="1:16" ht="15" x14ac:dyDescent="0.25">
      <c r="A11" s="54"/>
      <c r="B11" s="313"/>
      <c r="C11" s="32"/>
      <c r="D11" s="61"/>
      <c r="E11" s="62"/>
      <c r="F11" s="313"/>
      <c r="G11" s="32"/>
      <c r="H11" s="56"/>
      <c r="I11" s="58"/>
      <c r="J11" s="313"/>
      <c r="K11" s="32"/>
      <c r="L11" s="59"/>
      <c r="M11" s="60"/>
      <c r="N11" s="313"/>
      <c r="O11" s="32"/>
      <c r="P11" s="59"/>
    </row>
    <row r="12" spans="1:16" ht="15" x14ac:dyDescent="0.25">
      <c r="A12" s="33" t="s">
        <v>84</v>
      </c>
      <c r="B12" s="313" t="str">
        <f>IF(C$12&lt;0,"д.б. &gt;=0","")</f>
        <v/>
      </c>
      <c r="C12" s="291">
        <v>12</v>
      </c>
      <c r="D12" s="292"/>
      <c r="E12" s="293"/>
      <c r="F12" s="313" t="str">
        <f>IF(G$12&lt;0,"д.б. &gt;=0","")</f>
        <v/>
      </c>
      <c r="G12" s="291">
        <v>15</v>
      </c>
      <c r="H12" s="292"/>
      <c r="I12" s="296"/>
      <c r="J12" s="313" t="str">
        <f>IF(K$12&lt;0,"д.б. &gt;=0","")</f>
        <v/>
      </c>
      <c r="K12" s="291">
        <v>0</v>
      </c>
      <c r="L12" s="297"/>
      <c r="M12" s="298"/>
      <c r="N12" s="313" t="str">
        <f>IF(O$12&lt;0,"д.б. &gt;=0","")</f>
        <v/>
      </c>
      <c r="O12" s="291">
        <v>14</v>
      </c>
      <c r="P12" s="290"/>
    </row>
    <row r="13" spans="1:16" ht="15" x14ac:dyDescent="0.25">
      <c r="A13" s="44" t="s">
        <v>87</v>
      </c>
      <c r="B13" s="313" t="str">
        <f>IF(C$13&lt;0,"д.б. &gt;=0","")</f>
        <v/>
      </c>
      <c r="C13" s="4">
        <v>400</v>
      </c>
      <c r="D13" s="321"/>
      <c r="E13" s="322"/>
      <c r="F13" s="313" t="str">
        <f>IF(G$13&lt;0,"д.б. &gt;=0","")</f>
        <v/>
      </c>
      <c r="G13" s="4">
        <v>200</v>
      </c>
      <c r="H13" s="321"/>
      <c r="I13" s="323"/>
      <c r="J13" s="313" t="str">
        <f>IF(K$13&lt;0,"д.б. &gt;=0","")</f>
        <v/>
      </c>
      <c r="K13" s="4">
        <v>200</v>
      </c>
      <c r="L13" s="324"/>
      <c r="M13" s="325"/>
      <c r="N13" s="313" t="str">
        <f>IF(O$13&lt;0,"д.б. &gt;=0","")</f>
        <v/>
      </c>
      <c r="O13" s="4">
        <v>40</v>
      </c>
      <c r="P13" s="290"/>
    </row>
    <row r="14" spans="1:16" ht="15.75" thickBot="1" x14ac:dyDescent="0.3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 x14ac:dyDescent="0.3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 x14ac:dyDescent="0.2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 x14ac:dyDescent="0.2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 x14ac:dyDescent="0.2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D17+ROUND(C18,2)</f>
        <v>0.02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H17+ROUND(G18,2)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L17+ROUND(K18,2)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P17+ROUND(O18,2)</f>
        <v>0.04</v>
      </c>
    </row>
    <row r="19" spans="1:16" ht="15" x14ac:dyDescent="0.2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0.04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7.0000000000000007E-2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 x14ac:dyDescent="0.2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7.0000000000000007E-2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0.11000000000000001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 x14ac:dyDescent="0.2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0.11000000000000001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0.17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 x14ac:dyDescent="0.2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0.17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0.25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 x14ac:dyDescent="0.2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0.25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0.36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 x14ac:dyDescent="0.2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0.36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0.52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0.56000000000000005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 x14ac:dyDescent="0.2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0.75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 x14ac:dyDescent="0.2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1.08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1.1499999999999999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 x14ac:dyDescent="0.2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1.57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1.66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 x14ac:dyDescent="0.2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2.2800000000000002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 x14ac:dyDescent="0.2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2.33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3.3400000000000003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 x14ac:dyDescent="0.2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3.41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4.91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 x14ac:dyDescent="0.2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5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7.27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 x14ac:dyDescent="0.2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7.33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10.809999999999999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11.49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 x14ac:dyDescent="0.2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10.76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14.809999999999999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 x14ac:dyDescent="0.2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14.76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18.809999999999999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 x14ac:dyDescent="0.2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18.759999999999998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22.81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 x14ac:dyDescent="0.3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22.759999999999998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26.81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35.230000000000004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5"/>
  <sheetViews>
    <sheetView workbookViewId="0">
      <selection activeCell="O17" sqref="O17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 x14ac:dyDescent="0.25">
      <c r="A1" s="105" t="s">
        <v>12</v>
      </c>
      <c r="B1" s="312" t="str">
        <f>IF(C$1&lt;2,"д.б. &gt;1","")</f>
        <v/>
      </c>
      <c r="C1" s="90">
        <v>16</v>
      </c>
      <c r="D1" s="91"/>
      <c r="E1" s="92"/>
      <c r="F1" s="312" t="str">
        <f>IF(G$1&lt;2,"д.б. &gt;1","")</f>
        <v/>
      </c>
      <c r="G1" s="90">
        <v>14</v>
      </c>
      <c r="H1" s="91"/>
      <c r="I1" s="93"/>
      <c r="J1" s="312" t="str">
        <f>IF(K$1&lt;2,"д.б. &gt;1","")</f>
        <v/>
      </c>
      <c r="K1" s="90">
        <v>15</v>
      </c>
      <c r="L1" s="91"/>
      <c r="M1" s="94"/>
      <c r="N1" s="312" t="str">
        <f>IF(O$1&lt;2,"д.б. &gt;1","")</f>
        <v/>
      </c>
      <c r="O1" s="90">
        <v>25</v>
      </c>
      <c r="P1" s="91"/>
    </row>
    <row r="2" spans="1:16" ht="6" customHeight="1" x14ac:dyDescent="0.25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 x14ac:dyDescent="0.25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 x14ac:dyDescent="0.25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 x14ac:dyDescent="0.25">
      <c r="A5" s="107" t="s">
        <v>13</v>
      </c>
      <c r="B5" s="312" t="str">
        <f>IF(C$5&lt;0,"д.б. &gt;=0","")</f>
        <v/>
      </c>
      <c r="C5" s="4">
        <v>6</v>
      </c>
      <c r="D5" s="41"/>
      <c r="E5" s="47"/>
      <c r="F5" s="312" t="str">
        <f>IF(G$5&lt;0,"д.б. &gt;=0","")</f>
        <v/>
      </c>
      <c r="G5" s="4">
        <v>4</v>
      </c>
      <c r="H5" s="46"/>
      <c r="I5" s="48"/>
      <c r="J5" s="312" t="str">
        <f>IF(K$5&lt;0,"д.б. &gt;=0","")</f>
        <v/>
      </c>
      <c r="K5" s="4">
        <v>10</v>
      </c>
      <c r="L5" s="46"/>
      <c r="M5" s="39"/>
      <c r="N5" s="312" t="str">
        <f>IF(O$5&lt;0,"д.б. &gt;=0","")</f>
        <v/>
      </c>
      <c r="O5" s="4">
        <v>5</v>
      </c>
      <c r="P5" s="46"/>
    </row>
    <row r="6" spans="1:16" ht="15" x14ac:dyDescent="0.25">
      <c r="A6" s="107" t="s">
        <v>14</v>
      </c>
      <c r="B6" s="313" t="str">
        <f>IF(AND(C$5=0,C$6&gt;0),"д.б. =0","")</f>
        <v/>
      </c>
      <c r="C6" s="95">
        <v>1</v>
      </c>
      <c r="D6" s="101"/>
      <c r="E6" s="102"/>
      <c r="F6" s="313" t="str">
        <f>IF(AND(G$5=0,G$6&gt;0),"д.б. =0","")</f>
        <v/>
      </c>
      <c r="G6" s="95">
        <v>1</v>
      </c>
      <c r="H6" s="101"/>
      <c r="I6" s="103"/>
      <c r="J6" s="313" t="str">
        <f>IF(AND(K$5=0,K$6&gt;0),"д.б. =0","")</f>
        <v/>
      </c>
      <c r="K6" s="95">
        <v>8</v>
      </c>
      <c r="L6" s="101"/>
      <c r="M6" s="104"/>
      <c r="N6" s="313" t="str">
        <f>IF(AND(O$5=0,O$6&gt;0),"д.б. =0","")</f>
        <v/>
      </c>
      <c r="O6" s="95">
        <v>25</v>
      </c>
      <c r="P6" s="101"/>
    </row>
    <row r="7" spans="1:16" ht="15" x14ac:dyDescent="0.25">
      <c r="A7" s="106"/>
      <c r="B7" s="309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309"/>
      <c r="E7" s="42"/>
      <c r="F7" s="309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309"/>
      <c r="I7" s="43"/>
      <c r="J7" s="309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309"/>
      <c r="M7" s="39"/>
      <c r="N7" s="309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309"/>
    </row>
    <row r="8" spans="1:16" ht="15" x14ac:dyDescent="0.25">
      <c r="A8" s="108" t="s">
        <v>15</v>
      </c>
      <c r="B8" s="312" t="str">
        <f>IF(C$8&lt;0,"д.б. &gt;=0","")</f>
        <v/>
      </c>
      <c r="C8" s="30">
        <v>11</v>
      </c>
      <c r="D8" s="56" t="s">
        <v>11</v>
      </c>
      <c r="E8" s="57"/>
      <c r="F8" s="312" t="str">
        <f>IF(G$8&lt;0,"д.б. &gt;=0","")</f>
        <v/>
      </c>
      <c r="G8" s="30">
        <v>10</v>
      </c>
      <c r="H8" s="56" t="s">
        <v>11</v>
      </c>
      <c r="I8" s="58"/>
      <c r="J8" s="312" t="str">
        <f>IF(K$8&lt;0,"д.б. &gt;=0","")</f>
        <v/>
      </c>
      <c r="K8" s="30">
        <v>0</v>
      </c>
      <c r="L8" s="56" t="s">
        <v>11</v>
      </c>
      <c r="M8" s="60"/>
      <c r="N8" s="312" t="str">
        <f>IF(O$8&lt;0,"д.б. &gt;=0","")</f>
        <v/>
      </c>
      <c r="O8" s="30">
        <v>0</v>
      </c>
      <c r="P8" s="56" t="s">
        <v>11</v>
      </c>
    </row>
    <row r="9" spans="1:16" ht="15" x14ac:dyDescent="0.25">
      <c r="A9" s="108" t="s">
        <v>16</v>
      </c>
      <c r="B9" s="313" t="str">
        <f>IF(AND(C$8=0,C$9&gt;0),"д.б. =0","")</f>
        <v/>
      </c>
      <c r="C9" s="96">
        <v>6</v>
      </c>
      <c r="D9" s="97"/>
      <c r="E9" s="98"/>
      <c r="F9" s="313" t="str">
        <f>IF(AND(G$8=0,G$9&gt;0),"д.б. =0","")</f>
        <v/>
      </c>
      <c r="G9" s="96">
        <v>7</v>
      </c>
      <c r="H9" s="97"/>
      <c r="I9" s="99"/>
      <c r="J9" s="313" t="str">
        <f>IF(AND(K$8=0,K$9&gt;0),"д.б. =0","")</f>
        <v/>
      </c>
      <c r="K9" s="96">
        <v>0</v>
      </c>
      <c r="L9" s="97"/>
      <c r="M9" s="100"/>
      <c r="N9" s="313" t="str">
        <f>IF(AND(O$8=0,O$9&gt;0),"д.б. =0","")</f>
        <v/>
      </c>
      <c r="O9" s="96">
        <v>0</v>
      </c>
      <c r="P9" s="97"/>
    </row>
    <row r="10" spans="1:16" ht="15" x14ac:dyDescent="0.2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 x14ac:dyDescent="0.25">
      <c r="A11" s="105" t="s">
        <v>83</v>
      </c>
      <c r="B11" s="312" t="str">
        <f>IF(C$11&lt;0,"д.б. &gt;=0","")</f>
        <v/>
      </c>
      <c r="C11" s="288">
        <v>17</v>
      </c>
      <c r="D11" s="294"/>
      <c r="E11" s="295"/>
      <c r="F11" s="312" t="str">
        <f>IF(G$11&lt;0,"д.б. &gt;=0","")</f>
        <v/>
      </c>
      <c r="G11" s="288">
        <v>15</v>
      </c>
      <c r="H11" s="294"/>
      <c r="I11" s="310"/>
      <c r="J11" s="312" t="str">
        <f>IF(K$11&lt;0,"д.б. &gt;=0","")</f>
        <v/>
      </c>
      <c r="K11" s="288">
        <v>16</v>
      </c>
      <c r="L11" s="294"/>
      <c r="M11" s="311"/>
      <c r="N11" s="312" t="str">
        <f>IF(O$11&lt;0,"д.б. &gt;=0","")</f>
        <v/>
      </c>
      <c r="O11" s="288">
        <v>10</v>
      </c>
      <c r="P11" s="97"/>
    </row>
    <row r="12" spans="1:16" ht="15" x14ac:dyDescent="0.25">
      <c r="A12" s="105"/>
      <c r="B12" s="312"/>
      <c r="C12" s="288"/>
      <c r="D12" s="294"/>
      <c r="E12" s="295"/>
      <c r="F12" s="312"/>
      <c r="G12" s="288"/>
      <c r="H12" s="294"/>
      <c r="I12" s="310"/>
      <c r="J12" s="312"/>
      <c r="K12" s="288"/>
      <c r="L12" s="294"/>
      <c r="M12" s="311"/>
      <c r="N12" s="312"/>
      <c r="O12" s="288"/>
      <c r="P12" s="97"/>
    </row>
    <row r="13" spans="1:16" ht="15.75" thickBot="1" x14ac:dyDescent="0.3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 x14ac:dyDescent="0.3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 x14ac:dyDescent="0.2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 x14ac:dyDescent="0.2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 x14ac:dyDescent="0.2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 x14ac:dyDescent="0.2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 x14ac:dyDescent="0.2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 x14ac:dyDescent="0.2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 x14ac:dyDescent="0.2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 x14ac:dyDescent="0.2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 x14ac:dyDescent="0.2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 x14ac:dyDescent="0.2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 x14ac:dyDescent="0.2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 x14ac:dyDescent="0.2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 x14ac:dyDescent="0.2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 x14ac:dyDescent="0.2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 x14ac:dyDescent="0.2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 x14ac:dyDescent="0.2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 x14ac:dyDescent="0.2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 x14ac:dyDescent="0.2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 x14ac:dyDescent="0.2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 x14ac:dyDescent="0.2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 x14ac:dyDescent="0.3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6"/>
  <sheetViews>
    <sheetView workbookViewId="0">
      <selection activeCell="K2" sqref="K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105" t="s">
        <v>21</v>
      </c>
      <c r="B2" s="312" t="str">
        <f>IF(C$2&lt;=0,"д.б. &gt;0","")</f>
        <v/>
      </c>
      <c r="C2" s="90">
        <v>16</v>
      </c>
      <c r="D2" s="92"/>
      <c r="E2" s="312" t="str">
        <f>IF(F$2&lt;=0,"д.б. &gt;0","")</f>
        <v/>
      </c>
      <c r="F2" s="90">
        <v>14</v>
      </c>
      <c r="G2" s="93"/>
      <c r="H2" s="312" t="str">
        <f>IF(I$2&lt;=0,"д.б. &gt;0","")</f>
        <v/>
      </c>
      <c r="I2" s="90">
        <v>20</v>
      </c>
      <c r="J2" s="94"/>
      <c r="K2" s="312" t="str">
        <f>IF(L$2&lt;=0,"д.б. &gt;0","")</f>
        <v/>
      </c>
      <c r="L2" s="90">
        <v>18</v>
      </c>
    </row>
    <row r="3" spans="1:12" ht="6" customHeight="1" x14ac:dyDescent="0.25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 x14ac:dyDescent="0.25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 x14ac:dyDescent="0.25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 x14ac:dyDescent="0.25">
      <c r="A6" s="107" t="s">
        <v>22</v>
      </c>
      <c r="B6" s="312" t="str">
        <f>IF(C$6&lt;0,"д.б. &gt;=0","")</f>
        <v/>
      </c>
      <c r="C6" s="4">
        <v>6</v>
      </c>
      <c r="D6" s="47"/>
      <c r="E6" s="312" t="str">
        <f>IF(F$6&lt;0,"д.б. &gt;=0","")</f>
        <v/>
      </c>
      <c r="F6" s="4">
        <v>4</v>
      </c>
      <c r="G6" s="48"/>
      <c r="H6" s="312" t="str">
        <f>IF(I$6&lt;0,"д.б. &gt;=0","")</f>
        <v/>
      </c>
      <c r="I6" s="4">
        <v>9</v>
      </c>
      <c r="J6" s="39"/>
      <c r="K6" s="312" t="str">
        <f>IF(L$6&lt;0,"д.б. &gt;=0","")</f>
        <v/>
      </c>
      <c r="L6" s="4">
        <v>6</v>
      </c>
    </row>
    <row r="7" spans="1:12" ht="15" x14ac:dyDescent="0.25">
      <c r="A7" s="107" t="s">
        <v>23</v>
      </c>
      <c r="B7" s="313" t="str">
        <f>IF(AND(C$6=0,C$7&lt;&gt;0),"д.б. =0","")</f>
        <v/>
      </c>
      <c r="C7" s="95">
        <v>1</v>
      </c>
      <c r="D7" s="102"/>
      <c r="E7" s="313" t="str">
        <f>IF(AND(F$6=0,F$7&lt;&gt;0),"д.б. =0","")</f>
        <v/>
      </c>
      <c r="F7" s="95">
        <v>1</v>
      </c>
      <c r="G7" s="103"/>
      <c r="H7" s="313" t="str">
        <f>IF(AND(I$6=0,I$7&lt;&gt;0),"д.б. =0","")</f>
        <v/>
      </c>
      <c r="I7" s="95">
        <v>-1</v>
      </c>
      <c r="J7" s="104"/>
      <c r="K7" s="313" t="str">
        <f>IF(AND(L$6=0,L$7&lt;&gt;0),"д.б. =0","")</f>
        <v/>
      </c>
      <c r="L7" s="95">
        <v>1</v>
      </c>
    </row>
    <row r="8" spans="1:12" ht="15" x14ac:dyDescent="0.25">
      <c r="A8" s="106"/>
      <c r="B8" s="309" t="str">
        <f>IF(OR(C$6=1,C$6&lt;0,C$12=1,C$12&lt;0,AND(C$6&gt;1,C$12&gt;1,C$6&gt;=C$12)),"ОШИБКА № колен","")</f>
        <v/>
      </c>
      <c r="C8" s="6"/>
      <c r="D8" s="42"/>
      <c r="E8" s="309" t="str">
        <f>IF(OR(F$6=1,F$6&lt;0,F$12=1,F$12&lt;0,AND(F$6&gt;1,F$12&gt;1,F$6&gt;=F$12)),"ОШИБКА № колен","")</f>
        <v/>
      </c>
      <c r="F8" s="6"/>
      <c r="G8" s="43"/>
      <c r="H8" s="309" t="str">
        <f>IF(OR(I$6=1,I$6&lt;0,I$12=1,I$12&lt;0,AND(I$6&gt;1,I$12&gt;1,I$6&gt;=I$12)),"ОШИБКА № колен","")</f>
        <v/>
      </c>
      <c r="I8" s="6"/>
      <c r="J8" s="39"/>
      <c r="K8" s="309" t="str">
        <f>IF(OR(L$6=1,L$6&lt;0,L$12=1,L$12&lt;0,AND(L$6&gt;1,L$12&gt;1,L$6&gt;=L$12)),"ОШИБКА № колен","")</f>
        <v/>
      </c>
      <c r="L8" s="6"/>
    </row>
    <row r="9" spans="1:12" ht="15" x14ac:dyDescent="0.25">
      <c r="A9" s="352" t="s">
        <v>88</v>
      </c>
      <c r="B9" s="375" t="str">
        <f>IF(C$9&lt;0,"д.б. &gt;=0","")</f>
        <v/>
      </c>
      <c r="C9" s="376">
        <v>10</v>
      </c>
      <c r="D9" s="369"/>
      <c r="E9" s="375" t="str">
        <f>IF(F$9&lt;0,"д.б. &gt;=0","")</f>
        <v/>
      </c>
      <c r="F9" s="370">
        <v>8</v>
      </c>
      <c r="G9" s="371"/>
      <c r="H9" s="375" t="str">
        <f>IF(I$9&lt;0,"д.б. &gt;=0","")</f>
        <v/>
      </c>
      <c r="I9" s="370">
        <v>12</v>
      </c>
      <c r="J9" s="372"/>
      <c r="K9" s="375" t="str">
        <f>IF(L$9&lt;0,"д.б. &gt;=0","")</f>
        <v/>
      </c>
      <c r="L9" s="377">
        <v>9</v>
      </c>
    </row>
    <row r="10" spans="1:12" ht="15" x14ac:dyDescent="0.25">
      <c r="A10" s="352" t="s">
        <v>89</v>
      </c>
      <c r="B10" s="375" t="str">
        <f>IF(AND(C$9=0,C$10&lt;&gt;0),"д.б. =0","")</f>
        <v/>
      </c>
      <c r="C10" s="376">
        <v>2</v>
      </c>
      <c r="D10" s="369"/>
      <c r="E10" s="375" t="str">
        <f>IF(AND(F$9=0,F$10&lt;&gt;0),"д.б. =0","")</f>
        <v/>
      </c>
      <c r="F10" s="370">
        <v>2</v>
      </c>
      <c r="G10" s="371"/>
      <c r="H10" s="375" t="str">
        <f>IF(AND(I$9=0,I$10&lt;&gt;0),"д.б. =0","")</f>
        <v/>
      </c>
      <c r="I10" s="370">
        <v>1</v>
      </c>
      <c r="J10" s="372"/>
      <c r="K10" s="375" t="str">
        <f>IF(AND(L$9=0,L$10&lt;&gt;0),"д.б. =0","")</f>
        <v/>
      </c>
      <c r="L10" s="377">
        <v>1</v>
      </c>
    </row>
    <row r="11" spans="1:12" ht="14.25" customHeight="1" x14ac:dyDescent="0.25">
      <c r="A11" s="108"/>
      <c r="B11" s="313"/>
      <c r="C11" s="96"/>
      <c r="D11" s="98"/>
      <c r="E11" s="313"/>
      <c r="F11" s="96"/>
      <c r="G11" s="99"/>
      <c r="H11" s="313"/>
      <c r="I11" s="96"/>
      <c r="J11" s="100"/>
      <c r="K11" s="313"/>
      <c r="L11" s="96"/>
    </row>
    <row r="12" spans="1:12" ht="15" x14ac:dyDescent="0.25">
      <c r="A12" s="105" t="s">
        <v>24</v>
      </c>
      <c r="B12" s="375" t="str">
        <f>IF(C$12&lt;0,"д.б. &gt;=0","")</f>
        <v/>
      </c>
      <c r="C12" s="291">
        <v>12</v>
      </c>
      <c r="D12" s="348"/>
      <c r="E12" s="375" t="str">
        <f>IF(F$12&lt;0,"д.б. &gt;=0","")</f>
        <v/>
      </c>
      <c r="F12" s="291">
        <v>10</v>
      </c>
      <c r="G12" s="349"/>
      <c r="H12" s="375" t="str">
        <f>IF(I$12&lt;0,"д.б. &gt;=0","")</f>
        <v/>
      </c>
      <c r="I12" s="291">
        <v>14</v>
      </c>
      <c r="J12" s="350"/>
      <c r="K12" s="375" t="str">
        <f>IF(L$12&lt;0,"д.б. &gt;=0","")</f>
        <v/>
      </c>
      <c r="L12" s="291">
        <v>11</v>
      </c>
    </row>
    <row r="13" spans="1:12" ht="15" x14ac:dyDescent="0.25">
      <c r="A13" s="105" t="s">
        <v>25</v>
      </c>
      <c r="B13" s="375" t="str">
        <f>IF(AND(C$12=0,C$13&lt;&gt;0),"д.б. =0","")</f>
        <v/>
      </c>
      <c r="C13" s="314">
        <v>12</v>
      </c>
      <c r="D13" s="303"/>
      <c r="E13" s="375" t="str">
        <f>IF(AND(F$12=0,F$13&lt;&gt;0),"д.б. =0","")</f>
        <v/>
      </c>
      <c r="F13" s="314">
        <v>12</v>
      </c>
      <c r="G13" s="305"/>
      <c r="H13" s="375" t="str">
        <f>IF(AND(I$12=0,I$13&lt;&gt;0),"д.б. =0","")</f>
        <v/>
      </c>
      <c r="I13" s="314">
        <v>10</v>
      </c>
      <c r="J13" s="351"/>
      <c r="K13" s="375" t="str">
        <f>IF(AND(L$12=0,L$13&lt;&gt;0),"д.б. =0","")</f>
        <v/>
      </c>
      <c r="L13" s="314">
        <v>10</v>
      </c>
    </row>
    <row r="14" spans="1:12" ht="15.75" thickBot="1" x14ac:dyDescent="0.3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 x14ac:dyDescent="0.3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 x14ac:dyDescent="0.2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 x14ac:dyDescent="0.2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 x14ac:dyDescent="0.25">
      <c r="A18" s="83">
        <v>2</v>
      </c>
      <c r="B18" s="118">
        <f>IF(AND($A18&gt;=C$12,C$12&gt;0),0,IF(AND($A18&gt;=C$9,C$9&gt;0),C$10,IF(AND($A18&gt;=C$6,C$6&gt;0),C$7,0)))</f>
        <v>0</v>
      </c>
      <c r="C18" s="123">
        <f t="shared" ref="C18:C36" si="0">IF(AND($A18&gt;=C$12,C$12&gt;0),C$13,C17+B18)</f>
        <v>16</v>
      </c>
      <c r="D18" s="84"/>
      <c r="E18" s="118">
        <f t="shared" ref="E18:E36" si="1">IF(AND($A18&gt;=F$12,F$12&gt;0),0,IF(AND($A18&gt;=F$9,F$9&gt;0),F$10,IF(AND($A18&gt;=F$6,F$6&gt;0),F$7,0)))</f>
        <v>0</v>
      </c>
      <c r="F18" s="123">
        <f t="shared" ref="F18:F36" si="2">IF(AND($A18&gt;=F$12,F$12&gt;0),F$13,F17+E18)</f>
        <v>14</v>
      </c>
      <c r="G18" s="17"/>
      <c r="H18" s="118">
        <f t="shared" ref="H18:H36" si="3">IF(AND($A18&gt;=I$12,I$12&gt;0),0,IF(AND($A18&gt;=I$9,I$9&gt;0),I$10,IF(AND($A18&gt;=I$6,I$6&gt;0),I$7,0)))</f>
        <v>0</v>
      </c>
      <c r="I18" s="123">
        <f t="shared" ref="I18:I36" si="4">IF(AND($A18&gt;=I$12,I$12&gt;0),I$13,I17+H18)</f>
        <v>20</v>
      </c>
      <c r="J18" s="85"/>
      <c r="K18" s="118">
        <f t="shared" ref="K18:K36" si="5">IF(AND($A18&gt;=L$12,L$12&gt;0),0,IF(AND($A18&gt;=L$9,L$9&gt;0),L$10,IF(AND($A18&gt;=L$6,L$6&gt;0),L$7,0)))</f>
        <v>0</v>
      </c>
      <c r="L18" s="123">
        <f t="shared" ref="L18:L36" si="6">IF(AND($A18&gt;=L$12,L$12&gt;0),L$13,L17+K18)</f>
        <v>18</v>
      </c>
    </row>
    <row r="19" spans="1:12" ht="15" x14ac:dyDescent="0.25">
      <c r="A19" s="83">
        <v>3</v>
      </c>
      <c r="B19" s="118">
        <f t="shared" ref="B19:B36" si="7">IF(AND($A19&gt;=C$12,C$12&gt;0),0,IF(AND($A19&gt;=C$9,C$9&gt;0),C$10,IF(AND($A19&gt;=C$6,C$6&gt;0),C$7,0)))</f>
        <v>0</v>
      </c>
      <c r="C19" s="123">
        <f t="shared" si="0"/>
        <v>16</v>
      </c>
      <c r="D19" s="84"/>
      <c r="E19" s="118">
        <f t="shared" si="1"/>
        <v>0</v>
      </c>
      <c r="F19" s="123">
        <f t="shared" si="2"/>
        <v>14</v>
      </c>
      <c r="G19" s="17"/>
      <c r="H19" s="118">
        <f t="shared" si="3"/>
        <v>0</v>
      </c>
      <c r="I19" s="123">
        <f t="shared" si="4"/>
        <v>20</v>
      </c>
      <c r="J19" s="85"/>
      <c r="K19" s="118">
        <f t="shared" si="5"/>
        <v>0</v>
      </c>
      <c r="L19" s="123">
        <f t="shared" si="6"/>
        <v>18</v>
      </c>
    </row>
    <row r="20" spans="1:12" ht="15" x14ac:dyDescent="0.25">
      <c r="A20" s="83">
        <v>4</v>
      </c>
      <c r="B20" s="118">
        <f t="shared" si="7"/>
        <v>0</v>
      </c>
      <c r="C20" s="123">
        <f t="shared" si="0"/>
        <v>16</v>
      </c>
      <c r="D20" s="84"/>
      <c r="E20" s="118">
        <f t="shared" si="1"/>
        <v>1</v>
      </c>
      <c r="F20" s="123">
        <f t="shared" si="2"/>
        <v>15</v>
      </c>
      <c r="G20" s="17"/>
      <c r="H20" s="118">
        <f t="shared" si="3"/>
        <v>0</v>
      </c>
      <c r="I20" s="123">
        <f t="shared" si="4"/>
        <v>20</v>
      </c>
      <c r="J20" s="85"/>
      <c r="K20" s="118">
        <f t="shared" si="5"/>
        <v>0</v>
      </c>
      <c r="L20" s="123">
        <f t="shared" si="6"/>
        <v>18</v>
      </c>
    </row>
    <row r="21" spans="1:12" ht="15" x14ac:dyDescent="0.25">
      <c r="A21" s="83">
        <v>5</v>
      </c>
      <c r="B21" s="119">
        <f t="shared" si="7"/>
        <v>0</v>
      </c>
      <c r="C21" s="111">
        <f t="shared" si="0"/>
        <v>16</v>
      </c>
      <c r="D21" s="15"/>
      <c r="E21" s="119">
        <f t="shared" si="1"/>
        <v>1</v>
      </c>
      <c r="F21" s="111">
        <f t="shared" si="2"/>
        <v>16</v>
      </c>
      <c r="G21" s="15"/>
      <c r="H21" s="119">
        <f t="shared" si="3"/>
        <v>0</v>
      </c>
      <c r="I21" s="111">
        <f t="shared" si="4"/>
        <v>20</v>
      </c>
      <c r="J21" s="15"/>
      <c r="K21" s="119">
        <f t="shared" si="5"/>
        <v>0</v>
      </c>
      <c r="L21" s="111">
        <f t="shared" si="6"/>
        <v>18</v>
      </c>
    </row>
    <row r="22" spans="1:12" ht="15" x14ac:dyDescent="0.25">
      <c r="A22" s="83">
        <v>6</v>
      </c>
      <c r="B22" s="118">
        <f t="shared" si="7"/>
        <v>1</v>
      </c>
      <c r="C22" s="123">
        <f t="shared" si="0"/>
        <v>17</v>
      </c>
      <c r="D22" s="84"/>
      <c r="E22" s="118">
        <f t="shared" si="1"/>
        <v>1</v>
      </c>
      <c r="F22" s="123">
        <f t="shared" si="2"/>
        <v>17</v>
      </c>
      <c r="G22" s="17"/>
      <c r="H22" s="118">
        <f t="shared" si="3"/>
        <v>0</v>
      </c>
      <c r="I22" s="123">
        <f t="shared" si="4"/>
        <v>20</v>
      </c>
      <c r="J22" s="85"/>
      <c r="K22" s="118">
        <f t="shared" si="5"/>
        <v>1</v>
      </c>
      <c r="L22" s="123">
        <f t="shared" si="6"/>
        <v>19</v>
      </c>
    </row>
    <row r="23" spans="1:12" ht="15" x14ac:dyDescent="0.25">
      <c r="A23" s="83">
        <v>7</v>
      </c>
      <c r="B23" s="118">
        <f t="shared" si="7"/>
        <v>1</v>
      </c>
      <c r="C23" s="123">
        <f t="shared" si="0"/>
        <v>18</v>
      </c>
      <c r="D23" s="84"/>
      <c r="E23" s="118">
        <f t="shared" si="1"/>
        <v>1</v>
      </c>
      <c r="F23" s="123">
        <f t="shared" si="2"/>
        <v>18</v>
      </c>
      <c r="G23" s="17"/>
      <c r="H23" s="118">
        <f t="shared" si="3"/>
        <v>0</v>
      </c>
      <c r="I23" s="123">
        <f t="shared" si="4"/>
        <v>20</v>
      </c>
      <c r="J23" s="85"/>
      <c r="K23" s="118">
        <f t="shared" si="5"/>
        <v>1</v>
      </c>
      <c r="L23" s="123">
        <f t="shared" si="6"/>
        <v>20</v>
      </c>
    </row>
    <row r="24" spans="1:12" ht="15" x14ac:dyDescent="0.25">
      <c r="A24" s="83">
        <v>8</v>
      </c>
      <c r="B24" s="118">
        <f t="shared" si="7"/>
        <v>1</v>
      </c>
      <c r="C24" s="123">
        <f t="shared" si="0"/>
        <v>19</v>
      </c>
      <c r="D24" s="84"/>
      <c r="E24" s="118">
        <f t="shared" si="1"/>
        <v>2</v>
      </c>
      <c r="F24" s="123">
        <f t="shared" si="2"/>
        <v>20</v>
      </c>
      <c r="G24" s="17"/>
      <c r="H24" s="118">
        <f t="shared" si="3"/>
        <v>0</v>
      </c>
      <c r="I24" s="123">
        <f t="shared" si="4"/>
        <v>20</v>
      </c>
      <c r="J24" s="85"/>
      <c r="K24" s="118">
        <f t="shared" si="5"/>
        <v>1</v>
      </c>
      <c r="L24" s="123">
        <f t="shared" si="6"/>
        <v>21</v>
      </c>
    </row>
    <row r="25" spans="1:12" ht="15" x14ac:dyDescent="0.25">
      <c r="A25" s="83">
        <v>9</v>
      </c>
      <c r="B25" s="118">
        <f t="shared" si="7"/>
        <v>1</v>
      </c>
      <c r="C25" s="123">
        <f t="shared" si="0"/>
        <v>20</v>
      </c>
      <c r="D25" s="84"/>
      <c r="E25" s="118">
        <f t="shared" si="1"/>
        <v>2</v>
      </c>
      <c r="F25" s="123">
        <f t="shared" si="2"/>
        <v>22</v>
      </c>
      <c r="G25" s="17"/>
      <c r="H25" s="118">
        <f t="shared" si="3"/>
        <v>-1</v>
      </c>
      <c r="I25" s="123">
        <f t="shared" si="4"/>
        <v>19</v>
      </c>
      <c r="J25" s="85"/>
      <c r="K25" s="118">
        <f t="shared" si="5"/>
        <v>1</v>
      </c>
      <c r="L25" s="123">
        <f t="shared" si="6"/>
        <v>22</v>
      </c>
    </row>
    <row r="26" spans="1:12" ht="15" x14ac:dyDescent="0.25">
      <c r="A26" s="83">
        <v>10</v>
      </c>
      <c r="B26" s="119">
        <f t="shared" si="7"/>
        <v>2</v>
      </c>
      <c r="C26" s="111">
        <f t="shared" si="0"/>
        <v>22</v>
      </c>
      <c r="D26" s="15"/>
      <c r="E26" s="119">
        <f t="shared" si="1"/>
        <v>0</v>
      </c>
      <c r="F26" s="111">
        <f t="shared" si="2"/>
        <v>12</v>
      </c>
      <c r="G26" s="15"/>
      <c r="H26" s="119">
        <f t="shared" si="3"/>
        <v>-1</v>
      </c>
      <c r="I26" s="111">
        <f t="shared" si="4"/>
        <v>18</v>
      </c>
      <c r="J26" s="15"/>
      <c r="K26" s="119">
        <f t="shared" si="5"/>
        <v>1</v>
      </c>
      <c r="L26" s="111">
        <f t="shared" si="6"/>
        <v>23</v>
      </c>
    </row>
    <row r="27" spans="1:12" ht="15" x14ac:dyDescent="0.25">
      <c r="A27" s="83">
        <v>11</v>
      </c>
      <c r="B27" s="118">
        <f t="shared" si="7"/>
        <v>2</v>
      </c>
      <c r="C27" s="123">
        <f t="shared" si="0"/>
        <v>24</v>
      </c>
      <c r="D27" s="84"/>
      <c r="E27" s="118">
        <f t="shared" si="1"/>
        <v>0</v>
      </c>
      <c r="F27" s="123">
        <f t="shared" si="2"/>
        <v>12</v>
      </c>
      <c r="G27" s="17"/>
      <c r="H27" s="118">
        <f t="shared" si="3"/>
        <v>-1</v>
      </c>
      <c r="I27" s="123">
        <f t="shared" si="4"/>
        <v>17</v>
      </c>
      <c r="J27" s="85"/>
      <c r="K27" s="118">
        <f t="shared" si="5"/>
        <v>0</v>
      </c>
      <c r="L27" s="123">
        <f t="shared" si="6"/>
        <v>10</v>
      </c>
    </row>
    <row r="28" spans="1:12" ht="15" x14ac:dyDescent="0.25">
      <c r="A28" s="83">
        <v>12</v>
      </c>
      <c r="B28" s="118">
        <f t="shared" si="7"/>
        <v>0</v>
      </c>
      <c r="C28" s="123">
        <f t="shared" si="0"/>
        <v>12</v>
      </c>
      <c r="D28" s="84"/>
      <c r="E28" s="118">
        <f t="shared" si="1"/>
        <v>0</v>
      </c>
      <c r="F28" s="123">
        <f t="shared" si="2"/>
        <v>12</v>
      </c>
      <c r="G28" s="17"/>
      <c r="H28" s="118">
        <f t="shared" si="3"/>
        <v>1</v>
      </c>
      <c r="I28" s="123">
        <f t="shared" si="4"/>
        <v>18</v>
      </c>
      <c r="J28" s="85"/>
      <c r="K28" s="118">
        <f t="shared" si="5"/>
        <v>0</v>
      </c>
      <c r="L28" s="123">
        <f t="shared" si="6"/>
        <v>10</v>
      </c>
    </row>
    <row r="29" spans="1:12" ht="15" x14ac:dyDescent="0.25">
      <c r="A29" s="83">
        <v>13</v>
      </c>
      <c r="B29" s="118">
        <f t="shared" si="7"/>
        <v>0</v>
      </c>
      <c r="C29" s="123">
        <f t="shared" si="0"/>
        <v>12</v>
      </c>
      <c r="D29" s="84"/>
      <c r="E29" s="118">
        <f t="shared" si="1"/>
        <v>0</v>
      </c>
      <c r="F29" s="123">
        <f t="shared" si="2"/>
        <v>12</v>
      </c>
      <c r="G29" s="17"/>
      <c r="H29" s="118">
        <f t="shared" si="3"/>
        <v>1</v>
      </c>
      <c r="I29" s="123">
        <f t="shared" si="4"/>
        <v>19</v>
      </c>
      <c r="J29" s="85"/>
      <c r="K29" s="118">
        <f t="shared" si="5"/>
        <v>0</v>
      </c>
      <c r="L29" s="123">
        <f t="shared" si="6"/>
        <v>10</v>
      </c>
    </row>
    <row r="30" spans="1:12" ht="15" x14ac:dyDescent="0.25">
      <c r="A30" s="83">
        <v>14</v>
      </c>
      <c r="B30" s="118">
        <f t="shared" si="7"/>
        <v>0</v>
      </c>
      <c r="C30" s="123">
        <f t="shared" si="0"/>
        <v>12</v>
      </c>
      <c r="D30" s="84"/>
      <c r="E30" s="118">
        <f t="shared" si="1"/>
        <v>0</v>
      </c>
      <c r="F30" s="123">
        <f t="shared" si="2"/>
        <v>12</v>
      </c>
      <c r="G30" s="17"/>
      <c r="H30" s="118">
        <f t="shared" si="3"/>
        <v>0</v>
      </c>
      <c r="I30" s="123">
        <f t="shared" si="4"/>
        <v>10</v>
      </c>
      <c r="J30" s="85"/>
      <c r="K30" s="118">
        <f t="shared" si="5"/>
        <v>0</v>
      </c>
      <c r="L30" s="123">
        <f t="shared" si="6"/>
        <v>10</v>
      </c>
    </row>
    <row r="31" spans="1:12" ht="15" x14ac:dyDescent="0.25">
      <c r="A31" s="83">
        <v>15</v>
      </c>
      <c r="B31" s="119">
        <f t="shared" si="7"/>
        <v>0</v>
      </c>
      <c r="C31" s="111">
        <f t="shared" si="0"/>
        <v>12</v>
      </c>
      <c r="D31" s="15"/>
      <c r="E31" s="119">
        <f t="shared" si="1"/>
        <v>0</v>
      </c>
      <c r="F31" s="111">
        <f t="shared" si="2"/>
        <v>12</v>
      </c>
      <c r="G31" s="15"/>
      <c r="H31" s="119">
        <f t="shared" si="3"/>
        <v>0</v>
      </c>
      <c r="I31" s="111">
        <f t="shared" si="4"/>
        <v>10</v>
      </c>
      <c r="J31" s="15"/>
      <c r="K31" s="119">
        <f t="shared" si="5"/>
        <v>0</v>
      </c>
      <c r="L31" s="111">
        <f t="shared" si="6"/>
        <v>10</v>
      </c>
    </row>
    <row r="32" spans="1:12" ht="15" x14ac:dyDescent="0.25">
      <c r="A32" s="83">
        <v>16</v>
      </c>
      <c r="B32" s="118">
        <f t="shared" si="7"/>
        <v>0</v>
      </c>
      <c r="C32" s="123">
        <f t="shared" si="0"/>
        <v>12</v>
      </c>
      <c r="D32" s="84"/>
      <c r="E32" s="118">
        <f t="shared" si="1"/>
        <v>0</v>
      </c>
      <c r="F32" s="123">
        <f t="shared" si="2"/>
        <v>12</v>
      </c>
      <c r="G32" s="17"/>
      <c r="H32" s="118">
        <f t="shared" si="3"/>
        <v>0</v>
      </c>
      <c r="I32" s="123">
        <f t="shared" si="4"/>
        <v>10</v>
      </c>
      <c r="J32" s="85"/>
      <c r="K32" s="118">
        <f t="shared" si="5"/>
        <v>0</v>
      </c>
      <c r="L32" s="123">
        <f t="shared" si="6"/>
        <v>10</v>
      </c>
    </row>
    <row r="33" spans="1:12" ht="15" x14ac:dyDescent="0.25">
      <c r="A33" s="83">
        <v>17</v>
      </c>
      <c r="B33" s="118">
        <f t="shared" si="7"/>
        <v>0</v>
      </c>
      <c r="C33" s="123">
        <f t="shared" si="0"/>
        <v>12</v>
      </c>
      <c r="D33" s="84"/>
      <c r="E33" s="118">
        <f t="shared" si="1"/>
        <v>0</v>
      </c>
      <c r="F33" s="123">
        <f t="shared" si="2"/>
        <v>12</v>
      </c>
      <c r="G33" s="17"/>
      <c r="H33" s="118">
        <f t="shared" si="3"/>
        <v>0</v>
      </c>
      <c r="I33" s="123">
        <f t="shared" si="4"/>
        <v>10</v>
      </c>
      <c r="J33" s="85"/>
      <c r="K33" s="118">
        <f t="shared" si="5"/>
        <v>0</v>
      </c>
      <c r="L33" s="123">
        <f t="shared" si="6"/>
        <v>10</v>
      </c>
    </row>
    <row r="34" spans="1:12" ht="15" x14ac:dyDescent="0.25">
      <c r="A34" s="83">
        <v>18</v>
      </c>
      <c r="B34" s="118">
        <f t="shared" si="7"/>
        <v>0</v>
      </c>
      <c r="C34" s="123">
        <f t="shared" si="0"/>
        <v>12</v>
      </c>
      <c r="D34" s="84"/>
      <c r="E34" s="118">
        <f t="shared" si="1"/>
        <v>0</v>
      </c>
      <c r="F34" s="123">
        <f t="shared" si="2"/>
        <v>12</v>
      </c>
      <c r="G34" s="17"/>
      <c r="H34" s="118">
        <f t="shared" si="3"/>
        <v>0</v>
      </c>
      <c r="I34" s="123">
        <f t="shared" si="4"/>
        <v>10</v>
      </c>
      <c r="J34" s="85"/>
      <c r="K34" s="118">
        <f t="shared" si="5"/>
        <v>0</v>
      </c>
      <c r="L34" s="123">
        <f t="shared" si="6"/>
        <v>10</v>
      </c>
    </row>
    <row r="35" spans="1:12" ht="15" x14ac:dyDescent="0.25">
      <c r="A35" s="83">
        <v>19</v>
      </c>
      <c r="B35" s="118">
        <f t="shared" si="7"/>
        <v>0</v>
      </c>
      <c r="C35" s="123">
        <f t="shared" si="0"/>
        <v>12</v>
      </c>
      <c r="D35" s="84"/>
      <c r="E35" s="118">
        <f t="shared" si="1"/>
        <v>0</v>
      </c>
      <c r="F35" s="123">
        <f t="shared" si="2"/>
        <v>12</v>
      </c>
      <c r="G35" s="17"/>
      <c r="H35" s="118">
        <f t="shared" si="3"/>
        <v>0</v>
      </c>
      <c r="I35" s="123">
        <f t="shared" si="4"/>
        <v>10</v>
      </c>
      <c r="J35" s="85"/>
      <c r="K35" s="118">
        <f t="shared" si="5"/>
        <v>0</v>
      </c>
      <c r="L35" s="123">
        <f t="shared" si="6"/>
        <v>10</v>
      </c>
    </row>
    <row r="36" spans="1:12" ht="15.75" thickBot="1" x14ac:dyDescent="0.3">
      <c r="A36" s="86">
        <v>20</v>
      </c>
      <c r="B36" s="120">
        <f t="shared" si="7"/>
        <v>0</v>
      </c>
      <c r="C36" s="124">
        <f t="shared" si="0"/>
        <v>12</v>
      </c>
      <c r="D36" s="87"/>
      <c r="E36" s="120">
        <f t="shared" si="1"/>
        <v>0</v>
      </c>
      <c r="F36" s="124">
        <f t="shared" si="2"/>
        <v>12</v>
      </c>
      <c r="G36" s="27"/>
      <c r="H36" s="120">
        <f t="shared" si="3"/>
        <v>0</v>
      </c>
      <c r="I36" s="124">
        <f t="shared" si="4"/>
        <v>10</v>
      </c>
      <c r="J36" s="88"/>
      <c r="K36" s="120">
        <f t="shared" si="5"/>
        <v>0</v>
      </c>
      <c r="L36" s="124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40"/>
  <sheetViews>
    <sheetView tabSelected="1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C13" sqref="C1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140625" customWidth="1"/>
    <col min="23" max="23" width="10.140625" customWidth="1"/>
    <col min="24" max="24" width="11.42578125" customWidth="1"/>
    <col min="25" max="25" width="9.570312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1" max="31" width="9.85546875" customWidth="1"/>
    <col min="32" max="32" width="4.42578125" customWidth="1"/>
  </cols>
  <sheetData>
    <row r="1" spans="1:34" x14ac:dyDescent="0.2">
      <c r="D1" s="329"/>
      <c r="H1" s="330"/>
      <c r="I1" s="344" t="s">
        <v>86</v>
      </c>
      <c r="J1" s="328" t="str">
        <f>IF(K$1=0,"LastOrder",IF(K$1=1,"MinOrder","ОШИБКА"))</f>
        <v>LastOrder</v>
      </c>
      <c r="K1" s="345">
        <v>0</v>
      </c>
      <c r="L1" s="185"/>
      <c r="P1" s="136"/>
      <c r="V1" s="331"/>
      <c r="AA1" s="185"/>
    </row>
    <row r="2" spans="1:34" ht="15" x14ac:dyDescent="0.25">
      <c r="A2" s="105" t="s">
        <v>21</v>
      </c>
      <c r="B2" s="34"/>
      <c r="C2" s="158">
        <v>14</v>
      </c>
      <c r="D2" s="92"/>
      <c r="E2" s="105" t="s">
        <v>12</v>
      </c>
      <c r="F2" s="125"/>
      <c r="G2" s="158">
        <v>20</v>
      </c>
      <c r="H2" s="93"/>
      <c r="I2" s="105" t="s">
        <v>0</v>
      </c>
      <c r="J2" s="313" t="str">
        <f>IF(K$2&lt;0,"д.б. &gt;0","")</f>
        <v/>
      </c>
      <c r="K2" s="165">
        <v>0.01</v>
      </c>
      <c r="L2" s="126"/>
      <c r="M2" s="125" t="s">
        <v>27</v>
      </c>
      <c r="N2" s="125"/>
      <c r="O2" s="166" t="s">
        <v>29</v>
      </c>
      <c r="Q2" s="272"/>
      <c r="R2" s="125"/>
      <c r="S2" s="125"/>
      <c r="T2" s="125"/>
      <c r="U2" s="125"/>
      <c r="V2" s="186"/>
      <c r="AA2" s="185"/>
    </row>
    <row r="3" spans="1:34" ht="15" x14ac:dyDescent="0.25">
      <c r="A3" s="105"/>
      <c r="B3" s="34"/>
      <c r="C3" s="114"/>
      <c r="D3" s="36"/>
      <c r="E3" s="105"/>
      <c r="F3" s="125"/>
      <c r="G3" s="113"/>
      <c r="H3" s="37"/>
      <c r="I3" s="105" t="s">
        <v>1</v>
      </c>
      <c r="J3" s="313" t="str">
        <f>IF(K$3&lt;0,"д.б. &gt;0","")</f>
        <v/>
      </c>
      <c r="K3" s="164">
        <v>1.4</v>
      </c>
      <c r="L3" s="126"/>
      <c r="M3" s="125" t="s">
        <v>28</v>
      </c>
      <c r="N3" s="125"/>
      <c r="O3" s="167">
        <v>4</v>
      </c>
      <c r="Q3" s="273"/>
      <c r="R3" s="125"/>
      <c r="S3" s="125"/>
      <c r="T3" s="125"/>
      <c r="U3" s="125"/>
      <c r="V3" s="186"/>
      <c r="AA3" s="185"/>
    </row>
    <row r="4" spans="1:34" ht="15" x14ac:dyDescent="0.25">
      <c r="A4" s="105"/>
      <c r="B4" s="34"/>
      <c r="C4" s="114"/>
      <c r="D4" s="36"/>
      <c r="E4" s="105"/>
      <c r="F4" s="125"/>
      <c r="G4" s="114"/>
      <c r="H4" s="37"/>
      <c r="I4" s="105" t="s">
        <v>6</v>
      </c>
      <c r="J4" s="313" t="str">
        <f>IF(K$4&lt;2,"д.б. &gt;1","")</f>
        <v/>
      </c>
      <c r="K4" s="158">
        <v>3</v>
      </c>
      <c r="L4" s="126"/>
      <c r="M4" s="217" t="s">
        <v>30</v>
      </c>
      <c r="N4" s="217"/>
      <c r="O4" s="171">
        <v>10</v>
      </c>
      <c r="Q4" s="274"/>
      <c r="R4" s="125"/>
      <c r="S4" s="125"/>
      <c r="T4" s="125"/>
      <c r="U4" s="125"/>
      <c r="V4" s="186"/>
      <c r="AA4" s="185"/>
    </row>
    <row r="5" spans="1:34" ht="15" x14ac:dyDescent="0.25">
      <c r="A5" s="106"/>
      <c r="B5" s="34"/>
      <c r="C5" s="160"/>
      <c r="D5" s="42"/>
      <c r="E5" s="106"/>
      <c r="F5" s="125"/>
      <c r="G5" s="3"/>
      <c r="H5" s="43"/>
      <c r="I5" s="106"/>
      <c r="J5" s="313"/>
      <c r="K5" s="3"/>
      <c r="L5" s="126"/>
      <c r="M5" s="125"/>
      <c r="N5" s="125"/>
      <c r="O5" s="136"/>
      <c r="Q5" s="275"/>
      <c r="R5" s="125"/>
      <c r="S5" s="125"/>
      <c r="T5" s="125"/>
      <c r="U5" s="125"/>
      <c r="V5" s="186"/>
      <c r="AA5" s="185"/>
      <c r="AH5" s="392">
        <v>1</v>
      </c>
    </row>
    <row r="6" spans="1:34" ht="15" x14ac:dyDescent="0.25">
      <c r="A6" s="320" t="s">
        <v>22</v>
      </c>
      <c r="B6" s="45"/>
      <c r="C6" s="162">
        <v>6</v>
      </c>
      <c r="D6" s="47"/>
      <c r="E6" s="320" t="s">
        <v>13</v>
      </c>
      <c r="F6" s="146"/>
      <c r="G6" s="162">
        <v>6</v>
      </c>
      <c r="H6" s="48"/>
      <c r="I6" s="320" t="s">
        <v>2</v>
      </c>
      <c r="J6" s="313" t="str">
        <f>IF(K$6&lt;0,"д.б. &gt;=0","")</f>
        <v/>
      </c>
      <c r="K6" s="163">
        <v>11</v>
      </c>
      <c r="L6" s="147"/>
      <c r="M6" s="148" t="s">
        <v>36</v>
      </c>
      <c r="N6" s="148"/>
      <c r="O6" s="168">
        <v>6</v>
      </c>
      <c r="Q6" s="276"/>
      <c r="R6" s="125"/>
      <c r="S6" s="125"/>
      <c r="T6" s="125"/>
      <c r="U6" s="125"/>
      <c r="V6" s="186"/>
      <c r="AA6" s="185"/>
      <c r="AH6" s="392"/>
    </row>
    <row r="7" spans="1:34" ht="15" x14ac:dyDescent="0.25">
      <c r="A7" s="320" t="s">
        <v>23</v>
      </c>
      <c r="B7" s="45"/>
      <c r="C7" s="159">
        <v>1</v>
      </c>
      <c r="D7" s="102"/>
      <c r="E7" s="320" t="s">
        <v>14</v>
      </c>
      <c r="F7" s="146"/>
      <c r="G7" s="159">
        <v>1</v>
      </c>
      <c r="H7" s="103"/>
      <c r="I7" s="320" t="s">
        <v>3</v>
      </c>
      <c r="J7" s="313" t="str">
        <f>IF(AND(K$6=0,K$7&lt;&gt;0),"д.б. =0","")</f>
        <v/>
      </c>
      <c r="K7" s="157">
        <v>0.02</v>
      </c>
      <c r="L7" s="147"/>
      <c r="M7" s="148" t="s">
        <v>35</v>
      </c>
      <c r="N7" s="148"/>
      <c r="O7" s="169">
        <v>212</v>
      </c>
      <c r="Q7" s="276"/>
      <c r="R7" s="125"/>
      <c r="S7" s="125"/>
      <c r="T7" s="125"/>
      <c r="U7" s="125"/>
      <c r="V7" s="186"/>
      <c r="AA7" s="185"/>
      <c r="AH7" s="286"/>
    </row>
    <row r="8" spans="1:34" ht="15" x14ac:dyDescent="0.25">
      <c r="A8" s="320"/>
      <c r="B8" s="45"/>
      <c r="C8" s="161"/>
      <c r="D8" s="47"/>
      <c r="E8" s="320"/>
      <c r="F8" s="146"/>
      <c r="G8" s="149"/>
      <c r="H8" s="48"/>
      <c r="I8" s="320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9"/>
      <c r="L8" s="147"/>
      <c r="M8" s="148" t="s">
        <v>37</v>
      </c>
      <c r="N8" s="148"/>
      <c r="O8" s="170">
        <v>0.2</v>
      </c>
      <c r="Q8" s="277"/>
      <c r="R8" s="125"/>
      <c r="S8" s="125"/>
      <c r="T8" s="125"/>
      <c r="U8" s="125"/>
      <c r="V8" s="186"/>
      <c r="AA8" s="185"/>
      <c r="AH8" s="286"/>
    </row>
    <row r="9" spans="1:34" ht="15" x14ac:dyDescent="0.25">
      <c r="A9" s="353" t="s">
        <v>88</v>
      </c>
      <c r="B9" s="354"/>
      <c r="C9" s="355">
        <v>0</v>
      </c>
      <c r="D9" s="357"/>
      <c r="E9" s="353" t="s">
        <v>15</v>
      </c>
      <c r="F9" s="358"/>
      <c r="G9" s="355">
        <v>10</v>
      </c>
      <c r="H9" s="359"/>
      <c r="I9" s="353" t="s">
        <v>4</v>
      </c>
      <c r="J9" s="360" t="str">
        <f>IF(K$9&lt;0,"д.б. &gt;=0","")</f>
        <v/>
      </c>
      <c r="K9" s="361">
        <v>0</v>
      </c>
      <c r="L9" s="362"/>
      <c r="M9" s="358"/>
      <c r="N9" s="358"/>
      <c r="O9" s="363"/>
      <c r="Q9" s="278"/>
      <c r="R9" s="125"/>
      <c r="S9" s="125"/>
      <c r="T9" s="125"/>
      <c r="U9" s="125"/>
      <c r="V9" s="186"/>
      <c r="AA9" s="185"/>
      <c r="AH9" s="286"/>
    </row>
    <row r="10" spans="1:34" ht="15" x14ac:dyDescent="0.25">
      <c r="A10" s="353" t="s">
        <v>89</v>
      </c>
      <c r="B10" s="354"/>
      <c r="C10" s="356">
        <v>0</v>
      </c>
      <c r="D10" s="364"/>
      <c r="E10" s="353" t="s">
        <v>16</v>
      </c>
      <c r="F10" s="358"/>
      <c r="G10" s="356">
        <v>6</v>
      </c>
      <c r="H10" s="365"/>
      <c r="I10" s="353" t="s">
        <v>5</v>
      </c>
      <c r="J10" s="360" t="str">
        <f>IF(AND(K$9=0,K$10&lt;&gt;0),"д.б. =0","")</f>
        <v/>
      </c>
      <c r="K10" s="366">
        <v>0</v>
      </c>
      <c r="L10" s="362"/>
      <c r="M10" s="367" t="s">
        <v>38</v>
      </c>
      <c r="N10" s="367"/>
      <c r="O10" s="368">
        <v>4000</v>
      </c>
      <c r="Q10" s="279"/>
      <c r="R10" s="125"/>
      <c r="S10" s="125"/>
      <c r="T10" s="125"/>
      <c r="U10" s="125"/>
      <c r="V10" s="186"/>
      <c r="AA10" s="185"/>
      <c r="AH10" s="286"/>
    </row>
    <row r="11" spans="1:34" ht="15" x14ac:dyDescent="0.25">
      <c r="A11" s="152"/>
      <c r="B11" s="153"/>
      <c r="C11" s="299"/>
      <c r="D11" s="155"/>
      <c r="E11" s="152"/>
      <c r="F11" s="151"/>
      <c r="G11" s="299"/>
      <c r="H11" s="156"/>
      <c r="I11" s="152"/>
      <c r="J11" s="313"/>
      <c r="K11" s="300"/>
      <c r="L11" s="154"/>
      <c r="M11" s="150"/>
      <c r="N11" s="150"/>
      <c r="O11" s="151"/>
      <c r="P11" s="301"/>
      <c r="Q11" s="279"/>
      <c r="R11" s="125"/>
      <c r="S11" s="125"/>
      <c r="T11" s="125"/>
      <c r="U11" s="125"/>
      <c r="V11" s="186"/>
      <c r="AA11" s="185"/>
      <c r="AH11" s="286"/>
    </row>
    <row r="12" spans="1:34" ht="15" x14ac:dyDescent="0.25">
      <c r="A12" s="346" t="s">
        <v>24</v>
      </c>
      <c r="B12" s="289"/>
      <c r="C12" s="347">
        <v>0</v>
      </c>
      <c r="D12" s="303"/>
      <c r="E12" s="105" t="s">
        <v>83</v>
      </c>
      <c r="F12" s="304"/>
      <c r="G12" s="302">
        <v>0</v>
      </c>
      <c r="H12" s="305"/>
      <c r="I12" s="105" t="s">
        <v>84</v>
      </c>
      <c r="J12" s="313" t="str">
        <f>IF(K$12&lt;0,"д.б. &gt;=0","")</f>
        <v/>
      </c>
      <c r="K12" s="327">
        <v>0</v>
      </c>
      <c r="L12" s="306"/>
      <c r="M12" s="217" t="s">
        <v>104</v>
      </c>
      <c r="N12" s="217"/>
      <c r="O12" s="304"/>
      <c r="P12" s="401" t="str">
        <f>IF(Q$12=0,"false",IF(Q$12=1,"true","ОШИБКА"))</f>
        <v>false</v>
      </c>
      <c r="Q12" s="158">
        <v>0</v>
      </c>
      <c r="R12" s="125"/>
      <c r="S12" s="125"/>
      <c r="T12" s="125"/>
      <c r="U12" s="125"/>
      <c r="V12" s="186"/>
      <c r="AA12" s="185"/>
      <c r="AH12" s="286"/>
    </row>
    <row r="13" spans="1:34" ht="15" x14ac:dyDescent="0.25">
      <c r="A13" s="346" t="s">
        <v>25</v>
      </c>
      <c r="B13" s="289"/>
      <c r="C13" s="302">
        <v>0</v>
      </c>
      <c r="D13" s="303"/>
      <c r="E13" s="105"/>
      <c r="F13" s="304"/>
      <c r="G13" s="307"/>
      <c r="H13" s="305"/>
      <c r="I13" s="107" t="s">
        <v>87</v>
      </c>
      <c r="J13" s="313" t="str">
        <f>IF(K$13&lt;0,"д.б. &gt;=0","")</f>
        <v/>
      </c>
      <c r="K13" s="326">
        <v>0</v>
      </c>
      <c r="L13" s="306"/>
      <c r="M13" s="217"/>
      <c r="N13" s="217"/>
      <c r="O13" s="304"/>
      <c r="P13" s="308"/>
      <c r="Q13" s="279"/>
      <c r="R13" s="125"/>
      <c r="S13" s="125"/>
      <c r="T13" s="125"/>
      <c r="U13" s="125"/>
      <c r="V13" s="186"/>
      <c r="AA13" s="185"/>
      <c r="AH13" s="286"/>
    </row>
    <row r="14" spans="1:34" ht="17.25" customHeight="1" thickBot="1" x14ac:dyDescent="0.3">
      <c r="A14" s="38"/>
      <c r="B14" s="38"/>
      <c r="C14" s="38"/>
      <c r="D14" s="63"/>
      <c r="E14" s="38"/>
      <c r="F14" s="38"/>
      <c r="G14" s="38"/>
      <c r="H14" s="64"/>
      <c r="I14" s="38"/>
      <c r="J14" s="38"/>
      <c r="K14" s="38"/>
      <c r="L14" s="126"/>
      <c r="M14" s="125"/>
      <c r="N14" s="125"/>
      <c r="O14" s="125"/>
      <c r="P14" s="136"/>
      <c r="Q14" s="136"/>
      <c r="R14" s="125"/>
      <c r="S14" s="125"/>
      <c r="T14" s="125"/>
      <c r="U14" s="125"/>
      <c r="V14" s="186"/>
      <c r="AA14" s="185"/>
      <c r="AH14" s="286"/>
    </row>
    <row r="15" spans="1:34" ht="65.25" customHeight="1" thickBot="1" x14ac:dyDescent="0.25">
      <c r="A15" s="200" t="s">
        <v>7</v>
      </c>
      <c r="B15" s="201" t="s">
        <v>85</v>
      </c>
      <c r="C15" s="202" t="s">
        <v>20</v>
      </c>
      <c r="D15" s="203"/>
      <c r="E15" s="201" t="s">
        <v>17</v>
      </c>
      <c r="F15" s="204" t="s">
        <v>47</v>
      </c>
      <c r="G15" s="202" t="s">
        <v>46</v>
      </c>
      <c r="H15" s="205"/>
      <c r="I15" s="206" t="s">
        <v>8</v>
      </c>
      <c r="J15" s="204" t="s">
        <v>9</v>
      </c>
      <c r="K15" s="202" t="s">
        <v>48</v>
      </c>
      <c r="L15" s="182"/>
      <c r="M15" s="389" t="s">
        <v>90</v>
      </c>
      <c r="N15" s="390"/>
      <c r="O15" s="144" t="s">
        <v>26</v>
      </c>
      <c r="P15" s="399" t="s">
        <v>82</v>
      </c>
      <c r="Q15" s="400"/>
      <c r="R15" s="397" t="s">
        <v>31</v>
      </c>
      <c r="S15" s="398"/>
      <c r="T15" s="393" t="s">
        <v>34</v>
      </c>
      <c r="U15" s="394"/>
      <c r="V15" s="187"/>
      <c r="W15" s="178" t="s">
        <v>39</v>
      </c>
      <c r="X15" s="194" t="s">
        <v>42</v>
      </c>
      <c r="Y15" s="179" t="s">
        <v>43</v>
      </c>
      <c r="Z15" s="180" t="s">
        <v>41</v>
      </c>
      <c r="AA15" s="212"/>
      <c r="AB15" s="247" t="s">
        <v>63</v>
      </c>
      <c r="AC15" s="210" t="s">
        <v>40</v>
      </c>
      <c r="AD15" s="395" t="s">
        <v>49</v>
      </c>
      <c r="AE15" s="396"/>
      <c r="AF15" s="211" t="s">
        <v>50</v>
      </c>
      <c r="AG15" s="145"/>
      <c r="AH15" s="287"/>
    </row>
    <row r="16" spans="1:34" ht="15" x14ac:dyDescent="0.25">
      <c r="A16" s="74"/>
      <c r="B16" s="373"/>
      <c r="C16" s="374"/>
      <c r="D16" s="78"/>
      <c r="E16" s="75"/>
      <c r="F16" s="76"/>
      <c r="G16" s="77"/>
      <c r="H16" s="80"/>
      <c r="I16" s="75"/>
      <c r="J16" s="76"/>
      <c r="K16" s="77"/>
      <c r="L16" s="183"/>
      <c r="M16" s="378" t="s">
        <v>80</v>
      </c>
      <c r="N16" s="379" t="s">
        <v>81</v>
      </c>
      <c r="O16" s="127"/>
      <c r="P16" s="280" t="s">
        <v>80</v>
      </c>
      <c r="Q16" s="271" t="s">
        <v>81</v>
      </c>
      <c r="R16" s="128" t="s">
        <v>32</v>
      </c>
      <c r="S16" s="129" t="s">
        <v>33</v>
      </c>
      <c r="T16" s="128" t="s">
        <v>32</v>
      </c>
      <c r="U16" s="129" t="s">
        <v>33</v>
      </c>
      <c r="V16" s="186"/>
      <c r="W16" s="174"/>
      <c r="X16" s="175"/>
      <c r="Y16" s="176"/>
      <c r="Z16" s="177"/>
      <c r="AA16" s="185"/>
      <c r="AB16" s="174"/>
      <c r="AC16" s="175"/>
      <c r="AD16" s="176" t="s">
        <v>44</v>
      </c>
      <c r="AE16" s="177" t="s">
        <v>45</v>
      </c>
      <c r="AF16" s="209"/>
      <c r="AH16" s="286"/>
    </row>
    <row r="17" spans="1:34" ht="15" x14ac:dyDescent="0.25">
      <c r="A17" s="198">
        <v>1</v>
      </c>
      <c r="B17" s="118">
        <v>0</v>
      </c>
      <c r="C17" s="123">
        <f>C$2</f>
        <v>14</v>
      </c>
      <c r="D17" s="84"/>
      <c r="E17" s="118">
        <f>IF(OR($A17&lt;2,AND(G$12&gt;0,$A17&gt;G$12)),0,IF(AND($A17&gt;=G$9,G$9&gt;0),G$10,IF(AND($A17&gt;=G$6,G$6&gt;0),G$7,0)))</f>
        <v>0</v>
      </c>
      <c r="F17" s="116">
        <v>0</v>
      </c>
      <c r="G17" s="109">
        <f>F17</f>
        <v>0</v>
      </c>
      <c r="H17" s="17"/>
      <c r="I17" s="13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14">
        <f>J17</f>
        <v>0.01</v>
      </c>
      <c r="L17" s="183"/>
      <c r="M17" s="191">
        <f t="shared" ref="M17:M36" si="0">ROUND(C17*O17-K17*$O$6,2)</f>
        <v>1.34</v>
      </c>
      <c r="N17" s="380">
        <f t="shared" ref="N17:N36" si="1">IF($O$10&gt;0,M17/$O$10,0)</f>
        <v>3.3500000000000001E-4</v>
      </c>
      <c r="O17" s="188">
        <f t="shared" ref="O17:O36" si="2">ROUND(ROUND(K17,2)*$O$4,2)</f>
        <v>0.1</v>
      </c>
      <c r="P17" s="269">
        <f>ROUND(J17*$O$6,2)</f>
        <v>0.06</v>
      </c>
      <c r="Q17" s="282">
        <f t="shared" ref="Q17:Q36" si="3">P17/$O$10</f>
        <v>1.4999999999999999E-5</v>
      </c>
      <c r="R17" s="130">
        <f>ROUND(P17/O17,0)</f>
        <v>1</v>
      </c>
      <c r="S17" s="131">
        <v>0</v>
      </c>
      <c r="T17" s="137">
        <f>R17+C17</f>
        <v>15</v>
      </c>
      <c r="U17" s="138">
        <v>0</v>
      </c>
      <c r="V17" s="186"/>
      <c r="W17" s="172">
        <f t="shared" ref="W17:W36" si="4">ROUND(K17*$O$7,2)</f>
        <v>2.12</v>
      </c>
      <c r="X17" s="195">
        <f>ROUND(P17+W17,2)</f>
        <v>2.1800000000000002</v>
      </c>
      <c r="Y17" s="241">
        <f>IF(P17&gt;0,ROUND(W17/P17,2),0)</f>
        <v>35.33</v>
      </c>
      <c r="Z17" s="242">
        <f t="shared" ref="Z17:Z36" si="5">IF($O$10&gt;0,ROUND(W17/$O$10,2),0)</f>
        <v>0</v>
      </c>
      <c r="AA17" s="213"/>
      <c r="AB17" s="214">
        <f t="shared" ref="AB17:AB36" si="6">IF($O$10&gt;0,ROUND($O$10-X17,2),0)</f>
        <v>3997.82</v>
      </c>
      <c r="AC17" s="238">
        <f t="shared" ref="AC17:AC36" si="7">IF($O$10&gt;0,ROUND(X17/$O$10,2),0)</f>
        <v>0</v>
      </c>
      <c r="AD17" s="232">
        <f t="shared" ref="AD17:AD36" si="8">IF(AND(AB17&gt;0,$O$4&gt;0),($O$10-P17-W17*$O$8)/O17,0)</f>
        <v>39995.159999999996</v>
      </c>
      <c r="AE17" s="233">
        <f>IF(AD17&gt;0,AD17+G17,0)</f>
        <v>39995.159999999996</v>
      </c>
      <c r="AF17" s="207">
        <v>1</v>
      </c>
      <c r="AH17" s="286"/>
    </row>
    <row r="18" spans="1:34" ht="15" x14ac:dyDescent="0.25">
      <c r="A18" s="198">
        <v>2</v>
      </c>
      <c r="B18" s="118">
        <f>IF(AND($A18&gt;=C$12,C$12&gt;0),0,IF(AND($A18&gt;=C$9,C$9&gt;0),C$10,IF(AND($A18&gt;=C$6,C$6&gt;0),C$7,0)))</f>
        <v>0</v>
      </c>
      <c r="C18" s="123">
        <f t="shared" ref="C18:C36" si="9">IF(AND($A18&gt;=C$12,C$12&gt;0),C$13,C17+B18)</f>
        <v>14</v>
      </c>
      <c r="D18" s="84"/>
      <c r="E18" s="118">
        <f t="shared" ref="E18:E36" si="10">IF(OR($A18&lt;2,AND(G$12&gt;0,$A18&gt;G$12)),0,IF(AND($A18&gt;=G$9,G$9&gt;0),G$10,IF(AND($A18&gt;=G$6,G$6&gt;0),G$7,0)))</f>
        <v>0</v>
      </c>
      <c r="F18" s="116">
        <f>G$2+E18</f>
        <v>20</v>
      </c>
      <c r="G18" s="109">
        <f t="shared" ref="G18:G36" si="11">G17+F18</f>
        <v>20</v>
      </c>
      <c r="H18" s="17"/>
      <c r="I18" s="13">
        <f t="shared" ref="I18:I36" si="12">IF(($A18&lt;K$4),1,IF(AND($A18&gt;K$12,K$12&gt;0),I17,IF(AND($A18&gt;=K$9,K$9&gt;0),ROUND(I17+K$10,4),IF(AND($A18&gt;=K$6,K$6&gt;0),ROUND(I17+K$7,4),K$3))))</f>
        <v>1</v>
      </c>
      <c r="J18" s="121">
        <f t="shared" ref="J18:J36" si="13">IF($A18&lt;K$4, K$2, IF(K$1=0,IF(K$13&gt;0,IF(K$2*K$13&lt;ROUND(J17*I18, 3),K$2*K$13,ROUND(J17*I18, 3)),ROUND(J17*I18, 3)),IF(K$13&gt;0,IF(K$2*K$13&lt;ROUND(K$2*I18, 3),K$2*K$13,ROUND(K$2*I18, 3)),ROUND(K$2*I18, 3))))</f>
        <v>0.01</v>
      </c>
      <c r="K18" s="14">
        <f t="shared" ref="K18:K36" si="14">K17+ROUND(J18,2)</f>
        <v>0.02</v>
      </c>
      <c r="L18" s="183"/>
      <c r="M18" s="191">
        <f t="shared" si="0"/>
        <v>2.68</v>
      </c>
      <c r="N18" s="380">
        <f t="shared" si="1"/>
        <v>6.7000000000000002E-4</v>
      </c>
      <c r="O18" s="188">
        <f t="shared" si="2"/>
        <v>0.2</v>
      </c>
      <c r="P18" s="269">
        <f t="shared" ref="P18:P36" si="15">ROUND((ROUND(K17,2)*(G18-G17)*$O$4+P17+J18*$O$6),2)</f>
        <v>2.12</v>
      </c>
      <c r="Q18" s="282">
        <f t="shared" si="3"/>
        <v>5.2999999999999998E-4</v>
      </c>
      <c r="R18" s="130">
        <f>ROUND(P18/O18,0)</f>
        <v>11</v>
      </c>
      <c r="S18" s="131">
        <f>ROUND(R18/G18,2)</f>
        <v>0.55000000000000004</v>
      </c>
      <c r="T18" s="137">
        <f t="shared" ref="T18:T36" si="16">R18+C18</f>
        <v>25</v>
      </c>
      <c r="U18" s="138">
        <f>ROUND(T18/G18,2)</f>
        <v>1.25</v>
      </c>
      <c r="V18" s="186"/>
      <c r="W18" s="172">
        <f t="shared" si="4"/>
        <v>4.24</v>
      </c>
      <c r="X18" s="195">
        <f t="shared" ref="X18:X36" si="17">ROUND(P18+W18,2)</f>
        <v>6.36</v>
      </c>
      <c r="Y18" s="241">
        <f t="shared" ref="Y18:Y36" si="18">IF(P18&gt;0,ROUND(W18/P18,2),0)</f>
        <v>2</v>
      </c>
      <c r="Z18" s="242">
        <f t="shared" si="5"/>
        <v>0</v>
      </c>
      <c r="AA18" s="213"/>
      <c r="AB18" s="214">
        <f t="shared" si="6"/>
        <v>3993.64</v>
      </c>
      <c r="AC18" s="238">
        <f t="shared" si="7"/>
        <v>0</v>
      </c>
      <c r="AD18" s="232">
        <f t="shared" si="8"/>
        <v>19985.16</v>
      </c>
      <c r="AE18" s="233">
        <f t="shared" ref="AE18:AE36" si="19">IF(AD18&gt;0,AD18+G18,0)</f>
        <v>20005.16</v>
      </c>
      <c r="AF18" s="207">
        <v>2</v>
      </c>
      <c r="AH18" s="286"/>
    </row>
    <row r="19" spans="1:34" ht="15" x14ac:dyDescent="0.25">
      <c r="A19" s="198">
        <v>3</v>
      </c>
      <c r="B19" s="118">
        <f t="shared" ref="B19:B36" si="20">IF(AND($A19&gt;=C$12,C$12&gt;0),0,IF(AND($A19&gt;=C$9,C$9&gt;0),C$10,IF(AND($A19&gt;=C$6,C$6&gt;0),C$7,0)))</f>
        <v>0</v>
      </c>
      <c r="C19" s="123">
        <f t="shared" si="9"/>
        <v>14</v>
      </c>
      <c r="D19" s="84"/>
      <c r="E19" s="118">
        <f t="shared" si="10"/>
        <v>0</v>
      </c>
      <c r="F19" s="116">
        <f>F18+E19</f>
        <v>20</v>
      </c>
      <c r="G19" s="109">
        <f>G18+F19</f>
        <v>40</v>
      </c>
      <c r="H19" s="17"/>
      <c r="I19" s="13">
        <f t="shared" si="12"/>
        <v>1.4</v>
      </c>
      <c r="J19" s="121">
        <f t="shared" si="13"/>
        <v>1.4E-2</v>
      </c>
      <c r="K19" s="14">
        <f t="shared" si="14"/>
        <v>0.03</v>
      </c>
      <c r="L19" s="183"/>
      <c r="M19" s="191">
        <f t="shared" si="0"/>
        <v>4.0199999999999996</v>
      </c>
      <c r="N19" s="380">
        <f t="shared" si="1"/>
        <v>1.0049999999999998E-3</v>
      </c>
      <c r="O19" s="188">
        <f t="shared" si="2"/>
        <v>0.3</v>
      </c>
      <c r="P19" s="269">
        <f t="shared" si="15"/>
        <v>6.2</v>
      </c>
      <c r="Q19" s="282">
        <f t="shared" si="3"/>
        <v>1.5499999999999999E-3</v>
      </c>
      <c r="R19" s="130">
        <f t="shared" ref="R19:R36" si="21">ROUND(P19/O19,0)</f>
        <v>21</v>
      </c>
      <c r="S19" s="131">
        <f t="shared" ref="S19:S36" si="22">ROUND(R19/G19,2)</f>
        <v>0.53</v>
      </c>
      <c r="T19" s="137">
        <f t="shared" si="16"/>
        <v>35</v>
      </c>
      <c r="U19" s="138">
        <f t="shared" ref="U19:U36" si="23">ROUND(T19/G19,2)</f>
        <v>0.88</v>
      </c>
      <c r="V19" s="186"/>
      <c r="W19" s="172">
        <f t="shared" si="4"/>
        <v>6.36</v>
      </c>
      <c r="X19" s="195">
        <f t="shared" si="17"/>
        <v>12.56</v>
      </c>
      <c r="Y19" s="241">
        <f t="shared" si="18"/>
        <v>1.03</v>
      </c>
      <c r="Z19" s="242">
        <f t="shared" si="5"/>
        <v>0</v>
      </c>
      <c r="AA19" s="213"/>
      <c r="AB19" s="214">
        <f t="shared" si="6"/>
        <v>3987.44</v>
      </c>
      <c r="AC19" s="238">
        <f t="shared" si="7"/>
        <v>0</v>
      </c>
      <c r="AD19" s="232">
        <f t="shared" si="8"/>
        <v>13308.426666666668</v>
      </c>
      <c r="AE19" s="233">
        <f t="shared" si="19"/>
        <v>13348.426666666668</v>
      </c>
      <c r="AF19" s="207">
        <v>3</v>
      </c>
      <c r="AH19" s="286"/>
    </row>
    <row r="20" spans="1:34" ht="15" x14ac:dyDescent="0.25">
      <c r="A20" s="198">
        <v>4</v>
      </c>
      <c r="B20" s="118">
        <f t="shared" si="20"/>
        <v>0</v>
      </c>
      <c r="C20" s="123">
        <f t="shared" si="9"/>
        <v>14</v>
      </c>
      <c r="D20" s="84"/>
      <c r="E20" s="118">
        <f t="shared" si="10"/>
        <v>0</v>
      </c>
      <c r="F20" s="116">
        <f t="shared" ref="F20:F36" si="24">F19+E20</f>
        <v>20</v>
      </c>
      <c r="G20" s="109">
        <f t="shared" si="11"/>
        <v>60</v>
      </c>
      <c r="H20" s="17"/>
      <c r="I20" s="13">
        <f t="shared" si="12"/>
        <v>1.4</v>
      </c>
      <c r="J20" s="121">
        <f t="shared" si="13"/>
        <v>0.02</v>
      </c>
      <c r="K20" s="14">
        <f t="shared" si="14"/>
        <v>0.05</v>
      </c>
      <c r="L20" s="183"/>
      <c r="M20" s="191">
        <f t="shared" si="0"/>
        <v>6.7</v>
      </c>
      <c r="N20" s="380">
        <f t="shared" si="1"/>
        <v>1.6750000000000001E-3</v>
      </c>
      <c r="O20" s="188">
        <f t="shared" si="2"/>
        <v>0.5</v>
      </c>
      <c r="P20" s="269">
        <f t="shared" si="15"/>
        <v>12.32</v>
      </c>
      <c r="Q20" s="282">
        <f t="shared" si="3"/>
        <v>3.0800000000000003E-3</v>
      </c>
      <c r="R20" s="130">
        <f t="shared" si="21"/>
        <v>25</v>
      </c>
      <c r="S20" s="131">
        <f t="shared" si="22"/>
        <v>0.42</v>
      </c>
      <c r="T20" s="137">
        <f t="shared" si="16"/>
        <v>39</v>
      </c>
      <c r="U20" s="138">
        <f t="shared" si="23"/>
        <v>0.65</v>
      </c>
      <c r="V20" s="186"/>
      <c r="W20" s="172">
        <f t="shared" si="4"/>
        <v>10.6</v>
      </c>
      <c r="X20" s="195">
        <f t="shared" si="17"/>
        <v>22.92</v>
      </c>
      <c r="Y20" s="241">
        <f t="shared" si="18"/>
        <v>0.86</v>
      </c>
      <c r="Z20" s="242">
        <f t="shared" si="5"/>
        <v>0</v>
      </c>
      <c r="AA20" s="213"/>
      <c r="AB20" s="214">
        <f t="shared" si="6"/>
        <v>3977.08</v>
      </c>
      <c r="AC20" s="238">
        <f t="shared" si="7"/>
        <v>0.01</v>
      </c>
      <c r="AD20" s="232">
        <f t="shared" si="8"/>
        <v>7971.12</v>
      </c>
      <c r="AE20" s="233">
        <f t="shared" si="19"/>
        <v>8031.12</v>
      </c>
      <c r="AF20" s="207">
        <v>4</v>
      </c>
      <c r="AH20" s="286"/>
    </row>
    <row r="21" spans="1:34" ht="15" x14ac:dyDescent="0.25">
      <c r="A21" s="198">
        <v>5</v>
      </c>
      <c r="B21" s="119">
        <f t="shared" si="20"/>
        <v>0</v>
      </c>
      <c r="C21" s="111">
        <f t="shared" si="9"/>
        <v>14</v>
      </c>
      <c r="D21" s="15"/>
      <c r="E21" s="119">
        <f t="shared" si="10"/>
        <v>0</v>
      </c>
      <c r="F21" s="110">
        <f t="shared" si="24"/>
        <v>20</v>
      </c>
      <c r="G21" s="111">
        <f t="shared" si="11"/>
        <v>80</v>
      </c>
      <c r="H21" s="15"/>
      <c r="I21" s="19">
        <f t="shared" si="12"/>
        <v>1.4</v>
      </c>
      <c r="J21" s="20">
        <f t="shared" si="13"/>
        <v>2.8000000000000001E-2</v>
      </c>
      <c r="K21" s="21">
        <f t="shared" si="14"/>
        <v>0.08</v>
      </c>
      <c r="L21" s="183"/>
      <c r="M21" s="192">
        <f t="shared" si="0"/>
        <v>10.72</v>
      </c>
      <c r="N21" s="381">
        <f t="shared" si="1"/>
        <v>2.6800000000000001E-3</v>
      </c>
      <c r="O21" s="189">
        <f t="shared" si="2"/>
        <v>0.8</v>
      </c>
      <c r="P21" s="270">
        <f t="shared" si="15"/>
        <v>22.49</v>
      </c>
      <c r="Q21" s="281">
        <f t="shared" si="3"/>
        <v>5.6224999999999999E-3</v>
      </c>
      <c r="R21" s="132">
        <f t="shared" si="21"/>
        <v>28</v>
      </c>
      <c r="S21" s="133">
        <f t="shared" si="22"/>
        <v>0.35</v>
      </c>
      <c r="T21" s="143">
        <f t="shared" si="16"/>
        <v>42</v>
      </c>
      <c r="U21" s="133">
        <f t="shared" si="23"/>
        <v>0.53</v>
      </c>
      <c r="V21" s="186"/>
      <c r="W21" s="181">
        <f t="shared" si="4"/>
        <v>16.96</v>
      </c>
      <c r="X21" s="196">
        <f t="shared" si="17"/>
        <v>39.450000000000003</v>
      </c>
      <c r="Y21" s="243">
        <f t="shared" si="18"/>
        <v>0.75</v>
      </c>
      <c r="Z21" s="244">
        <f t="shared" si="5"/>
        <v>0</v>
      </c>
      <c r="AA21" s="213"/>
      <c r="AB21" s="215">
        <f t="shared" si="6"/>
        <v>3960.55</v>
      </c>
      <c r="AC21" s="239">
        <f t="shared" si="7"/>
        <v>0.01</v>
      </c>
      <c r="AD21" s="234">
        <f t="shared" si="8"/>
        <v>4967.6475</v>
      </c>
      <c r="AE21" s="235">
        <f t="shared" si="19"/>
        <v>5047.6475</v>
      </c>
      <c r="AF21" s="207">
        <v>5</v>
      </c>
      <c r="AH21" s="286"/>
    </row>
    <row r="22" spans="1:34" ht="15" x14ac:dyDescent="0.25">
      <c r="A22" s="198">
        <v>6</v>
      </c>
      <c r="B22" s="118">
        <f t="shared" si="20"/>
        <v>1</v>
      </c>
      <c r="C22" s="123">
        <f t="shared" si="9"/>
        <v>15</v>
      </c>
      <c r="D22" s="84"/>
      <c r="E22" s="118">
        <f t="shared" si="10"/>
        <v>1</v>
      </c>
      <c r="F22" s="116">
        <f t="shared" si="24"/>
        <v>21</v>
      </c>
      <c r="G22" s="109">
        <f t="shared" si="11"/>
        <v>101</v>
      </c>
      <c r="H22" s="17"/>
      <c r="I22" s="13">
        <f t="shared" si="12"/>
        <v>1.4</v>
      </c>
      <c r="J22" s="121">
        <f t="shared" si="13"/>
        <v>3.9E-2</v>
      </c>
      <c r="K22" s="14">
        <f t="shared" si="14"/>
        <v>0.12</v>
      </c>
      <c r="L22" s="183"/>
      <c r="M22" s="191">
        <f t="shared" si="0"/>
        <v>17.28</v>
      </c>
      <c r="N22" s="380">
        <f t="shared" si="1"/>
        <v>4.3200000000000001E-3</v>
      </c>
      <c r="O22" s="188">
        <f t="shared" si="2"/>
        <v>1.2</v>
      </c>
      <c r="P22" s="269">
        <f t="shared" si="15"/>
        <v>39.520000000000003</v>
      </c>
      <c r="Q22" s="282">
        <f t="shared" si="3"/>
        <v>9.8800000000000016E-3</v>
      </c>
      <c r="R22" s="130">
        <f t="shared" si="21"/>
        <v>33</v>
      </c>
      <c r="S22" s="131">
        <f t="shared" si="22"/>
        <v>0.33</v>
      </c>
      <c r="T22" s="137">
        <f t="shared" si="16"/>
        <v>48</v>
      </c>
      <c r="U22" s="138">
        <f t="shared" si="23"/>
        <v>0.48</v>
      </c>
      <c r="V22" s="186"/>
      <c r="W22" s="172">
        <f t="shared" si="4"/>
        <v>25.44</v>
      </c>
      <c r="X22" s="195">
        <f t="shared" si="17"/>
        <v>64.959999999999994</v>
      </c>
      <c r="Y22" s="241">
        <f t="shared" si="18"/>
        <v>0.64</v>
      </c>
      <c r="Z22" s="242">
        <f t="shared" si="5"/>
        <v>0.01</v>
      </c>
      <c r="AA22" s="213"/>
      <c r="AB22" s="214">
        <f t="shared" si="6"/>
        <v>3935.04</v>
      </c>
      <c r="AC22" s="238">
        <f t="shared" si="7"/>
        <v>0.02</v>
      </c>
      <c r="AD22" s="232">
        <f t="shared" si="8"/>
        <v>3296.16</v>
      </c>
      <c r="AE22" s="233">
        <f t="shared" si="19"/>
        <v>3397.16</v>
      </c>
      <c r="AF22" s="207">
        <v>6</v>
      </c>
      <c r="AH22" s="286"/>
    </row>
    <row r="23" spans="1:34" ht="15" x14ac:dyDescent="0.25">
      <c r="A23" s="198">
        <v>7</v>
      </c>
      <c r="B23" s="118">
        <f t="shared" si="20"/>
        <v>1</v>
      </c>
      <c r="C23" s="123">
        <f t="shared" si="9"/>
        <v>16</v>
      </c>
      <c r="D23" s="84"/>
      <c r="E23" s="118">
        <f t="shared" si="10"/>
        <v>1</v>
      </c>
      <c r="F23" s="116">
        <f t="shared" si="24"/>
        <v>22</v>
      </c>
      <c r="G23" s="109">
        <f t="shared" si="11"/>
        <v>123</v>
      </c>
      <c r="H23" s="17"/>
      <c r="I23" s="13">
        <f t="shared" si="12"/>
        <v>1.4</v>
      </c>
      <c r="J23" s="121">
        <f t="shared" si="13"/>
        <v>5.5E-2</v>
      </c>
      <c r="K23" s="14">
        <f t="shared" si="14"/>
        <v>0.18</v>
      </c>
      <c r="L23" s="183"/>
      <c r="M23" s="191">
        <f t="shared" si="0"/>
        <v>27.72</v>
      </c>
      <c r="N23" s="380">
        <f t="shared" si="1"/>
        <v>6.9299999999999995E-3</v>
      </c>
      <c r="O23" s="188">
        <f t="shared" si="2"/>
        <v>1.8</v>
      </c>
      <c r="P23" s="269">
        <f t="shared" si="15"/>
        <v>66.25</v>
      </c>
      <c r="Q23" s="282">
        <f t="shared" si="3"/>
        <v>1.6562500000000001E-2</v>
      </c>
      <c r="R23" s="130">
        <f t="shared" si="21"/>
        <v>37</v>
      </c>
      <c r="S23" s="131">
        <f t="shared" si="22"/>
        <v>0.3</v>
      </c>
      <c r="T23" s="137">
        <f t="shared" si="16"/>
        <v>53</v>
      </c>
      <c r="U23" s="138">
        <f t="shared" si="23"/>
        <v>0.43</v>
      </c>
      <c r="V23" s="186"/>
      <c r="W23" s="172">
        <f t="shared" si="4"/>
        <v>38.159999999999997</v>
      </c>
      <c r="X23" s="195">
        <f t="shared" si="17"/>
        <v>104.41</v>
      </c>
      <c r="Y23" s="241">
        <f t="shared" si="18"/>
        <v>0.57999999999999996</v>
      </c>
      <c r="Z23" s="242">
        <f t="shared" si="5"/>
        <v>0.01</v>
      </c>
      <c r="AA23" s="213"/>
      <c r="AB23" s="214">
        <f t="shared" si="6"/>
        <v>3895.59</v>
      </c>
      <c r="AC23" s="238">
        <f t="shared" si="7"/>
        <v>0.03</v>
      </c>
      <c r="AD23" s="232">
        <f t="shared" si="8"/>
        <v>2181.1766666666667</v>
      </c>
      <c r="AE23" s="233">
        <f t="shared" si="19"/>
        <v>2304.1766666666667</v>
      </c>
      <c r="AF23" s="207">
        <v>7</v>
      </c>
      <c r="AH23" s="392">
        <v>2</v>
      </c>
    </row>
    <row r="24" spans="1:34" ht="15" x14ac:dyDescent="0.25">
      <c r="A24" s="198">
        <v>8</v>
      </c>
      <c r="B24" s="118">
        <f t="shared" si="20"/>
        <v>1</v>
      </c>
      <c r="C24" s="123">
        <f t="shared" si="9"/>
        <v>17</v>
      </c>
      <c r="D24" s="84"/>
      <c r="E24" s="118">
        <f t="shared" si="10"/>
        <v>1</v>
      </c>
      <c r="F24" s="116">
        <f t="shared" si="24"/>
        <v>23</v>
      </c>
      <c r="G24" s="109">
        <f t="shared" si="11"/>
        <v>146</v>
      </c>
      <c r="H24" s="17"/>
      <c r="I24" s="13">
        <f t="shared" si="12"/>
        <v>1.4</v>
      </c>
      <c r="J24" s="121">
        <f t="shared" si="13"/>
        <v>7.6999999999999999E-2</v>
      </c>
      <c r="K24" s="14">
        <f t="shared" si="14"/>
        <v>0.26</v>
      </c>
      <c r="L24" s="183"/>
      <c r="M24" s="191">
        <f t="shared" si="0"/>
        <v>42.64</v>
      </c>
      <c r="N24" s="380">
        <f t="shared" si="1"/>
        <v>1.0659999999999999E-2</v>
      </c>
      <c r="O24" s="188">
        <f t="shared" si="2"/>
        <v>2.6</v>
      </c>
      <c r="P24" s="269">
        <f t="shared" si="15"/>
        <v>108.11</v>
      </c>
      <c r="Q24" s="282">
        <f t="shared" si="3"/>
        <v>2.7027499999999999E-2</v>
      </c>
      <c r="R24" s="130">
        <f t="shared" si="21"/>
        <v>42</v>
      </c>
      <c r="S24" s="131">
        <f t="shared" si="22"/>
        <v>0.28999999999999998</v>
      </c>
      <c r="T24" s="137">
        <f t="shared" si="16"/>
        <v>59</v>
      </c>
      <c r="U24" s="138">
        <f t="shared" si="23"/>
        <v>0.4</v>
      </c>
      <c r="V24" s="186"/>
      <c r="W24" s="172">
        <f t="shared" si="4"/>
        <v>55.12</v>
      </c>
      <c r="X24" s="195">
        <f t="shared" si="17"/>
        <v>163.22999999999999</v>
      </c>
      <c r="Y24" s="241">
        <f t="shared" si="18"/>
        <v>0.51</v>
      </c>
      <c r="Z24" s="242">
        <f t="shared" si="5"/>
        <v>0.01</v>
      </c>
      <c r="AA24" s="213"/>
      <c r="AB24" s="214">
        <f t="shared" si="6"/>
        <v>3836.77</v>
      </c>
      <c r="AC24" s="238">
        <f t="shared" si="7"/>
        <v>0.04</v>
      </c>
      <c r="AD24" s="232">
        <f t="shared" si="8"/>
        <v>1492.6407692307691</v>
      </c>
      <c r="AE24" s="233">
        <f t="shared" si="19"/>
        <v>1638.6407692307691</v>
      </c>
      <c r="AF24" s="207">
        <v>8</v>
      </c>
      <c r="AH24" s="392"/>
    </row>
    <row r="25" spans="1:34" ht="17.25" customHeight="1" x14ac:dyDescent="0.25">
      <c r="A25" s="198">
        <v>9</v>
      </c>
      <c r="B25" s="118">
        <f t="shared" si="20"/>
        <v>1</v>
      </c>
      <c r="C25" s="123">
        <f t="shared" si="9"/>
        <v>18</v>
      </c>
      <c r="D25" s="84"/>
      <c r="E25" s="118">
        <f t="shared" si="10"/>
        <v>1</v>
      </c>
      <c r="F25" s="116">
        <f t="shared" si="24"/>
        <v>24</v>
      </c>
      <c r="G25" s="109">
        <f t="shared" si="11"/>
        <v>170</v>
      </c>
      <c r="H25" s="17"/>
      <c r="I25" s="13">
        <f t="shared" si="12"/>
        <v>1.4</v>
      </c>
      <c r="J25" s="121">
        <f t="shared" si="13"/>
        <v>0.108</v>
      </c>
      <c r="K25" s="14">
        <f t="shared" si="14"/>
        <v>0.37</v>
      </c>
      <c r="L25" s="183"/>
      <c r="M25" s="191">
        <f t="shared" si="0"/>
        <v>64.38</v>
      </c>
      <c r="N25" s="380">
        <f t="shared" si="1"/>
        <v>1.6094999999999998E-2</v>
      </c>
      <c r="O25" s="188">
        <f t="shared" si="2"/>
        <v>3.7</v>
      </c>
      <c r="P25" s="269">
        <f t="shared" si="15"/>
        <v>171.16</v>
      </c>
      <c r="Q25" s="282">
        <f t="shared" si="3"/>
        <v>4.2790000000000002E-2</v>
      </c>
      <c r="R25" s="130">
        <f t="shared" si="21"/>
        <v>46</v>
      </c>
      <c r="S25" s="131">
        <f t="shared" si="22"/>
        <v>0.27</v>
      </c>
      <c r="T25" s="137">
        <f t="shared" si="16"/>
        <v>64</v>
      </c>
      <c r="U25" s="138">
        <f t="shared" si="23"/>
        <v>0.38</v>
      </c>
      <c r="V25" s="186"/>
      <c r="W25" s="172">
        <f t="shared" si="4"/>
        <v>78.44</v>
      </c>
      <c r="X25" s="195">
        <f t="shared" si="17"/>
        <v>249.6</v>
      </c>
      <c r="Y25" s="241">
        <f t="shared" si="18"/>
        <v>0.46</v>
      </c>
      <c r="Z25" s="242">
        <f t="shared" si="5"/>
        <v>0.02</v>
      </c>
      <c r="AA25" s="213"/>
      <c r="AB25" s="214">
        <f t="shared" si="6"/>
        <v>3750.4</v>
      </c>
      <c r="AC25" s="238">
        <f t="shared" si="7"/>
        <v>0.06</v>
      </c>
      <c r="AD25" s="232">
        <f t="shared" si="8"/>
        <v>1030.5816216216215</v>
      </c>
      <c r="AE25" s="233">
        <f t="shared" si="19"/>
        <v>1200.5816216216215</v>
      </c>
      <c r="AF25" s="207">
        <v>9</v>
      </c>
      <c r="AH25" s="222"/>
    </row>
    <row r="26" spans="1:34" ht="15" x14ac:dyDescent="0.25">
      <c r="A26" s="198">
        <v>10</v>
      </c>
      <c r="B26" s="119">
        <f t="shared" si="20"/>
        <v>1</v>
      </c>
      <c r="C26" s="111">
        <f t="shared" si="9"/>
        <v>19</v>
      </c>
      <c r="D26" s="15"/>
      <c r="E26" s="119">
        <f t="shared" si="10"/>
        <v>6</v>
      </c>
      <c r="F26" s="110">
        <f t="shared" si="24"/>
        <v>30</v>
      </c>
      <c r="G26" s="111">
        <f t="shared" si="11"/>
        <v>200</v>
      </c>
      <c r="H26" s="15"/>
      <c r="I26" s="19">
        <f t="shared" si="12"/>
        <v>1.4</v>
      </c>
      <c r="J26" s="20">
        <f t="shared" si="13"/>
        <v>0.151</v>
      </c>
      <c r="K26" s="21">
        <f t="shared" si="14"/>
        <v>0.52</v>
      </c>
      <c r="L26" s="183"/>
      <c r="M26" s="192">
        <f t="shared" si="0"/>
        <v>95.68</v>
      </c>
      <c r="N26" s="381">
        <f t="shared" si="1"/>
        <v>2.392E-2</v>
      </c>
      <c r="O26" s="189">
        <f t="shared" si="2"/>
        <v>5.2</v>
      </c>
      <c r="P26" s="270">
        <f t="shared" si="15"/>
        <v>283.07</v>
      </c>
      <c r="Q26" s="281">
        <f t="shared" si="3"/>
        <v>7.0767499999999997E-2</v>
      </c>
      <c r="R26" s="132">
        <f t="shared" si="21"/>
        <v>54</v>
      </c>
      <c r="S26" s="133">
        <f t="shared" si="22"/>
        <v>0.27</v>
      </c>
      <c r="T26" s="143">
        <f t="shared" si="16"/>
        <v>73</v>
      </c>
      <c r="U26" s="133">
        <f t="shared" si="23"/>
        <v>0.37</v>
      </c>
      <c r="V26" s="186"/>
      <c r="W26" s="181">
        <f t="shared" si="4"/>
        <v>110.24</v>
      </c>
      <c r="X26" s="196">
        <f t="shared" si="17"/>
        <v>393.31</v>
      </c>
      <c r="Y26" s="243">
        <f t="shared" si="18"/>
        <v>0.39</v>
      </c>
      <c r="Z26" s="244">
        <f t="shared" si="5"/>
        <v>0.03</v>
      </c>
      <c r="AA26" s="213"/>
      <c r="AB26" s="215">
        <f t="shared" si="6"/>
        <v>3606.69</v>
      </c>
      <c r="AC26" s="239">
        <f t="shared" si="7"/>
        <v>0.1</v>
      </c>
      <c r="AD26" s="234">
        <f t="shared" si="8"/>
        <v>710.55423076923068</v>
      </c>
      <c r="AE26" s="235">
        <f t="shared" si="19"/>
        <v>910.55423076923068</v>
      </c>
      <c r="AF26" s="207">
        <v>10</v>
      </c>
    </row>
    <row r="27" spans="1:34" ht="15" x14ac:dyDescent="0.25">
      <c r="A27" s="198">
        <v>11</v>
      </c>
      <c r="B27" s="118">
        <f t="shared" si="20"/>
        <v>1</v>
      </c>
      <c r="C27" s="123">
        <f t="shared" si="9"/>
        <v>20</v>
      </c>
      <c r="D27" s="84"/>
      <c r="E27" s="118">
        <f t="shared" si="10"/>
        <v>6</v>
      </c>
      <c r="F27" s="116">
        <f t="shared" si="24"/>
        <v>36</v>
      </c>
      <c r="G27" s="109">
        <f t="shared" si="11"/>
        <v>236</v>
      </c>
      <c r="H27" s="17"/>
      <c r="I27" s="13">
        <f t="shared" si="12"/>
        <v>1.42</v>
      </c>
      <c r="J27" s="121">
        <f t="shared" si="13"/>
        <v>0.214</v>
      </c>
      <c r="K27" s="14">
        <f t="shared" si="14"/>
        <v>0.73</v>
      </c>
      <c r="L27" s="183"/>
      <c r="M27" s="191">
        <f t="shared" si="0"/>
        <v>141.62</v>
      </c>
      <c r="N27" s="380">
        <f t="shared" si="1"/>
        <v>3.5404999999999999E-2</v>
      </c>
      <c r="O27" s="188">
        <f t="shared" si="2"/>
        <v>7.3</v>
      </c>
      <c r="P27" s="269">
        <f t="shared" si="15"/>
        <v>471.55</v>
      </c>
      <c r="Q27" s="282">
        <f t="shared" si="3"/>
        <v>0.11788750000000001</v>
      </c>
      <c r="R27" s="130">
        <f t="shared" si="21"/>
        <v>65</v>
      </c>
      <c r="S27" s="131">
        <f t="shared" si="22"/>
        <v>0.28000000000000003</v>
      </c>
      <c r="T27" s="137">
        <f t="shared" si="16"/>
        <v>85</v>
      </c>
      <c r="U27" s="138">
        <f t="shared" si="23"/>
        <v>0.36</v>
      </c>
      <c r="V27" s="186"/>
      <c r="W27" s="172">
        <f t="shared" si="4"/>
        <v>154.76</v>
      </c>
      <c r="X27" s="195">
        <f t="shared" si="17"/>
        <v>626.30999999999995</v>
      </c>
      <c r="Y27" s="241">
        <f t="shared" si="18"/>
        <v>0.33</v>
      </c>
      <c r="Z27" s="242">
        <f t="shared" si="5"/>
        <v>0.04</v>
      </c>
      <c r="AA27" s="213"/>
      <c r="AB27" s="214">
        <f t="shared" si="6"/>
        <v>3373.69</v>
      </c>
      <c r="AC27" s="238">
        <f t="shared" si="7"/>
        <v>0.16</v>
      </c>
      <c r="AD27" s="232">
        <f t="shared" si="8"/>
        <v>479.10931506849312</v>
      </c>
      <c r="AE27" s="233">
        <f t="shared" si="19"/>
        <v>715.10931506849306</v>
      </c>
      <c r="AF27" s="207">
        <v>11</v>
      </c>
    </row>
    <row r="28" spans="1:34" ht="15" x14ac:dyDescent="0.25">
      <c r="A28" s="198">
        <v>12</v>
      </c>
      <c r="B28" s="118">
        <f t="shared" si="20"/>
        <v>1</v>
      </c>
      <c r="C28" s="123">
        <f t="shared" si="9"/>
        <v>21</v>
      </c>
      <c r="D28" s="84"/>
      <c r="E28" s="118">
        <f t="shared" si="10"/>
        <v>6</v>
      </c>
      <c r="F28" s="116">
        <f t="shared" si="24"/>
        <v>42</v>
      </c>
      <c r="G28" s="109">
        <f t="shared" si="11"/>
        <v>278</v>
      </c>
      <c r="H28" s="17"/>
      <c r="I28" s="13">
        <f t="shared" si="12"/>
        <v>1.44</v>
      </c>
      <c r="J28" s="121">
        <f t="shared" si="13"/>
        <v>0.308</v>
      </c>
      <c r="K28" s="14">
        <f t="shared" si="14"/>
        <v>1.04</v>
      </c>
      <c r="L28" s="183"/>
      <c r="M28" s="191">
        <f t="shared" si="0"/>
        <v>212.16</v>
      </c>
      <c r="N28" s="380">
        <f t="shared" si="1"/>
        <v>5.3039999999999997E-2</v>
      </c>
      <c r="O28" s="188">
        <f t="shared" si="2"/>
        <v>10.4</v>
      </c>
      <c r="P28" s="269">
        <f t="shared" si="15"/>
        <v>780</v>
      </c>
      <c r="Q28" s="282">
        <f t="shared" si="3"/>
        <v>0.19500000000000001</v>
      </c>
      <c r="R28" s="130">
        <f t="shared" si="21"/>
        <v>75</v>
      </c>
      <c r="S28" s="131">
        <f t="shared" si="22"/>
        <v>0.27</v>
      </c>
      <c r="T28" s="137">
        <f t="shared" si="16"/>
        <v>96</v>
      </c>
      <c r="U28" s="138">
        <f t="shared" si="23"/>
        <v>0.35</v>
      </c>
      <c r="V28" s="186"/>
      <c r="W28" s="172">
        <f t="shared" si="4"/>
        <v>220.48</v>
      </c>
      <c r="X28" s="195">
        <f t="shared" si="17"/>
        <v>1000.48</v>
      </c>
      <c r="Y28" s="241">
        <f t="shared" si="18"/>
        <v>0.28000000000000003</v>
      </c>
      <c r="Z28" s="242">
        <f t="shared" si="5"/>
        <v>0.06</v>
      </c>
      <c r="AA28" s="213"/>
      <c r="AB28" s="214">
        <f t="shared" si="6"/>
        <v>2999.52</v>
      </c>
      <c r="AC28" s="238">
        <f t="shared" si="7"/>
        <v>0.25</v>
      </c>
      <c r="AD28" s="232">
        <f t="shared" si="8"/>
        <v>305.37538461538463</v>
      </c>
      <c r="AE28" s="233">
        <f t="shared" si="19"/>
        <v>583.37538461538463</v>
      </c>
      <c r="AF28" s="207">
        <v>12</v>
      </c>
    </row>
    <row r="29" spans="1:34" ht="15" x14ac:dyDescent="0.25">
      <c r="A29" s="198">
        <v>13</v>
      </c>
      <c r="B29" s="118">
        <f t="shared" si="20"/>
        <v>1</v>
      </c>
      <c r="C29" s="123">
        <f t="shared" si="9"/>
        <v>22</v>
      </c>
      <c r="D29" s="84"/>
      <c r="E29" s="118">
        <f t="shared" si="10"/>
        <v>6</v>
      </c>
      <c r="F29" s="116">
        <f t="shared" si="24"/>
        <v>48</v>
      </c>
      <c r="G29" s="109">
        <f t="shared" si="11"/>
        <v>326</v>
      </c>
      <c r="H29" s="17"/>
      <c r="I29" s="13">
        <f t="shared" si="12"/>
        <v>1.46</v>
      </c>
      <c r="J29" s="121">
        <f t="shared" si="13"/>
        <v>0.45</v>
      </c>
      <c r="K29" s="14">
        <f t="shared" si="14"/>
        <v>1.49</v>
      </c>
      <c r="L29" s="183"/>
      <c r="M29" s="191">
        <f t="shared" si="0"/>
        <v>318.86</v>
      </c>
      <c r="N29" s="380">
        <f t="shared" si="1"/>
        <v>7.9715000000000008E-2</v>
      </c>
      <c r="O29" s="188">
        <f t="shared" si="2"/>
        <v>14.9</v>
      </c>
      <c r="P29" s="269">
        <f t="shared" si="15"/>
        <v>1281.9000000000001</v>
      </c>
      <c r="Q29" s="282">
        <f t="shared" si="3"/>
        <v>0.32047500000000001</v>
      </c>
      <c r="R29" s="130">
        <f t="shared" si="21"/>
        <v>86</v>
      </c>
      <c r="S29" s="131">
        <f t="shared" si="22"/>
        <v>0.26</v>
      </c>
      <c r="T29" s="137">
        <f t="shared" si="16"/>
        <v>108</v>
      </c>
      <c r="U29" s="138">
        <f t="shared" si="23"/>
        <v>0.33</v>
      </c>
      <c r="V29" s="186"/>
      <c r="W29" s="172">
        <f t="shared" si="4"/>
        <v>315.88</v>
      </c>
      <c r="X29" s="195">
        <f t="shared" si="17"/>
        <v>1597.78</v>
      </c>
      <c r="Y29" s="241">
        <f t="shared" si="18"/>
        <v>0.25</v>
      </c>
      <c r="Z29" s="242">
        <f t="shared" si="5"/>
        <v>0.08</v>
      </c>
      <c r="AA29" s="213"/>
      <c r="AB29" s="214">
        <f t="shared" si="6"/>
        <v>2402.2199999999998</v>
      </c>
      <c r="AC29" s="238">
        <f t="shared" si="7"/>
        <v>0.4</v>
      </c>
      <c r="AD29" s="232">
        <f t="shared" si="8"/>
        <v>178.18281879194629</v>
      </c>
      <c r="AE29" s="233">
        <f t="shared" si="19"/>
        <v>504.18281879194626</v>
      </c>
      <c r="AF29" s="207">
        <v>13</v>
      </c>
    </row>
    <row r="30" spans="1:34" ht="15" x14ac:dyDescent="0.25">
      <c r="A30" s="198">
        <v>14</v>
      </c>
      <c r="B30" s="118">
        <f t="shared" si="20"/>
        <v>1</v>
      </c>
      <c r="C30" s="123">
        <f t="shared" si="9"/>
        <v>23</v>
      </c>
      <c r="D30" s="84"/>
      <c r="E30" s="118">
        <f t="shared" si="10"/>
        <v>6</v>
      </c>
      <c r="F30" s="116">
        <f t="shared" si="24"/>
        <v>54</v>
      </c>
      <c r="G30" s="109">
        <f t="shared" si="11"/>
        <v>380</v>
      </c>
      <c r="H30" s="17"/>
      <c r="I30" s="13">
        <f t="shared" si="12"/>
        <v>1.48</v>
      </c>
      <c r="J30" s="121">
        <f t="shared" si="13"/>
        <v>0.66600000000000004</v>
      </c>
      <c r="K30" s="14">
        <f t="shared" si="14"/>
        <v>2.16</v>
      </c>
      <c r="L30" s="183"/>
      <c r="M30" s="191">
        <f t="shared" si="0"/>
        <v>483.84</v>
      </c>
      <c r="N30" s="380">
        <f t="shared" si="1"/>
        <v>0.12096</v>
      </c>
      <c r="O30" s="188">
        <f t="shared" si="2"/>
        <v>21.6</v>
      </c>
      <c r="P30" s="269">
        <f t="shared" si="15"/>
        <v>2090.5</v>
      </c>
      <c r="Q30" s="282">
        <f t="shared" si="3"/>
        <v>0.52262500000000001</v>
      </c>
      <c r="R30" s="130">
        <f t="shared" si="21"/>
        <v>97</v>
      </c>
      <c r="S30" s="131">
        <f t="shared" si="22"/>
        <v>0.26</v>
      </c>
      <c r="T30" s="137">
        <f t="shared" si="16"/>
        <v>120</v>
      </c>
      <c r="U30" s="138">
        <f t="shared" si="23"/>
        <v>0.32</v>
      </c>
      <c r="V30" s="186"/>
      <c r="W30" s="172">
        <f t="shared" si="4"/>
        <v>457.92</v>
      </c>
      <c r="X30" s="195">
        <f t="shared" si="17"/>
        <v>2548.42</v>
      </c>
      <c r="Y30" s="241">
        <f t="shared" si="18"/>
        <v>0.22</v>
      </c>
      <c r="Z30" s="242">
        <f t="shared" si="5"/>
        <v>0.11</v>
      </c>
      <c r="AA30" s="213"/>
      <c r="AB30" s="214">
        <f t="shared" si="6"/>
        <v>1451.58</v>
      </c>
      <c r="AC30" s="238">
        <f t="shared" si="7"/>
        <v>0.64</v>
      </c>
      <c r="AD30" s="232">
        <f t="shared" si="8"/>
        <v>84.162777777777762</v>
      </c>
      <c r="AE30" s="233">
        <f t="shared" si="19"/>
        <v>464.16277777777776</v>
      </c>
      <c r="AF30" s="207">
        <v>14</v>
      </c>
    </row>
    <row r="31" spans="1:34" ht="15" x14ac:dyDescent="0.25">
      <c r="A31" s="198">
        <v>15</v>
      </c>
      <c r="B31" s="119">
        <f t="shared" si="20"/>
        <v>1</v>
      </c>
      <c r="C31" s="111">
        <f t="shared" si="9"/>
        <v>24</v>
      </c>
      <c r="D31" s="15"/>
      <c r="E31" s="119">
        <f t="shared" si="10"/>
        <v>6</v>
      </c>
      <c r="F31" s="110">
        <f t="shared" si="24"/>
        <v>60</v>
      </c>
      <c r="G31" s="111">
        <f t="shared" si="11"/>
        <v>440</v>
      </c>
      <c r="H31" s="15"/>
      <c r="I31" s="19">
        <f t="shared" si="12"/>
        <v>1.5</v>
      </c>
      <c r="J31" s="20">
        <f t="shared" si="13"/>
        <v>0.999</v>
      </c>
      <c r="K31" s="21">
        <f t="shared" si="14"/>
        <v>3.16</v>
      </c>
      <c r="L31" s="183"/>
      <c r="M31" s="192">
        <f t="shared" si="0"/>
        <v>739.44</v>
      </c>
      <c r="N31" s="381">
        <f t="shared" si="1"/>
        <v>0.18486000000000002</v>
      </c>
      <c r="O31" s="189">
        <f t="shared" si="2"/>
        <v>31.6</v>
      </c>
      <c r="P31" s="270">
        <f t="shared" si="15"/>
        <v>3392.49</v>
      </c>
      <c r="Q31" s="281">
        <f t="shared" si="3"/>
        <v>0.84812249999999989</v>
      </c>
      <c r="R31" s="132">
        <f t="shared" si="21"/>
        <v>107</v>
      </c>
      <c r="S31" s="133">
        <f t="shared" si="22"/>
        <v>0.24</v>
      </c>
      <c r="T31" s="141">
        <f t="shared" si="16"/>
        <v>131</v>
      </c>
      <c r="U31" s="142">
        <f t="shared" si="23"/>
        <v>0.3</v>
      </c>
      <c r="V31" s="186"/>
      <c r="W31" s="181">
        <f t="shared" si="4"/>
        <v>669.92</v>
      </c>
      <c r="X31" s="196">
        <f t="shared" si="17"/>
        <v>4062.41</v>
      </c>
      <c r="Y31" s="243">
        <f t="shared" si="18"/>
        <v>0.2</v>
      </c>
      <c r="Z31" s="244">
        <f t="shared" si="5"/>
        <v>0.17</v>
      </c>
      <c r="AA31" s="213"/>
      <c r="AB31" s="215">
        <f t="shared" si="6"/>
        <v>-62.41</v>
      </c>
      <c r="AC31" s="239">
        <f t="shared" si="7"/>
        <v>1.02</v>
      </c>
      <c r="AD31" s="234">
        <f t="shared" si="8"/>
        <v>0</v>
      </c>
      <c r="AE31" s="235">
        <f t="shared" si="19"/>
        <v>0</v>
      </c>
      <c r="AF31" s="207">
        <v>15</v>
      </c>
    </row>
    <row r="32" spans="1:34" ht="15" x14ac:dyDescent="0.25">
      <c r="A32" s="198">
        <v>16</v>
      </c>
      <c r="B32" s="118">
        <f t="shared" si="20"/>
        <v>1</v>
      </c>
      <c r="C32" s="123">
        <f t="shared" si="9"/>
        <v>25</v>
      </c>
      <c r="D32" s="84"/>
      <c r="E32" s="118">
        <f t="shared" si="10"/>
        <v>6</v>
      </c>
      <c r="F32" s="116">
        <f t="shared" si="24"/>
        <v>66</v>
      </c>
      <c r="G32" s="109">
        <f t="shared" si="11"/>
        <v>506</v>
      </c>
      <c r="H32" s="17"/>
      <c r="I32" s="13">
        <f t="shared" si="12"/>
        <v>1.52</v>
      </c>
      <c r="J32" s="121">
        <f t="shared" si="13"/>
        <v>1.518</v>
      </c>
      <c r="K32" s="14">
        <f t="shared" si="14"/>
        <v>4.68</v>
      </c>
      <c r="L32" s="183"/>
      <c r="M32" s="191">
        <f t="shared" si="0"/>
        <v>1141.92</v>
      </c>
      <c r="N32" s="380">
        <f t="shared" si="1"/>
        <v>0.28548000000000001</v>
      </c>
      <c r="O32" s="188">
        <f t="shared" si="2"/>
        <v>46.8</v>
      </c>
      <c r="P32" s="269">
        <f t="shared" si="15"/>
        <v>5487.2</v>
      </c>
      <c r="Q32" s="282">
        <f t="shared" si="3"/>
        <v>1.3717999999999999</v>
      </c>
      <c r="R32" s="130">
        <f t="shared" si="21"/>
        <v>117</v>
      </c>
      <c r="S32" s="131">
        <f t="shared" si="22"/>
        <v>0.23</v>
      </c>
      <c r="T32" s="137">
        <f t="shared" si="16"/>
        <v>142</v>
      </c>
      <c r="U32" s="138">
        <f t="shared" si="23"/>
        <v>0.28000000000000003</v>
      </c>
      <c r="V32" s="186"/>
      <c r="W32" s="172">
        <f t="shared" si="4"/>
        <v>992.16</v>
      </c>
      <c r="X32" s="195">
        <f t="shared" si="17"/>
        <v>6479.36</v>
      </c>
      <c r="Y32" s="241">
        <f t="shared" si="18"/>
        <v>0.18</v>
      </c>
      <c r="Z32" s="242">
        <f t="shared" si="5"/>
        <v>0.25</v>
      </c>
      <c r="AA32" s="213"/>
      <c r="AB32" s="214">
        <f t="shared" si="6"/>
        <v>-2479.36</v>
      </c>
      <c r="AC32" s="238">
        <f t="shared" si="7"/>
        <v>1.62</v>
      </c>
      <c r="AD32" s="232">
        <f t="shared" si="8"/>
        <v>0</v>
      </c>
      <c r="AE32" s="233">
        <f t="shared" si="19"/>
        <v>0</v>
      </c>
      <c r="AF32" s="207">
        <v>16</v>
      </c>
    </row>
    <row r="33" spans="1:32" ht="15" x14ac:dyDescent="0.25">
      <c r="A33" s="198">
        <v>17</v>
      </c>
      <c r="B33" s="118">
        <f t="shared" si="20"/>
        <v>1</v>
      </c>
      <c r="C33" s="123">
        <f t="shared" si="9"/>
        <v>26</v>
      </c>
      <c r="D33" s="84"/>
      <c r="E33" s="118">
        <f t="shared" si="10"/>
        <v>6</v>
      </c>
      <c r="F33" s="116">
        <f t="shared" si="24"/>
        <v>72</v>
      </c>
      <c r="G33" s="109">
        <f t="shared" si="11"/>
        <v>578</v>
      </c>
      <c r="H33" s="17"/>
      <c r="I33" s="13">
        <f t="shared" si="12"/>
        <v>1.54</v>
      </c>
      <c r="J33" s="121">
        <f t="shared" si="13"/>
        <v>2.3380000000000001</v>
      </c>
      <c r="K33" s="14">
        <f t="shared" si="14"/>
        <v>7.02</v>
      </c>
      <c r="L33" s="183"/>
      <c r="M33" s="191">
        <f t="shared" si="0"/>
        <v>1783.08</v>
      </c>
      <c r="N33" s="380">
        <f t="shared" si="1"/>
        <v>0.44577</v>
      </c>
      <c r="O33" s="188">
        <f t="shared" si="2"/>
        <v>70.2</v>
      </c>
      <c r="P33" s="269">
        <f t="shared" si="15"/>
        <v>8870.83</v>
      </c>
      <c r="Q33" s="282">
        <f t="shared" si="3"/>
        <v>2.2177074999999999</v>
      </c>
      <c r="R33" s="130">
        <f t="shared" si="21"/>
        <v>126</v>
      </c>
      <c r="S33" s="131">
        <f t="shared" si="22"/>
        <v>0.22</v>
      </c>
      <c r="T33" s="137">
        <f t="shared" si="16"/>
        <v>152</v>
      </c>
      <c r="U33" s="138">
        <f t="shared" si="23"/>
        <v>0.26</v>
      </c>
      <c r="V33" s="186"/>
      <c r="W33" s="172">
        <f t="shared" si="4"/>
        <v>1488.24</v>
      </c>
      <c r="X33" s="195">
        <f t="shared" si="17"/>
        <v>10359.07</v>
      </c>
      <c r="Y33" s="241">
        <f t="shared" si="18"/>
        <v>0.17</v>
      </c>
      <c r="Z33" s="242">
        <f t="shared" si="5"/>
        <v>0.37</v>
      </c>
      <c r="AA33" s="213"/>
      <c r="AB33" s="214">
        <f t="shared" si="6"/>
        <v>-6359.07</v>
      </c>
      <c r="AC33" s="238">
        <f t="shared" si="7"/>
        <v>2.59</v>
      </c>
      <c r="AD33" s="232">
        <f t="shared" si="8"/>
        <v>0</v>
      </c>
      <c r="AE33" s="233">
        <f t="shared" si="19"/>
        <v>0</v>
      </c>
      <c r="AF33" s="207">
        <v>17</v>
      </c>
    </row>
    <row r="34" spans="1:32" ht="15" x14ac:dyDescent="0.25">
      <c r="A34" s="198">
        <v>18</v>
      </c>
      <c r="B34" s="118">
        <f t="shared" si="20"/>
        <v>1</v>
      </c>
      <c r="C34" s="123">
        <f t="shared" si="9"/>
        <v>27</v>
      </c>
      <c r="D34" s="84"/>
      <c r="E34" s="118">
        <f t="shared" si="10"/>
        <v>6</v>
      </c>
      <c r="F34" s="116">
        <f t="shared" si="24"/>
        <v>78</v>
      </c>
      <c r="G34" s="109">
        <f t="shared" si="11"/>
        <v>656</v>
      </c>
      <c r="H34" s="17"/>
      <c r="I34" s="13">
        <f t="shared" si="12"/>
        <v>1.56</v>
      </c>
      <c r="J34" s="121">
        <f t="shared" si="13"/>
        <v>3.6469999999999998</v>
      </c>
      <c r="K34" s="14">
        <f t="shared" si="14"/>
        <v>10.67</v>
      </c>
      <c r="L34" s="183"/>
      <c r="M34" s="191">
        <f t="shared" si="0"/>
        <v>2816.88</v>
      </c>
      <c r="N34" s="380">
        <f t="shared" si="1"/>
        <v>0.70422000000000007</v>
      </c>
      <c r="O34" s="188">
        <f t="shared" si="2"/>
        <v>106.7</v>
      </c>
      <c r="P34" s="269">
        <f t="shared" si="15"/>
        <v>14368.31</v>
      </c>
      <c r="Q34" s="282">
        <f t="shared" si="3"/>
        <v>3.5920774999999998</v>
      </c>
      <c r="R34" s="130">
        <f t="shared" si="21"/>
        <v>135</v>
      </c>
      <c r="S34" s="131">
        <f t="shared" si="22"/>
        <v>0.21</v>
      </c>
      <c r="T34" s="137">
        <f t="shared" si="16"/>
        <v>162</v>
      </c>
      <c r="U34" s="138">
        <f t="shared" si="23"/>
        <v>0.25</v>
      </c>
      <c r="V34" s="186"/>
      <c r="W34" s="172">
        <f t="shared" si="4"/>
        <v>2262.04</v>
      </c>
      <c r="X34" s="195">
        <f t="shared" si="17"/>
        <v>16630.349999999999</v>
      </c>
      <c r="Y34" s="241">
        <f t="shared" si="18"/>
        <v>0.16</v>
      </c>
      <c r="Z34" s="242">
        <f t="shared" si="5"/>
        <v>0.56999999999999995</v>
      </c>
      <c r="AA34" s="213"/>
      <c r="AB34" s="214">
        <f t="shared" si="6"/>
        <v>-12630.35</v>
      </c>
      <c r="AC34" s="238">
        <f t="shared" si="7"/>
        <v>4.16</v>
      </c>
      <c r="AD34" s="232">
        <f t="shared" si="8"/>
        <v>0</v>
      </c>
      <c r="AE34" s="233">
        <f t="shared" si="19"/>
        <v>0</v>
      </c>
      <c r="AF34" s="207">
        <v>18</v>
      </c>
    </row>
    <row r="35" spans="1:32" ht="15" x14ac:dyDescent="0.25">
      <c r="A35" s="198">
        <v>19</v>
      </c>
      <c r="B35" s="118">
        <f t="shared" si="20"/>
        <v>1</v>
      </c>
      <c r="C35" s="123">
        <f t="shared" si="9"/>
        <v>28</v>
      </c>
      <c r="D35" s="84"/>
      <c r="E35" s="118">
        <f t="shared" si="10"/>
        <v>6</v>
      </c>
      <c r="F35" s="116">
        <f t="shared" si="24"/>
        <v>84</v>
      </c>
      <c r="G35" s="109">
        <f t="shared" si="11"/>
        <v>740</v>
      </c>
      <c r="H35" s="17"/>
      <c r="I35" s="13">
        <f t="shared" si="12"/>
        <v>1.58</v>
      </c>
      <c r="J35" s="121">
        <f t="shared" si="13"/>
        <v>5.7619999999999996</v>
      </c>
      <c r="K35" s="14">
        <f t="shared" si="14"/>
        <v>16.43</v>
      </c>
      <c r="L35" s="183"/>
      <c r="M35" s="191">
        <f t="shared" si="0"/>
        <v>4501.82</v>
      </c>
      <c r="N35" s="380">
        <f t="shared" si="1"/>
        <v>1.1254549999999999</v>
      </c>
      <c r="O35" s="188">
        <f t="shared" si="2"/>
        <v>164.3</v>
      </c>
      <c r="P35" s="269">
        <f t="shared" si="15"/>
        <v>23365.68</v>
      </c>
      <c r="Q35" s="282">
        <f t="shared" si="3"/>
        <v>5.8414200000000003</v>
      </c>
      <c r="R35" s="130">
        <f t="shared" si="21"/>
        <v>142</v>
      </c>
      <c r="S35" s="131">
        <f t="shared" si="22"/>
        <v>0.19</v>
      </c>
      <c r="T35" s="137">
        <f t="shared" si="16"/>
        <v>170</v>
      </c>
      <c r="U35" s="138">
        <f t="shared" si="23"/>
        <v>0.23</v>
      </c>
      <c r="V35" s="186"/>
      <c r="W35" s="172">
        <f t="shared" si="4"/>
        <v>3483.16</v>
      </c>
      <c r="X35" s="195">
        <f t="shared" si="17"/>
        <v>26848.84</v>
      </c>
      <c r="Y35" s="241">
        <f t="shared" si="18"/>
        <v>0.15</v>
      </c>
      <c r="Z35" s="242">
        <f t="shared" si="5"/>
        <v>0.87</v>
      </c>
      <c r="AA35" s="213"/>
      <c r="AB35" s="214">
        <f t="shared" si="6"/>
        <v>-22848.84</v>
      </c>
      <c r="AC35" s="238">
        <f t="shared" si="7"/>
        <v>6.71</v>
      </c>
      <c r="AD35" s="232">
        <f t="shared" si="8"/>
        <v>0</v>
      </c>
      <c r="AE35" s="233">
        <f t="shared" si="19"/>
        <v>0</v>
      </c>
      <c r="AF35" s="207">
        <v>19</v>
      </c>
    </row>
    <row r="36" spans="1:32" ht="15.75" thickBot="1" x14ac:dyDescent="0.3">
      <c r="A36" s="199">
        <v>20</v>
      </c>
      <c r="B36" s="120">
        <f t="shared" si="20"/>
        <v>1</v>
      </c>
      <c r="C36" s="124">
        <f t="shared" si="9"/>
        <v>29</v>
      </c>
      <c r="D36" s="87"/>
      <c r="E36" s="120">
        <f t="shared" si="10"/>
        <v>6</v>
      </c>
      <c r="F36" s="117">
        <f t="shared" si="24"/>
        <v>90</v>
      </c>
      <c r="G36" s="112">
        <f t="shared" si="11"/>
        <v>830</v>
      </c>
      <c r="H36" s="27"/>
      <c r="I36" s="23">
        <f t="shared" si="12"/>
        <v>1.6</v>
      </c>
      <c r="J36" s="122">
        <f t="shared" si="13"/>
        <v>9.2189999999999994</v>
      </c>
      <c r="K36" s="24">
        <f t="shared" si="14"/>
        <v>25.65</v>
      </c>
      <c r="L36" s="183"/>
      <c r="M36" s="193">
        <f t="shared" si="0"/>
        <v>7284.6</v>
      </c>
      <c r="N36" s="382">
        <f t="shared" si="1"/>
        <v>1.82115</v>
      </c>
      <c r="O36" s="190">
        <f t="shared" si="2"/>
        <v>256.5</v>
      </c>
      <c r="P36" s="268">
        <f t="shared" si="15"/>
        <v>38207.99</v>
      </c>
      <c r="Q36" s="283">
        <f t="shared" si="3"/>
        <v>9.5519974999999988</v>
      </c>
      <c r="R36" s="134">
        <f t="shared" si="21"/>
        <v>149</v>
      </c>
      <c r="S36" s="135">
        <f t="shared" si="22"/>
        <v>0.18</v>
      </c>
      <c r="T36" s="139">
        <f t="shared" si="16"/>
        <v>178</v>
      </c>
      <c r="U36" s="140">
        <f t="shared" si="23"/>
        <v>0.21</v>
      </c>
      <c r="V36" s="186"/>
      <c r="W36" s="173">
        <f t="shared" si="4"/>
        <v>5437.8</v>
      </c>
      <c r="X36" s="197">
        <f t="shared" si="17"/>
        <v>43645.79</v>
      </c>
      <c r="Y36" s="245">
        <f t="shared" si="18"/>
        <v>0.14000000000000001</v>
      </c>
      <c r="Z36" s="246">
        <f t="shared" si="5"/>
        <v>1.36</v>
      </c>
      <c r="AA36" s="213"/>
      <c r="AB36" s="216">
        <f t="shared" si="6"/>
        <v>-39645.79</v>
      </c>
      <c r="AC36" s="240">
        <f t="shared" si="7"/>
        <v>10.91</v>
      </c>
      <c r="AD36" s="236">
        <f t="shared" si="8"/>
        <v>0</v>
      </c>
      <c r="AE36" s="237">
        <f t="shared" si="19"/>
        <v>0</v>
      </c>
      <c r="AF36" s="208">
        <v>20</v>
      </c>
    </row>
    <row r="37" spans="1:32" ht="4.5" customHeight="1" x14ac:dyDescent="0.2">
      <c r="L37" s="184"/>
      <c r="M37" s="185"/>
      <c r="N37" s="185"/>
      <c r="O37" s="185"/>
      <c r="P37" s="185"/>
      <c r="Q37" s="185"/>
      <c r="R37" s="185"/>
      <c r="S37" s="185"/>
      <c r="T37" s="185"/>
      <c r="U37" s="185"/>
      <c r="V37" s="186"/>
      <c r="W37" s="186"/>
      <c r="X37" s="186"/>
      <c r="Y37" s="186"/>
      <c r="Z37" s="186"/>
      <c r="AA37" s="185"/>
      <c r="AB37" s="185"/>
      <c r="AC37" s="185"/>
      <c r="AD37" s="185"/>
      <c r="AE37" s="185"/>
    </row>
    <row r="40" spans="1:32" ht="26.25" x14ac:dyDescent="0.4">
      <c r="A40" s="284"/>
      <c r="B40" s="285">
        <v>1</v>
      </c>
      <c r="C40" s="285"/>
      <c r="D40" s="285"/>
      <c r="E40" s="285"/>
      <c r="F40" s="285">
        <v>2</v>
      </c>
      <c r="G40" s="285"/>
      <c r="H40" s="285"/>
      <c r="I40" s="285"/>
      <c r="J40" s="285">
        <v>3</v>
      </c>
      <c r="K40" s="285"/>
      <c r="L40" s="285"/>
      <c r="M40" s="285"/>
      <c r="N40" s="285"/>
      <c r="O40" s="285"/>
      <c r="P40" s="285"/>
      <c r="Q40" s="285">
        <v>4</v>
      </c>
      <c r="R40" s="285"/>
      <c r="S40" s="285"/>
      <c r="T40" s="285"/>
      <c r="U40" s="285"/>
      <c r="V40" s="285"/>
      <c r="W40" s="285"/>
      <c r="X40" s="391">
        <v>5</v>
      </c>
      <c r="Y40" s="391"/>
      <c r="Z40" s="285"/>
      <c r="AA40" s="285"/>
      <c r="AB40" s="285"/>
      <c r="AC40" s="391">
        <v>6</v>
      </c>
      <c r="AD40" s="391"/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9">
    <mergeCell ref="M15:N15"/>
    <mergeCell ref="AC40:AD40"/>
    <mergeCell ref="X40:Y40"/>
    <mergeCell ref="AH23:AH24"/>
    <mergeCell ref="AH5:AH6"/>
    <mergeCell ref="T15:U15"/>
    <mergeCell ref="AD15:AE15"/>
    <mergeCell ref="R15:S15"/>
    <mergeCell ref="P15:Q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2" r:id="rId4" name="Button 118">
              <controlPr defaultSize="0" print="0" autoFill="0" autoPict="0" macro="[0]!ЭтаКнига.Sell_Copy">
                <anchor moveWithCells="1" sizeWithCells="1">
                  <from>
                    <xdr:col>12</xdr:col>
                    <xdr:colOff>9525</xdr:colOff>
                    <xdr:row>12</xdr:row>
                    <xdr:rowOff>9525</xdr:rowOff>
                  </from>
                  <to>
                    <xdr:col>13</xdr:col>
                    <xdr:colOff>0</xdr:colOff>
                    <xdr:row>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" name="Button 119">
              <controlPr defaultSize="0" print="0" autoFill="0" autoPict="0" macro="[0]!ЭтаКнига.Bay_Copy">
                <anchor moveWithCells="1" sizeWithCells="1">
                  <from>
                    <xdr:col>13</xdr:col>
                    <xdr:colOff>9525</xdr:colOff>
                    <xdr:row>12</xdr:row>
                    <xdr:rowOff>9525</xdr:rowOff>
                  </from>
                  <to>
                    <xdr:col>13</xdr:col>
                    <xdr:colOff>552450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6" name="Button 120">
              <controlPr defaultSize="0" print="0" autoFill="0" autoPict="0" macro="[0]!ЭтаКнига.SetCreate">
                <anchor moveWithCells="1" sizeWithCells="1">
                  <from>
                    <xdr:col>14</xdr:col>
                    <xdr:colOff>0</xdr:colOff>
                    <xdr:row>12</xdr:row>
                    <xdr:rowOff>9525</xdr:rowOff>
                  </from>
                  <to>
                    <xdr:col>16</xdr:col>
                    <xdr:colOff>485775</xdr:colOff>
                    <xdr:row>13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workbookViewId="0">
      <selection activeCell="I32" sqref="I32"/>
    </sheetView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B5" sqref="B5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218" t="s">
        <v>51</v>
      </c>
    </row>
    <row r="2" spans="1:6" ht="15.75" x14ac:dyDescent="0.25">
      <c r="B2" s="218"/>
    </row>
    <row r="3" spans="1:6" x14ac:dyDescent="0.2">
      <c r="B3" s="222" t="s">
        <v>58</v>
      </c>
    </row>
    <row r="4" spans="1:6" x14ac:dyDescent="0.2">
      <c r="B4" s="222" t="s">
        <v>59</v>
      </c>
    </row>
    <row r="5" spans="1:6" x14ac:dyDescent="0.2">
      <c r="B5" s="222" t="s">
        <v>56</v>
      </c>
    </row>
    <row r="7" spans="1:6" ht="15.75" x14ac:dyDescent="0.25">
      <c r="B7" s="220">
        <v>42492</v>
      </c>
      <c r="D7" s="221" t="s">
        <v>54</v>
      </c>
      <c r="F7" s="223" t="s">
        <v>55</v>
      </c>
    </row>
    <row r="8" spans="1:6" ht="13.5" thickBot="1" x14ac:dyDescent="0.25"/>
    <row r="9" spans="1:6" ht="39" thickBot="1" x14ac:dyDescent="0.25">
      <c r="A9" s="224" t="s">
        <v>57</v>
      </c>
      <c r="B9" s="225" t="s">
        <v>52</v>
      </c>
      <c r="C9" s="229" t="s">
        <v>39</v>
      </c>
      <c r="D9" s="230" t="s">
        <v>53</v>
      </c>
      <c r="E9" s="219"/>
    </row>
    <row r="10" spans="1:6" ht="14.25" x14ac:dyDescent="0.2">
      <c r="A10" s="249">
        <v>1</v>
      </c>
      <c r="B10" s="250" t="s">
        <v>29</v>
      </c>
      <c r="C10" s="231">
        <v>230.72</v>
      </c>
      <c r="D10" s="251">
        <v>10</v>
      </c>
    </row>
    <row r="11" spans="1:6" ht="14.25" x14ac:dyDescent="0.2">
      <c r="A11" s="252">
        <f>A10+1</f>
        <v>2</v>
      </c>
      <c r="B11" s="253" t="s">
        <v>60</v>
      </c>
      <c r="C11" s="254">
        <v>293.43</v>
      </c>
      <c r="D11" s="255">
        <v>10</v>
      </c>
    </row>
    <row r="12" spans="1:6" ht="14.25" x14ac:dyDescent="0.2">
      <c r="A12" s="252">
        <f t="shared" ref="A12:A49" si="0">A11+1</f>
        <v>3</v>
      </c>
      <c r="B12" s="253" t="s">
        <v>61</v>
      </c>
      <c r="C12" s="254">
        <v>153.47999999999999</v>
      </c>
      <c r="D12" s="255">
        <v>10</v>
      </c>
    </row>
    <row r="13" spans="1:6" ht="14.25" x14ac:dyDescent="0.2">
      <c r="A13" s="252">
        <f t="shared" si="0"/>
        <v>4</v>
      </c>
      <c r="B13" s="253" t="s">
        <v>62</v>
      </c>
      <c r="C13" s="254">
        <v>140.97999999999999</v>
      </c>
      <c r="D13" s="255">
        <v>10</v>
      </c>
    </row>
    <row r="14" spans="1:6" ht="14.25" x14ac:dyDescent="0.2">
      <c r="A14" s="256">
        <f t="shared" si="0"/>
        <v>5</v>
      </c>
      <c r="B14" s="257" t="s">
        <v>64</v>
      </c>
      <c r="C14" s="258">
        <v>200</v>
      </c>
      <c r="D14" s="259">
        <v>10.4811</v>
      </c>
    </row>
    <row r="15" spans="1:6" ht="14.25" x14ac:dyDescent="0.2">
      <c r="A15" s="256">
        <f t="shared" si="0"/>
        <v>6</v>
      </c>
      <c r="B15" s="257" t="s">
        <v>65</v>
      </c>
      <c r="C15" s="258">
        <v>200</v>
      </c>
      <c r="D15" s="259">
        <v>9.4276999999999997</v>
      </c>
    </row>
    <row r="16" spans="1:6" ht="14.25" x14ac:dyDescent="0.2">
      <c r="A16" s="256">
        <f t="shared" si="0"/>
        <v>7</v>
      </c>
      <c r="B16" s="257" t="s">
        <v>66</v>
      </c>
      <c r="C16" s="258">
        <v>200</v>
      </c>
      <c r="D16" s="259">
        <v>7.9878999999999998</v>
      </c>
    </row>
    <row r="17" spans="1:4" ht="14.25" x14ac:dyDescent="0.2">
      <c r="A17" s="264">
        <f t="shared" si="0"/>
        <v>8</v>
      </c>
      <c r="B17" s="265" t="s">
        <v>67</v>
      </c>
      <c r="C17" s="266">
        <v>230.72</v>
      </c>
      <c r="D17" s="267">
        <v>10.4811</v>
      </c>
    </row>
    <row r="18" spans="1:4" ht="14.25" x14ac:dyDescent="0.2">
      <c r="A18" s="264">
        <f t="shared" si="0"/>
        <v>9</v>
      </c>
      <c r="B18" s="265" t="s">
        <v>68</v>
      </c>
      <c r="C18" s="266">
        <v>230.72</v>
      </c>
      <c r="D18" s="267">
        <v>9.4276999999999997</v>
      </c>
    </row>
    <row r="19" spans="1:4" ht="14.25" x14ac:dyDescent="0.2">
      <c r="A19" s="264">
        <f t="shared" si="0"/>
        <v>10</v>
      </c>
      <c r="B19" s="265" t="s">
        <v>69</v>
      </c>
      <c r="C19" s="266">
        <v>230.72</v>
      </c>
      <c r="D19" s="267">
        <v>14.67</v>
      </c>
    </row>
    <row r="20" spans="1:4" ht="14.25" x14ac:dyDescent="0.2">
      <c r="A20" s="264">
        <f t="shared" si="0"/>
        <v>11</v>
      </c>
      <c r="B20" s="265" t="s">
        <v>70</v>
      </c>
      <c r="C20" s="266">
        <v>230.72</v>
      </c>
      <c r="D20" s="267">
        <v>7.6719999999999997</v>
      </c>
    </row>
    <row r="21" spans="1:4" ht="14.25" x14ac:dyDescent="0.2">
      <c r="A21" s="264">
        <f t="shared" si="0"/>
        <v>12</v>
      </c>
      <c r="B21" s="265" t="s">
        <v>71</v>
      </c>
      <c r="C21" s="266">
        <v>230.72</v>
      </c>
      <c r="D21" s="267">
        <v>7.9878999999999998</v>
      </c>
    </row>
    <row r="22" spans="1:4" ht="14.25" x14ac:dyDescent="0.2">
      <c r="A22" s="264">
        <f t="shared" si="0"/>
        <v>13</v>
      </c>
      <c r="B22" s="265" t="s">
        <v>72</v>
      </c>
      <c r="C22" s="266">
        <v>230.72</v>
      </c>
      <c r="D22" s="267">
        <v>7.0439999999999996</v>
      </c>
    </row>
    <row r="23" spans="1:4" ht="14.25" x14ac:dyDescent="0.2">
      <c r="A23" s="260">
        <f t="shared" si="0"/>
        <v>14</v>
      </c>
      <c r="B23" s="261" t="s">
        <v>73</v>
      </c>
      <c r="C23" s="262">
        <v>293.43</v>
      </c>
      <c r="D23" s="263">
        <v>9.4276999999999997</v>
      </c>
    </row>
    <row r="24" spans="1:4" ht="14.25" x14ac:dyDescent="0.2">
      <c r="A24" s="260">
        <f t="shared" si="0"/>
        <v>15</v>
      </c>
      <c r="B24" s="261" t="s">
        <v>74</v>
      </c>
      <c r="C24" s="262">
        <v>293.43</v>
      </c>
      <c r="D24" s="263">
        <v>10.4811</v>
      </c>
    </row>
    <row r="25" spans="1:4" ht="14.25" x14ac:dyDescent="0.2">
      <c r="A25" s="260">
        <f t="shared" si="0"/>
        <v>16</v>
      </c>
      <c r="B25" s="261" t="s">
        <v>75</v>
      </c>
      <c r="C25" s="262">
        <v>293.43</v>
      </c>
      <c r="D25" s="263">
        <v>7.673</v>
      </c>
    </row>
    <row r="26" spans="1:4" ht="14.25" x14ac:dyDescent="0.2">
      <c r="A26" s="260">
        <f t="shared" si="0"/>
        <v>17</v>
      </c>
      <c r="B26" s="261" t="s">
        <v>76</v>
      </c>
      <c r="C26" s="262">
        <v>293.43</v>
      </c>
      <c r="D26" s="263">
        <v>7.9878999999999998</v>
      </c>
    </row>
    <row r="27" spans="1:4" ht="14.25" x14ac:dyDescent="0.2">
      <c r="A27" s="264">
        <f t="shared" si="0"/>
        <v>18</v>
      </c>
      <c r="B27" s="265" t="s">
        <v>77</v>
      </c>
      <c r="C27" s="266">
        <v>153.47999999999999</v>
      </c>
      <c r="D27" s="267">
        <v>7.9878999999999998</v>
      </c>
    </row>
    <row r="28" spans="1:4" ht="14.25" x14ac:dyDescent="0.2">
      <c r="A28" s="264">
        <f t="shared" si="0"/>
        <v>19</v>
      </c>
      <c r="B28" s="265" t="s">
        <v>78</v>
      </c>
      <c r="C28" s="266">
        <v>153.47999999999999</v>
      </c>
      <c r="D28" s="267">
        <v>7.0439999999999996</v>
      </c>
    </row>
    <row r="29" spans="1:4" ht="14.25" x14ac:dyDescent="0.2">
      <c r="A29" s="264">
        <f t="shared" si="0"/>
        <v>20</v>
      </c>
      <c r="B29" s="265" t="s">
        <v>79</v>
      </c>
      <c r="C29" s="266">
        <v>153.47999999999999</v>
      </c>
      <c r="D29" s="267">
        <v>9.4276999999999997</v>
      </c>
    </row>
    <row r="30" spans="1:4" ht="14.25" x14ac:dyDescent="0.2">
      <c r="A30" s="226">
        <f t="shared" si="0"/>
        <v>21</v>
      </c>
      <c r="B30" s="248"/>
      <c r="C30" s="227"/>
      <c r="D30" s="228"/>
    </row>
    <row r="31" spans="1:4" ht="14.25" x14ac:dyDescent="0.2">
      <c r="A31" s="226">
        <f t="shared" si="0"/>
        <v>22</v>
      </c>
      <c r="B31" s="248"/>
      <c r="C31" s="227"/>
      <c r="D31" s="228"/>
    </row>
    <row r="32" spans="1:4" ht="14.25" x14ac:dyDescent="0.2">
      <c r="A32" s="226">
        <f t="shared" si="0"/>
        <v>23</v>
      </c>
      <c r="B32" s="248"/>
      <c r="C32" s="227"/>
      <c r="D32" s="228"/>
    </row>
    <row r="33" spans="1:4" ht="14.25" x14ac:dyDescent="0.2">
      <c r="A33" s="226">
        <f t="shared" si="0"/>
        <v>24</v>
      </c>
      <c r="B33" s="248"/>
      <c r="C33" s="227"/>
      <c r="D33" s="228"/>
    </row>
    <row r="34" spans="1:4" ht="14.25" x14ac:dyDescent="0.2">
      <c r="A34" s="226">
        <f t="shared" si="0"/>
        <v>25</v>
      </c>
      <c r="B34" s="248"/>
      <c r="C34" s="227"/>
      <c r="D34" s="228"/>
    </row>
    <row r="35" spans="1:4" ht="14.25" x14ac:dyDescent="0.2">
      <c r="A35" s="226">
        <f t="shared" si="0"/>
        <v>26</v>
      </c>
      <c r="B35" s="248"/>
      <c r="C35" s="227"/>
      <c r="D35" s="228"/>
    </row>
    <row r="36" spans="1:4" ht="14.25" x14ac:dyDescent="0.2">
      <c r="A36" s="226">
        <f t="shared" si="0"/>
        <v>27</v>
      </c>
      <c r="B36" s="248"/>
      <c r="C36" s="227"/>
      <c r="D36" s="228"/>
    </row>
    <row r="37" spans="1:4" ht="14.25" x14ac:dyDescent="0.2">
      <c r="A37" s="226">
        <f t="shared" si="0"/>
        <v>28</v>
      </c>
      <c r="B37" s="248"/>
      <c r="C37" s="227"/>
      <c r="D37" s="228"/>
    </row>
    <row r="38" spans="1:4" ht="14.25" x14ac:dyDescent="0.2">
      <c r="A38" s="226">
        <f t="shared" si="0"/>
        <v>29</v>
      </c>
      <c r="B38" s="248"/>
      <c r="C38" s="227"/>
      <c r="D38" s="228"/>
    </row>
    <row r="39" spans="1:4" ht="14.25" x14ac:dyDescent="0.2">
      <c r="A39" s="226">
        <f t="shared" si="0"/>
        <v>30</v>
      </c>
      <c r="B39" s="248"/>
      <c r="C39" s="227"/>
      <c r="D39" s="228"/>
    </row>
    <row r="40" spans="1:4" ht="14.25" x14ac:dyDescent="0.2">
      <c r="A40" s="226">
        <f t="shared" si="0"/>
        <v>31</v>
      </c>
      <c r="B40" s="248"/>
      <c r="C40" s="227"/>
      <c r="D40" s="228"/>
    </row>
    <row r="41" spans="1:4" ht="14.25" x14ac:dyDescent="0.2">
      <c r="A41" s="226">
        <f t="shared" si="0"/>
        <v>32</v>
      </c>
      <c r="B41" s="248"/>
      <c r="C41" s="227"/>
      <c r="D41" s="228"/>
    </row>
    <row r="42" spans="1:4" ht="14.25" x14ac:dyDescent="0.2">
      <c r="A42" s="226">
        <f t="shared" si="0"/>
        <v>33</v>
      </c>
      <c r="B42" s="248"/>
      <c r="C42" s="227"/>
      <c r="D42" s="228"/>
    </row>
    <row r="43" spans="1:4" ht="14.25" x14ac:dyDescent="0.2">
      <c r="A43" s="226">
        <f t="shared" si="0"/>
        <v>34</v>
      </c>
      <c r="B43" s="248"/>
      <c r="C43" s="227"/>
      <c r="D43" s="228"/>
    </row>
    <row r="44" spans="1:4" ht="14.25" x14ac:dyDescent="0.2">
      <c r="A44" s="226">
        <f t="shared" si="0"/>
        <v>35</v>
      </c>
      <c r="B44" s="248"/>
      <c r="C44" s="227"/>
      <c r="D44" s="228"/>
    </row>
    <row r="45" spans="1:4" ht="14.25" x14ac:dyDescent="0.2">
      <c r="A45" s="226">
        <f t="shared" si="0"/>
        <v>36</v>
      </c>
      <c r="B45" s="248"/>
      <c r="C45" s="227"/>
      <c r="D45" s="228"/>
    </row>
    <row r="46" spans="1:4" ht="14.25" x14ac:dyDescent="0.2">
      <c r="A46" s="226">
        <f t="shared" si="0"/>
        <v>37</v>
      </c>
      <c r="B46" s="248"/>
      <c r="C46" s="227"/>
      <c r="D46" s="228"/>
    </row>
    <row r="47" spans="1:4" ht="14.25" x14ac:dyDescent="0.2">
      <c r="A47" s="226">
        <f t="shared" si="0"/>
        <v>38</v>
      </c>
      <c r="B47" s="248"/>
      <c r="C47" s="227"/>
      <c r="D47" s="228"/>
    </row>
    <row r="48" spans="1:4" ht="14.25" x14ac:dyDescent="0.2">
      <c r="A48" s="226">
        <f t="shared" si="0"/>
        <v>39</v>
      </c>
      <c r="B48" s="248"/>
      <c r="C48" s="227"/>
      <c r="D48" s="228"/>
    </row>
    <row r="49" spans="1:4" ht="14.25" x14ac:dyDescent="0.2">
      <c r="A49" s="226">
        <f t="shared" si="0"/>
        <v>40</v>
      </c>
      <c r="B49" s="248"/>
      <c r="C49" s="227"/>
      <c r="D49" s="228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E183"/>
  <sheetViews>
    <sheetView workbookViewId="0">
      <selection activeCell="E121" sqref="E121"/>
    </sheetView>
  </sheetViews>
  <sheetFormatPr defaultRowHeight="12.75" x14ac:dyDescent="0.2"/>
  <cols>
    <col min="1" max="1" width="57.5703125" style="136" customWidth="1"/>
    <col min="2" max="2" width="78.5703125" style="409" bestFit="1" customWidth="1"/>
    <col min="3" max="3" width="9.140625" style="136" customWidth="1"/>
    <col min="4" max="4" width="24.7109375" style="136" customWidth="1"/>
    <col min="5" max="5" width="57" style="136" customWidth="1"/>
    <col min="6" max="16384" width="9.140625" style="136"/>
  </cols>
  <sheetData>
    <row r="1" spans="1:5" ht="20.25" x14ac:dyDescent="0.3">
      <c r="A1" s="412" t="s">
        <v>299</v>
      </c>
      <c r="B1" s="412"/>
      <c r="D1" s="125" t="s">
        <v>301</v>
      </c>
      <c r="E1" s="136" t="s">
        <v>302</v>
      </c>
    </row>
    <row r="2" spans="1:5" ht="21" thickBot="1" x14ac:dyDescent="0.35">
      <c r="A2" s="410" t="s">
        <v>269</v>
      </c>
      <c r="B2" s="413" t="s">
        <v>91</v>
      </c>
      <c r="D2" s="415" t="s">
        <v>298</v>
      </c>
      <c r="E2" s="415"/>
    </row>
    <row r="3" spans="1:5" x14ac:dyDescent="0.2">
      <c r="A3" s="411" t="s">
        <v>92</v>
      </c>
      <c r="B3" s="402" t="s">
        <v>93</v>
      </c>
      <c r="D3" s="417" t="s">
        <v>275</v>
      </c>
      <c r="E3" s="420" t="s">
        <v>122</v>
      </c>
    </row>
    <row r="4" spans="1:5" x14ac:dyDescent="0.2">
      <c r="A4" s="411" t="s">
        <v>94</v>
      </c>
      <c r="B4" s="402" t="s">
        <v>93</v>
      </c>
      <c r="D4" s="418" t="s">
        <v>123</v>
      </c>
      <c r="E4" s="403">
        <v>15</v>
      </c>
    </row>
    <row r="5" spans="1:5" x14ac:dyDescent="0.2">
      <c r="A5" s="411" t="s">
        <v>95</v>
      </c>
      <c r="B5" s="402" t="s">
        <v>93</v>
      </c>
      <c r="D5" s="418" t="s">
        <v>124</v>
      </c>
      <c r="E5" s="404">
        <v>20</v>
      </c>
    </row>
    <row r="6" spans="1:5" x14ac:dyDescent="0.2">
      <c r="A6" s="411" t="s">
        <v>96</v>
      </c>
      <c r="B6" s="402" t="s">
        <v>93</v>
      </c>
      <c r="D6" s="418" t="s">
        <v>125</v>
      </c>
      <c r="E6" s="404">
        <v>6</v>
      </c>
    </row>
    <row r="7" spans="1:5" x14ac:dyDescent="0.2">
      <c r="A7" s="411" t="s">
        <v>97</v>
      </c>
      <c r="B7" s="402" t="s">
        <v>98</v>
      </c>
      <c r="D7" s="418" t="s">
        <v>126</v>
      </c>
      <c r="E7" s="403">
        <v>1</v>
      </c>
    </row>
    <row r="8" spans="1:5" x14ac:dyDescent="0.2">
      <c r="A8" s="411" t="s">
        <v>99</v>
      </c>
      <c r="B8" s="402" t="s">
        <v>98</v>
      </c>
      <c r="D8" s="418" t="s">
        <v>127</v>
      </c>
      <c r="E8" s="404">
        <v>10</v>
      </c>
    </row>
    <row r="9" spans="1:5" x14ac:dyDescent="0.2">
      <c r="A9" s="411" t="s">
        <v>100</v>
      </c>
      <c r="B9" s="402">
        <v>0</v>
      </c>
      <c r="D9" s="418" t="s">
        <v>128</v>
      </c>
      <c r="E9" s="403">
        <v>6</v>
      </c>
    </row>
    <row r="10" spans="1:5" x14ac:dyDescent="0.2">
      <c r="A10" s="411" t="s">
        <v>101</v>
      </c>
      <c r="B10" s="402">
        <v>0</v>
      </c>
      <c r="D10" s="418" t="s">
        <v>129</v>
      </c>
      <c r="E10" s="403">
        <v>0</v>
      </c>
    </row>
    <row r="11" spans="1:5" x14ac:dyDescent="0.2">
      <c r="A11" s="411" t="s">
        <v>102</v>
      </c>
      <c r="B11" s="402">
        <v>22222</v>
      </c>
      <c r="D11" s="418" t="s">
        <v>276</v>
      </c>
      <c r="E11" s="421" t="s">
        <v>130</v>
      </c>
    </row>
    <row r="12" spans="1:5" x14ac:dyDescent="0.2">
      <c r="A12" s="411" t="s">
        <v>103</v>
      </c>
      <c r="B12" s="402"/>
      <c r="D12" s="418" t="s">
        <v>131</v>
      </c>
      <c r="E12" s="403">
        <v>0</v>
      </c>
    </row>
    <row r="13" spans="1:5" x14ac:dyDescent="0.2">
      <c r="A13" s="411" t="s">
        <v>104</v>
      </c>
      <c r="B13" s="414" t="str">
        <f>'Сводная МОДЕЛЬ 1x1'!P12</f>
        <v>false</v>
      </c>
      <c r="D13" s="418" t="s">
        <v>132</v>
      </c>
      <c r="E13" s="403">
        <v>0</v>
      </c>
    </row>
    <row r="14" spans="1:5" x14ac:dyDescent="0.2">
      <c r="A14" s="410" t="s">
        <v>270</v>
      </c>
      <c r="B14" s="413" t="s">
        <v>105</v>
      </c>
      <c r="D14" s="418" t="s">
        <v>133</v>
      </c>
      <c r="E14" s="405">
        <v>0.01</v>
      </c>
    </row>
    <row r="15" spans="1:5" x14ac:dyDescent="0.2">
      <c r="A15" s="411" t="s">
        <v>106</v>
      </c>
      <c r="B15" s="402">
        <v>6</v>
      </c>
      <c r="D15" s="418" t="s">
        <v>134</v>
      </c>
      <c r="E15" s="405">
        <v>1.4</v>
      </c>
    </row>
    <row r="16" spans="1:5" x14ac:dyDescent="0.2">
      <c r="A16" s="411" t="s">
        <v>107</v>
      </c>
      <c r="B16" s="402">
        <v>30</v>
      </c>
      <c r="D16" s="418" t="s">
        <v>136</v>
      </c>
      <c r="E16" s="404">
        <v>3</v>
      </c>
    </row>
    <row r="17" spans="1:5" x14ac:dyDescent="0.2">
      <c r="A17" s="411" t="s">
        <v>108</v>
      </c>
      <c r="B17" s="402">
        <v>0</v>
      </c>
      <c r="D17" s="418" t="s">
        <v>137</v>
      </c>
      <c r="E17" s="404">
        <v>11</v>
      </c>
    </row>
    <row r="18" spans="1:5" x14ac:dyDescent="0.2">
      <c r="A18" s="411" t="s">
        <v>109</v>
      </c>
      <c r="B18" s="402">
        <v>0</v>
      </c>
      <c r="D18" s="418" t="s">
        <v>138</v>
      </c>
      <c r="E18" s="403">
        <v>0.02</v>
      </c>
    </row>
    <row r="19" spans="1:5" x14ac:dyDescent="0.2">
      <c r="A19" s="411" t="s">
        <v>110</v>
      </c>
      <c r="B19" s="402">
        <v>0</v>
      </c>
      <c r="D19" s="418" t="s">
        <v>139</v>
      </c>
      <c r="E19" s="404">
        <v>0</v>
      </c>
    </row>
    <row r="20" spans="1:5" x14ac:dyDescent="0.2">
      <c r="A20" s="411" t="s">
        <v>111</v>
      </c>
      <c r="B20" s="402">
        <v>0</v>
      </c>
      <c r="D20" s="418" t="s">
        <v>140</v>
      </c>
      <c r="E20" s="405">
        <v>0</v>
      </c>
    </row>
    <row r="21" spans="1:5" x14ac:dyDescent="0.2">
      <c r="A21" s="410" t="s">
        <v>271</v>
      </c>
      <c r="B21" s="413" t="s">
        <v>112</v>
      </c>
      <c r="D21" s="418" t="s">
        <v>141</v>
      </c>
      <c r="E21" s="403">
        <v>0</v>
      </c>
    </row>
    <row r="22" spans="1:5" x14ac:dyDescent="0.2">
      <c r="A22" s="411" t="s">
        <v>113</v>
      </c>
      <c r="B22" s="402">
        <v>0</v>
      </c>
      <c r="D22" s="418" t="s">
        <v>277</v>
      </c>
      <c r="E22" s="403">
        <v>0</v>
      </c>
    </row>
    <row r="23" spans="1:5" x14ac:dyDescent="0.2">
      <c r="A23" s="411" t="s">
        <v>114</v>
      </c>
      <c r="B23" s="402">
        <v>0</v>
      </c>
      <c r="D23" s="418" t="s">
        <v>278</v>
      </c>
      <c r="E23" s="421" t="s">
        <v>143</v>
      </c>
    </row>
    <row r="24" spans="1:5" x14ac:dyDescent="0.2">
      <c r="A24" s="411" t="s">
        <v>115</v>
      </c>
      <c r="B24" s="402">
        <v>0</v>
      </c>
      <c r="D24" s="418" t="s">
        <v>144</v>
      </c>
      <c r="E24" s="403">
        <v>1</v>
      </c>
    </row>
    <row r="25" spans="1:5" x14ac:dyDescent="0.2">
      <c r="A25" s="411" t="s">
        <v>116</v>
      </c>
      <c r="B25" s="402">
        <v>0</v>
      </c>
      <c r="D25" s="418" t="s">
        <v>145</v>
      </c>
      <c r="E25" s="404">
        <v>14</v>
      </c>
    </row>
    <row r="26" spans="1:5" x14ac:dyDescent="0.2">
      <c r="A26" s="411" t="s">
        <v>117</v>
      </c>
      <c r="B26" s="402">
        <v>0</v>
      </c>
      <c r="D26" s="418" t="s">
        <v>146</v>
      </c>
      <c r="E26" s="404">
        <v>6</v>
      </c>
    </row>
    <row r="27" spans="1:5" x14ac:dyDescent="0.2">
      <c r="A27" s="411" t="s">
        <v>118</v>
      </c>
      <c r="B27" s="402">
        <v>0</v>
      </c>
      <c r="D27" s="418" t="s">
        <v>147</v>
      </c>
      <c r="E27" s="404">
        <v>1</v>
      </c>
    </row>
    <row r="28" spans="1:5" x14ac:dyDescent="0.2">
      <c r="A28" s="411" t="s">
        <v>272</v>
      </c>
      <c r="B28" s="402" t="s">
        <v>142</v>
      </c>
      <c r="D28" s="418" t="s">
        <v>279</v>
      </c>
      <c r="E28" s="404">
        <v>0</v>
      </c>
    </row>
    <row r="29" spans="1:5" x14ac:dyDescent="0.2">
      <c r="A29" s="411" t="s">
        <v>273</v>
      </c>
      <c r="B29" s="402" t="s">
        <v>142</v>
      </c>
      <c r="D29" s="418" t="s">
        <v>280</v>
      </c>
      <c r="E29" s="404">
        <v>0</v>
      </c>
    </row>
    <row r="30" spans="1:5" x14ac:dyDescent="0.2">
      <c r="A30" s="411" t="s">
        <v>119</v>
      </c>
      <c r="B30" s="402" t="s">
        <v>142</v>
      </c>
      <c r="D30" s="418" t="s">
        <v>148</v>
      </c>
      <c r="E30" s="404">
        <v>0</v>
      </c>
    </row>
    <row r="31" spans="1:5" ht="13.5" thickBot="1" x14ac:dyDescent="0.25">
      <c r="A31" s="411" t="s">
        <v>120</v>
      </c>
      <c r="B31" s="402" t="s">
        <v>274</v>
      </c>
      <c r="D31" s="419" t="s">
        <v>149</v>
      </c>
      <c r="E31" s="406">
        <v>0</v>
      </c>
    </row>
    <row r="32" spans="1:5" x14ac:dyDescent="0.2">
      <c r="A32" s="411" t="s">
        <v>121</v>
      </c>
      <c r="B32" s="402" t="s">
        <v>93</v>
      </c>
    </row>
    <row r="33" spans="1:2" hidden="1" x14ac:dyDescent="0.2">
      <c r="A33" s="411" t="s">
        <v>275</v>
      </c>
      <c r="B33" s="402" t="s">
        <v>122</v>
      </c>
    </row>
    <row r="34" spans="1:2" hidden="1" x14ac:dyDescent="0.2">
      <c r="A34" s="411" t="s">
        <v>123</v>
      </c>
      <c r="B34" s="402">
        <f>E4</f>
        <v>15</v>
      </c>
    </row>
    <row r="35" spans="1:2" hidden="1" x14ac:dyDescent="0.2">
      <c r="A35" s="411" t="s">
        <v>124</v>
      </c>
      <c r="B35" s="407">
        <f>E5</f>
        <v>20</v>
      </c>
    </row>
    <row r="36" spans="1:2" hidden="1" x14ac:dyDescent="0.2">
      <c r="A36" s="411" t="s">
        <v>125</v>
      </c>
      <c r="B36" s="407">
        <f>E6</f>
        <v>6</v>
      </c>
    </row>
    <row r="37" spans="1:2" hidden="1" x14ac:dyDescent="0.2">
      <c r="A37" s="411" t="s">
        <v>126</v>
      </c>
      <c r="B37" s="402">
        <f>E7</f>
        <v>1</v>
      </c>
    </row>
    <row r="38" spans="1:2" hidden="1" x14ac:dyDescent="0.2">
      <c r="A38" s="411" t="s">
        <v>127</v>
      </c>
      <c r="B38" s="407">
        <f>E8</f>
        <v>10</v>
      </c>
    </row>
    <row r="39" spans="1:2" hidden="1" x14ac:dyDescent="0.2">
      <c r="A39" s="411" t="s">
        <v>128</v>
      </c>
      <c r="B39" s="402">
        <f>E9</f>
        <v>6</v>
      </c>
    </row>
    <row r="40" spans="1:2" hidden="1" x14ac:dyDescent="0.2">
      <c r="A40" s="411" t="s">
        <v>129</v>
      </c>
      <c r="B40" s="402">
        <f>E10</f>
        <v>0</v>
      </c>
    </row>
    <row r="41" spans="1:2" hidden="1" x14ac:dyDescent="0.2">
      <c r="A41" s="411" t="s">
        <v>276</v>
      </c>
      <c r="B41" s="402" t="s">
        <v>130</v>
      </c>
    </row>
    <row r="42" spans="1:2" hidden="1" x14ac:dyDescent="0.2">
      <c r="A42" s="411" t="s">
        <v>131</v>
      </c>
      <c r="B42" s="402">
        <f>E12</f>
        <v>0</v>
      </c>
    </row>
    <row r="43" spans="1:2" hidden="1" x14ac:dyDescent="0.2">
      <c r="A43" s="411" t="s">
        <v>132</v>
      </c>
      <c r="B43" s="402">
        <f>E13</f>
        <v>0</v>
      </c>
    </row>
    <row r="44" spans="1:2" hidden="1" x14ac:dyDescent="0.2">
      <c r="A44" s="411" t="s">
        <v>133</v>
      </c>
      <c r="B44" s="408" t="str">
        <f>IF(E14=0,"0.0",REPLACE(E14,FIND(",",E14,1),1,"."))</f>
        <v>0.01</v>
      </c>
    </row>
    <row r="45" spans="1:2" hidden="1" x14ac:dyDescent="0.2">
      <c r="A45" s="411" t="s">
        <v>134</v>
      </c>
      <c r="B45" s="408" t="str">
        <f>IF(E15=0,"0.0",REPLACE(E15,FIND(",",E15,1),1,"."))</f>
        <v>1.4</v>
      </c>
    </row>
    <row r="46" spans="1:2" hidden="1" x14ac:dyDescent="0.2">
      <c r="A46" s="411" t="s">
        <v>136</v>
      </c>
      <c r="B46" s="407">
        <f>E16</f>
        <v>3</v>
      </c>
    </row>
    <row r="47" spans="1:2" hidden="1" x14ac:dyDescent="0.2">
      <c r="A47" s="411" t="s">
        <v>137</v>
      </c>
      <c r="B47" s="407">
        <f>E17</f>
        <v>11</v>
      </c>
    </row>
    <row r="48" spans="1:2" hidden="1" x14ac:dyDescent="0.2">
      <c r="A48" s="411" t="s">
        <v>138</v>
      </c>
      <c r="B48" s="408" t="str">
        <f>IF(E18=0,"0.0",REPLACE(E18,FIND(",",E18,1),1,"."))</f>
        <v>0.02</v>
      </c>
    </row>
    <row r="49" spans="1:2" hidden="1" x14ac:dyDescent="0.2">
      <c r="A49" s="411" t="s">
        <v>139</v>
      </c>
      <c r="B49" s="407">
        <f>E19</f>
        <v>0</v>
      </c>
    </row>
    <row r="50" spans="1:2" hidden="1" x14ac:dyDescent="0.2">
      <c r="A50" s="411" t="s">
        <v>140</v>
      </c>
      <c r="B50" s="408" t="str">
        <f>IF(E20=0,"0.0",REPLACE(E20,FIND(",",E20,1),1,"."))</f>
        <v>0.0</v>
      </c>
    </row>
    <row r="51" spans="1:2" hidden="1" x14ac:dyDescent="0.2">
      <c r="A51" s="411" t="s">
        <v>141</v>
      </c>
      <c r="B51" s="402">
        <f>E21</f>
        <v>0</v>
      </c>
    </row>
    <row r="52" spans="1:2" hidden="1" x14ac:dyDescent="0.2">
      <c r="A52" s="411" t="s">
        <v>277</v>
      </c>
      <c r="B52" s="402">
        <f>E22</f>
        <v>0</v>
      </c>
    </row>
    <row r="53" spans="1:2" hidden="1" x14ac:dyDescent="0.2">
      <c r="A53" s="411" t="s">
        <v>278</v>
      </c>
      <c r="B53" s="402" t="s">
        <v>143</v>
      </c>
    </row>
    <row r="54" spans="1:2" hidden="1" x14ac:dyDescent="0.2">
      <c r="A54" s="411" t="s">
        <v>144</v>
      </c>
      <c r="B54" s="402">
        <f>E24</f>
        <v>1</v>
      </c>
    </row>
    <row r="55" spans="1:2" hidden="1" x14ac:dyDescent="0.2">
      <c r="A55" s="411" t="s">
        <v>145</v>
      </c>
      <c r="B55" s="407">
        <f>E25</f>
        <v>14</v>
      </c>
    </row>
    <row r="56" spans="1:2" hidden="1" x14ac:dyDescent="0.2">
      <c r="A56" s="411" t="s">
        <v>146</v>
      </c>
      <c r="B56" s="407">
        <f>E26</f>
        <v>6</v>
      </c>
    </row>
    <row r="57" spans="1:2" hidden="1" x14ac:dyDescent="0.2">
      <c r="A57" s="411" t="s">
        <v>147</v>
      </c>
      <c r="B57" s="407">
        <f>E27</f>
        <v>1</v>
      </c>
    </row>
    <row r="58" spans="1:2" hidden="1" x14ac:dyDescent="0.2">
      <c r="A58" s="411" t="s">
        <v>279</v>
      </c>
      <c r="B58" s="407">
        <f>E28</f>
        <v>0</v>
      </c>
    </row>
    <row r="59" spans="1:2" hidden="1" x14ac:dyDescent="0.2">
      <c r="A59" s="411" t="s">
        <v>280</v>
      </c>
      <c r="B59" s="407">
        <f>E29</f>
        <v>0</v>
      </c>
    </row>
    <row r="60" spans="1:2" hidden="1" x14ac:dyDescent="0.2">
      <c r="A60" s="411" t="s">
        <v>148</v>
      </c>
      <c r="B60" s="407">
        <f>E30</f>
        <v>0</v>
      </c>
    </row>
    <row r="61" spans="1:2" hidden="1" x14ac:dyDescent="0.2">
      <c r="A61" s="411" t="s">
        <v>149</v>
      </c>
      <c r="B61" s="407">
        <f>E31</f>
        <v>0</v>
      </c>
    </row>
    <row r="62" spans="1:2" hidden="1" x14ac:dyDescent="0.2">
      <c r="A62" s="411" t="s">
        <v>281</v>
      </c>
      <c r="B62" s="402" t="s">
        <v>150</v>
      </c>
    </row>
    <row r="63" spans="1:2" hidden="1" x14ac:dyDescent="0.2">
      <c r="A63" s="411" t="s">
        <v>151</v>
      </c>
      <c r="B63" s="402">
        <f>E94</f>
        <v>15</v>
      </c>
    </row>
    <row r="64" spans="1:2" hidden="1" x14ac:dyDescent="0.2">
      <c r="A64" s="411" t="s">
        <v>152</v>
      </c>
      <c r="B64" s="402">
        <f t="shared" ref="B64:B69" si="0">E95</f>
        <v>20</v>
      </c>
    </row>
    <row r="65" spans="1:2" hidden="1" x14ac:dyDescent="0.2">
      <c r="A65" s="411" t="s">
        <v>153</v>
      </c>
      <c r="B65" s="402">
        <f t="shared" si="0"/>
        <v>6</v>
      </c>
    </row>
    <row r="66" spans="1:2" hidden="1" x14ac:dyDescent="0.2">
      <c r="A66" s="411" t="s">
        <v>154</v>
      </c>
      <c r="B66" s="402">
        <f t="shared" si="0"/>
        <v>1</v>
      </c>
    </row>
    <row r="67" spans="1:2" hidden="1" x14ac:dyDescent="0.2">
      <c r="A67" s="411" t="s">
        <v>155</v>
      </c>
      <c r="B67" s="402">
        <f t="shared" si="0"/>
        <v>10</v>
      </c>
    </row>
    <row r="68" spans="1:2" hidden="1" x14ac:dyDescent="0.2">
      <c r="A68" s="411" t="s">
        <v>156</v>
      </c>
      <c r="B68" s="402">
        <f t="shared" si="0"/>
        <v>6</v>
      </c>
    </row>
    <row r="69" spans="1:2" hidden="1" x14ac:dyDescent="0.2">
      <c r="A69" s="411" t="s">
        <v>157</v>
      </c>
      <c r="B69" s="402">
        <f t="shared" si="0"/>
        <v>0</v>
      </c>
    </row>
    <row r="70" spans="1:2" hidden="1" x14ac:dyDescent="0.2">
      <c r="A70" s="411" t="s">
        <v>282</v>
      </c>
      <c r="B70" s="402" t="s">
        <v>158</v>
      </c>
    </row>
    <row r="71" spans="1:2" hidden="1" x14ac:dyDescent="0.2">
      <c r="A71" s="411" t="s">
        <v>159</v>
      </c>
      <c r="B71" s="402">
        <f>E102</f>
        <v>0</v>
      </c>
    </row>
    <row r="72" spans="1:2" hidden="1" x14ac:dyDescent="0.2">
      <c r="A72" s="411" t="s">
        <v>160</v>
      </c>
      <c r="B72" s="402">
        <f>E103</f>
        <v>0</v>
      </c>
    </row>
    <row r="73" spans="1:2" hidden="1" x14ac:dyDescent="0.2">
      <c r="A73" s="411" t="s">
        <v>161</v>
      </c>
      <c r="B73" s="408" t="str">
        <f>IF(E104=0,"0.0",REPLACE(E104,FIND(",",E104,1),1,"."))</f>
        <v>0.01</v>
      </c>
    </row>
    <row r="74" spans="1:2" hidden="1" x14ac:dyDescent="0.2">
      <c r="A74" s="411" t="s">
        <v>162</v>
      </c>
      <c r="B74" s="408" t="str">
        <f>IF(E105=0,"0.0",REPLACE(E105,FIND(",",E105,1),1,"."))</f>
        <v>1.4</v>
      </c>
    </row>
    <row r="75" spans="1:2" hidden="1" x14ac:dyDescent="0.2">
      <c r="A75" s="411" t="s">
        <v>163</v>
      </c>
      <c r="B75" s="407">
        <f>E106</f>
        <v>3</v>
      </c>
    </row>
    <row r="76" spans="1:2" hidden="1" x14ac:dyDescent="0.2">
      <c r="A76" s="411" t="s">
        <v>164</v>
      </c>
      <c r="B76" s="407">
        <f>E107</f>
        <v>11</v>
      </c>
    </row>
    <row r="77" spans="1:2" hidden="1" x14ac:dyDescent="0.2">
      <c r="A77" s="411" t="s">
        <v>165</v>
      </c>
      <c r="B77" s="408" t="str">
        <f>IF(E108=0,"0.0",REPLACE(E108,FIND(",",E108,1),1,"."))</f>
        <v>0.02</v>
      </c>
    </row>
    <row r="78" spans="1:2" hidden="1" x14ac:dyDescent="0.2">
      <c r="A78" s="411" t="s">
        <v>166</v>
      </c>
      <c r="B78" s="407">
        <f>E109</f>
        <v>0</v>
      </c>
    </row>
    <row r="79" spans="1:2" hidden="1" x14ac:dyDescent="0.2">
      <c r="A79" s="411" t="s">
        <v>167</v>
      </c>
      <c r="B79" s="408" t="str">
        <f>IF(E110=0,"0.0",REPLACE(E110,FIND(",",E110,1),1,"."))</f>
        <v>0.0</v>
      </c>
    </row>
    <row r="80" spans="1:2" hidden="1" x14ac:dyDescent="0.2">
      <c r="A80" s="411" t="s">
        <v>168</v>
      </c>
      <c r="B80" s="402">
        <f>E111</f>
        <v>0</v>
      </c>
    </row>
    <row r="81" spans="1:5" hidden="1" x14ac:dyDescent="0.2">
      <c r="A81" s="411" t="s">
        <v>283</v>
      </c>
      <c r="B81" s="402">
        <f>E112</f>
        <v>0</v>
      </c>
    </row>
    <row r="82" spans="1:5" hidden="1" x14ac:dyDescent="0.2">
      <c r="A82" s="411" t="s">
        <v>284</v>
      </c>
      <c r="B82" s="402" t="s">
        <v>169</v>
      </c>
    </row>
    <row r="83" spans="1:5" hidden="1" x14ac:dyDescent="0.2">
      <c r="A83" s="411" t="s">
        <v>170</v>
      </c>
      <c r="B83" s="402">
        <f>E114</f>
        <v>1</v>
      </c>
    </row>
    <row r="84" spans="1:5" hidden="1" x14ac:dyDescent="0.2">
      <c r="A84" s="411" t="s">
        <v>171</v>
      </c>
      <c r="B84" s="402">
        <f t="shared" ref="B84:B90" si="1">E115</f>
        <v>14</v>
      </c>
    </row>
    <row r="85" spans="1:5" hidden="1" x14ac:dyDescent="0.2">
      <c r="A85" s="411" t="s">
        <v>172</v>
      </c>
      <c r="B85" s="402">
        <f t="shared" si="1"/>
        <v>6</v>
      </c>
    </row>
    <row r="86" spans="1:5" hidden="1" x14ac:dyDescent="0.2">
      <c r="A86" s="411" t="s">
        <v>173</v>
      </c>
      <c r="B86" s="402">
        <f t="shared" si="1"/>
        <v>1</v>
      </c>
    </row>
    <row r="87" spans="1:5" hidden="1" x14ac:dyDescent="0.2">
      <c r="A87" s="411" t="s">
        <v>285</v>
      </c>
      <c r="B87" s="402">
        <f t="shared" si="1"/>
        <v>0</v>
      </c>
    </row>
    <row r="88" spans="1:5" hidden="1" x14ac:dyDescent="0.2">
      <c r="A88" s="411" t="s">
        <v>286</v>
      </c>
      <c r="B88" s="402">
        <f t="shared" si="1"/>
        <v>0</v>
      </c>
    </row>
    <row r="89" spans="1:5" hidden="1" x14ac:dyDescent="0.2">
      <c r="A89" s="411" t="s">
        <v>174</v>
      </c>
      <c r="B89" s="402">
        <f t="shared" si="1"/>
        <v>0</v>
      </c>
    </row>
    <row r="90" spans="1:5" hidden="1" x14ac:dyDescent="0.2">
      <c r="A90" s="411" t="s">
        <v>175</v>
      </c>
      <c r="B90" s="402">
        <f t="shared" si="1"/>
        <v>0</v>
      </c>
    </row>
    <row r="91" spans="1:5" x14ac:dyDescent="0.2">
      <c r="A91" s="410" t="s">
        <v>287</v>
      </c>
      <c r="B91" s="413" t="s">
        <v>176</v>
      </c>
    </row>
    <row r="92" spans="1:5" ht="21" thickBot="1" x14ac:dyDescent="0.35">
      <c r="A92" s="411" t="s">
        <v>177</v>
      </c>
      <c r="B92" s="402">
        <v>5</v>
      </c>
      <c r="D92" s="416" t="s">
        <v>300</v>
      </c>
      <c r="E92" s="416"/>
    </row>
    <row r="93" spans="1:5" x14ac:dyDescent="0.2">
      <c r="A93" s="411" t="s">
        <v>178</v>
      </c>
      <c r="B93" s="402">
        <v>2</v>
      </c>
      <c r="D93" s="417" t="s">
        <v>281</v>
      </c>
      <c r="E93" s="420" t="s">
        <v>150</v>
      </c>
    </row>
    <row r="94" spans="1:5" x14ac:dyDescent="0.2">
      <c r="A94" s="411" t="s">
        <v>179</v>
      </c>
      <c r="B94" s="402" t="s">
        <v>93</v>
      </c>
      <c r="D94" s="418" t="s">
        <v>151</v>
      </c>
      <c r="E94" s="403">
        <v>15</v>
      </c>
    </row>
    <row r="95" spans="1:5" x14ac:dyDescent="0.2">
      <c r="A95" s="411" t="s">
        <v>180</v>
      </c>
      <c r="B95" s="402">
        <v>0</v>
      </c>
      <c r="D95" s="418" t="s">
        <v>152</v>
      </c>
      <c r="E95" s="404">
        <v>20</v>
      </c>
    </row>
    <row r="96" spans="1:5" x14ac:dyDescent="0.2">
      <c r="A96" s="411" t="s">
        <v>181</v>
      </c>
      <c r="B96" s="402">
        <v>25</v>
      </c>
      <c r="D96" s="418" t="s">
        <v>153</v>
      </c>
      <c r="E96" s="404">
        <v>6</v>
      </c>
    </row>
    <row r="97" spans="1:5" x14ac:dyDescent="0.2">
      <c r="A97" s="411" t="s">
        <v>182</v>
      </c>
      <c r="B97" s="402" t="s">
        <v>93</v>
      </c>
      <c r="D97" s="418" t="s">
        <v>154</v>
      </c>
      <c r="E97" s="403">
        <v>1</v>
      </c>
    </row>
    <row r="98" spans="1:5" x14ac:dyDescent="0.2">
      <c r="A98" s="410" t="s">
        <v>288</v>
      </c>
      <c r="B98" s="413" t="s">
        <v>183</v>
      </c>
      <c r="D98" s="418" t="s">
        <v>155</v>
      </c>
      <c r="E98" s="404">
        <v>10</v>
      </c>
    </row>
    <row r="99" spans="1:5" x14ac:dyDescent="0.2">
      <c r="A99" s="411" t="s">
        <v>184</v>
      </c>
      <c r="B99" s="402">
        <v>2</v>
      </c>
      <c r="D99" s="418" t="s">
        <v>156</v>
      </c>
      <c r="E99" s="403">
        <v>6</v>
      </c>
    </row>
    <row r="100" spans="1:5" x14ac:dyDescent="0.2">
      <c r="A100" s="411" t="s">
        <v>185</v>
      </c>
      <c r="B100" s="402">
        <v>3</v>
      </c>
      <c r="D100" s="418" t="s">
        <v>157</v>
      </c>
      <c r="E100" s="403">
        <v>0</v>
      </c>
    </row>
    <row r="101" spans="1:5" x14ac:dyDescent="0.2">
      <c r="A101" s="411" t="s">
        <v>186</v>
      </c>
      <c r="B101" s="402">
        <v>4</v>
      </c>
      <c r="D101" s="418" t="s">
        <v>282</v>
      </c>
      <c r="E101" s="421" t="s">
        <v>158</v>
      </c>
    </row>
    <row r="102" spans="1:5" x14ac:dyDescent="0.2">
      <c r="A102" s="411" t="s">
        <v>187</v>
      </c>
      <c r="B102" s="402">
        <v>8</v>
      </c>
      <c r="D102" s="418" t="s">
        <v>159</v>
      </c>
      <c r="E102" s="403">
        <v>0</v>
      </c>
    </row>
    <row r="103" spans="1:5" x14ac:dyDescent="0.2">
      <c r="A103" s="411" t="s">
        <v>188</v>
      </c>
      <c r="B103" s="402">
        <v>0</v>
      </c>
      <c r="D103" s="418" t="s">
        <v>160</v>
      </c>
      <c r="E103" s="403">
        <v>0</v>
      </c>
    </row>
    <row r="104" spans="1:5" x14ac:dyDescent="0.2">
      <c r="A104" s="411" t="s">
        <v>189</v>
      </c>
      <c r="B104" s="402" t="s">
        <v>289</v>
      </c>
      <c r="D104" s="418" t="s">
        <v>161</v>
      </c>
      <c r="E104" s="405">
        <v>0.01</v>
      </c>
    </row>
    <row r="105" spans="1:5" x14ac:dyDescent="0.2">
      <c r="A105" s="411" t="s">
        <v>190</v>
      </c>
      <c r="B105" s="402" t="s">
        <v>135</v>
      </c>
      <c r="D105" s="418" t="s">
        <v>162</v>
      </c>
      <c r="E105" s="405">
        <v>1.4</v>
      </c>
    </row>
    <row r="106" spans="1:5" x14ac:dyDescent="0.2">
      <c r="A106" s="411" t="s">
        <v>191</v>
      </c>
      <c r="B106" s="402">
        <v>8</v>
      </c>
      <c r="D106" s="418" t="s">
        <v>163</v>
      </c>
      <c r="E106" s="404">
        <v>3</v>
      </c>
    </row>
    <row r="107" spans="1:5" x14ac:dyDescent="0.2">
      <c r="A107" s="411" t="s">
        <v>192</v>
      </c>
      <c r="B107" s="402">
        <v>0</v>
      </c>
      <c r="D107" s="418" t="s">
        <v>164</v>
      </c>
      <c r="E107" s="404">
        <v>11</v>
      </c>
    </row>
    <row r="108" spans="1:5" x14ac:dyDescent="0.2">
      <c r="A108" s="411" t="s">
        <v>193</v>
      </c>
      <c r="B108" s="402" t="s">
        <v>289</v>
      </c>
      <c r="D108" s="418" t="s">
        <v>165</v>
      </c>
      <c r="E108" s="403">
        <v>0.02</v>
      </c>
    </row>
    <row r="109" spans="1:5" x14ac:dyDescent="0.2">
      <c r="A109" s="411" t="s">
        <v>194</v>
      </c>
      <c r="B109" s="402" t="s">
        <v>135</v>
      </c>
      <c r="D109" s="418" t="s">
        <v>166</v>
      </c>
      <c r="E109" s="404">
        <v>0</v>
      </c>
    </row>
    <row r="110" spans="1:5" x14ac:dyDescent="0.2">
      <c r="A110" s="410" t="s">
        <v>290</v>
      </c>
      <c r="B110" s="413" t="s">
        <v>195</v>
      </c>
      <c r="D110" s="418" t="s">
        <v>167</v>
      </c>
      <c r="E110" s="405">
        <v>0</v>
      </c>
    </row>
    <row r="111" spans="1:5" x14ac:dyDescent="0.2">
      <c r="A111" s="411" t="s">
        <v>196</v>
      </c>
      <c r="B111" s="402">
        <v>1</v>
      </c>
      <c r="D111" s="418" t="s">
        <v>168</v>
      </c>
      <c r="E111" s="403">
        <v>0</v>
      </c>
    </row>
    <row r="112" spans="1:5" x14ac:dyDescent="0.2">
      <c r="A112" s="411" t="s">
        <v>197</v>
      </c>
      <c r="B112" s="402">
        <v>20</v>
      </c>
      <c r="D112" s="418" t="s">
        <v>283</v>
      </c>
      <c r="E112" s="403">
        <v>0</v>
      </c>
    </row>
    <row r="113" spans="1:5" x14ac:dyDescent="0.2">
      <c r="A113" s="411" t="s">
        <v>198</v>
      </c>
      <c r="B113" s="402">
        <v>60</v>
      </c>
      <c r="D113" s="418" t="s">
        <v>284</v>
      </c>
      <c r="E113" s="421" t="s">
        <v>169</v>
      </c>
    </row>
    <row r="114" spans="1:5" x14ac:dyDescent="0.2">
      <c r="A114" s="410" t="s">
        <v>291</v>
      </c>
      <c r="B114" s="413" t="s">
        <v>199</v>
      </c>
      <c r="D114" s="418" t="s">
        <v>170</v>
      </c>
      <c r="E114" s="403">
        <v>1</v>
      </c>
    </row>
    <row r="115" spans="1:5" x14ac:dyDescent="0.2">
      <c r="A115" s="410" t="s">
        <v>292</v>
      </c>
      <c r="B115" s="413" t="s">
        <v>200</v>
      </c>
      <c r="D115" s="418" t="s">
        <v>171</v>
      </c>
      <c r="E115" s="404">
        <v>14</v>
      </c>
    </row>
    <row r="116" spans="1:5" x14ac:dyDescent="0.2">
      <c r="A116" s="411" t="s">
        <v>201</v>
      </c>
      <c r="B116" s="402">
        <v>0</v>
      </c>
      <c r="D116" s="418" t="s">
        <v>172</v>
      </c>
      <c r="E116" s="404">
        <v>6</v>
      </c>
    </row>
    <row r="117" spans="1:5" x14ac:dyDescent="0.2">
      <c r="A117" s="411" t="s">
        <v>202</v>
      </c>
      <c r="B117" s="402">
        <v>0</v>
      </c>
      <c r="D117" s="418" t="s">
        <v>173</v>
      </c>
      <c r="E117" s="404">
        <v>1</v>
      </c>
    </row>
    <row r="118" spans="1:5" x14ac:dyDescent="0.2">
      <c r="A118" s="411" t="s">
        <v>203</v>
      </c>
      <c r="B118" s="402">
        <v>0</v>
      </c>
      <c r="D118" s="418" t="s">
        <v>285</v>
      </c>
      <c r="E118" s="404">
        <v>0</v>
      </c>
    </row>
    <row r="119" spans="1:5" x14ac:dyDescent="0.2">
      <c r="A119" s="411" t="s">
        <v>204</v>
      </c>
      <c r="B119" s="402">
        <v>6</v>
      </c>
      <c r="D119" s="418" t="s">
        <v>286</v>
      </c>
      <c r="E119" s="404">
        <v>0</v>
      </c>
    </row>
    <row r="120" spans="1:5" x14ac:dyDescent="0.2">
      <c r="A120" s="411" t="s">
        <v>205</v>
      </c>
      <c r="B120" s="402">
        <v>12</v>
      </c>
      <c r="D120" s="418" t="s">
        <v>174</v>
      </c>
      <c r="E120" s="404">
        <v>0</v>
      </c>
    </row>
    <row r="121" spans="1:5" ht="13.5" thickBot="1" x14ac:dyDescent="0.25">
      <c r="A121" s="411" t="s">
        <v>206</v>
      </c>
      <c r="B121" s="402">
        <v>0</v>
      </c>
      <c r="D121" s="419" t="s">
        <v>175</v>
      </c>
      <c r="E121" s="406">
        <v>0</v>
      </c>
    </row>
    <row r="122" spans="1:5" x14ac:dyDescent="0.2">
      <c r="A122" s="410" t="s">
        <v>293</v>
      </c>
      <c r="B122" s="413" t="s">
        <v>207</v>
      </c>
    </row>
    <row r="123" spans="1:5" x14ac:dyDescent="0.2">
      <c r="A123" s="411" t="s">
        <v>208</v>
      </c>
      <c r="B123" s="402">
        <v>0</v>
      </c>
    </row>
    <row r="124" spans="1:5" x14ac:dyDescent="0.2">
      <c r="A124" s="411" t="s">
        <v>209</v>
      </c>
      <c r="B124" s="402">
        <v>0</v>
      </c>
    </row>
    <row r="125" spans="1:5" x14ac:dyDescent="0.2">
      <c r="A125" s="411" t="s">
        <v>210</v>
      </c>
      <c r="B125" s="402">
        <v>0</v>
      </c>
    </row>
    <row r="126" spans="1:5" x14ac:dyDescent="0.2">
      <c r="A126" s="411" t="s">
        <v>211</v>
      </c>
      <c r="B126" s="402">
        <v>0</v>
      </c>
    </row>
    <row r="127" spans="1:5" x14ac:dyDescent="0.2">
      <c r="A127" s="411" t="s">
        <v>212</v>
      </c>
      <c r="B127" s="402">
        <v>0</v>
      </c>
    </row>
    <row r="128" spans="1:5" x14ac:dyDescent="0.2">
      <c r="A128" s="411" t="s">
        <v>213</v>
      </c>
      <c r="B128" s="402">
        <v>0</v>
      </c>
    </row>
    <row r="129" spans="1:2" x14ac:dyDescent="0.2">
      <c r="A129" s="411" t="s">
        <v>214</v>
      </c>
      <c r="B129" s="402">
        <v>0</v>
      </c>
    </row>
    <row r="130" spans="1:2" x14ac:dyDescent="0.2">
      <c r="A130" s="411" t="s">
        <v>215</v>
      </c>
      <c r="B130" s="402">
        <v>0</v>
      </c>
    </row>
    <row r="131" spans="1:2" x14ac:dyDescent="0.2">
      <c r="A131" s="411" t="s">
        <v>216</v>
      </c>
      <c r="B131" s="402">
        <v>0</v>
      </c>
    </row>
    <row r="132" spans="1:2" x14ac:dyDescent="0.2">
      <c r="A132" s="411" t="s">
        <v>217</v>
      </c>
      <c r="B132" s="402">
        <v>0</v>
      </c>
    </row>
    <row r="133" spans="1:2" x14ac:dyDescent="0.2">
      <c r="A133" s="411" t="s">
        <v>218</v>
      </c>
      <c r="B133" s="402">
        <v>0</v>
      </c>
    </row>
    <row r="134" spans="1:2" x14ac:dyDescent="0.2">
      <c r="A134" s="411" t="s">
        <v>219</v>
      </c>
      <c r="B134" s="402">
        <v>0</v>
      </c>
    </row>
    <row r="135" spans="1:2" x14ac:dyDescent="0.2">
      <c r="A135" s="411" t="s">
        <v>220</v>
      </c>
      <c r="B135" s="402">
        <v>0</v>
      </c>
    </row>
    <row r="136" spans="1:2" x14ac:dyDescent="0.2">
      <c r="A136" s="411" t="s">
        <v>221</v>
      </c>
      <c r="B136" s="402">
        <v>0</v>
      </c>
    </row>
    <row r="137" spans="1:2" x14ac:dyDescent="0.2">
      <c r="A137" s="411" t="s">
        <v>222</v>
      </c>
      <c r="B137" s="402">
        <v>0</v>
      </c>
    </row>
    <row r="138" spans="1:2" x14ac:dyDescent="0.2">
      <c r="A138" s="411" t="s">
        <v>223</v>
      </c>
      <c r="B138" s="402">
        <v>0</v>
      </c>
    </row>
    <row r="139" spans="1:2" x14ac:dyDescent="0.2">
      <c r="A139" s="411" t="s">
        <v>224</v>
      </c>
      <c r="B139" s="402">
        <v>0</v>
      </c>
    </row>
    <row r="140" spans="1:2" x14ac:dyDescent="0.2">
      <c r="A140" s="411" t="s">
        <v>225</v>
      </c>
      <c r="B140" s="402">
        <v>0</v>
      </c>
    </row>
    <row r="141" spans="1:2" x14ac:dyDescent="0.2">
      <c r="A141" s="411" t="s">
        <v>226</v>
      </c>
      <c r="B141" s="402">
        <v>0</v>
      </c>
    </row>
    <row r="142" spans="1:2" x14ac:dyDescent="0.2">
      <c r="A142" s="411" t="s">
        <v>227</v>
      </c>
      <c r="B142" s="402">
        <v>0</v>
      </c>
    </row>
    <row r="143" spans="1:2" x14ac:dyDescent="0.2">
      <c r="A143" s="410" t="s">
        <v>294</v>
      </c>
      <c r="B143" s="413" t="s">
        <v>228</v>
      </c>
    </row>
    <row r="144" spans="1:2" x14ac:dyDescent="0.2">
      <c r="A144" s="411" t="s">
        <v>229</v>
      </c>
      <c r="B144" s="402">
        <v>0</v>
      </c>
    </row>
    <row r="145" spans="1:2" x14ac:dyDescent="0.2">
      <c r="A145" s="411" t="s">
        <v>230</v>
      </c>
      <c r="B145" s="402">
        <v>0</v>
      </c>
    </row>
    <row r="146" spans="1:2" x14ac:dyDescent="0.2">
      <c r="A146" s="411" t="s">
        <v>231</v>
      </c>
      <c r="B146" s="402">
        <v>0</v>
      </c>
    </row>
    <row r="147" spans="1:2" x14ac:dyDescent="0.2">
      <c r="A147" s="411" t="s">
        <v>232</v>
      </c>
      <c r="B147" s="402">
        <v>0</v>
      </c>
    </row>
    <row r="148" spans="1:2" x14ac:dyDescent="0.2">
      <c r="A148" s="411" t="s">
        <v>233</v>
      </c>
      <c r="B148" s="402">
        <v>0</v>
      </c>
    </row>
    <row r="149" spans="1:2" x14ac:dyDescent="0.2">
      <c r="A149" s="411" t="s">
        <v>234</v>
      </c>
      <c r="B149" s="402">
        <v>0</v>
      </c>
    </row>
    <row r="150" spans="1:2" x14ac:dyDescent="0.2">
      <c r="A150" s="411" t="s">
        <v>235</v>
      </c>
      <c r="B150" s="402">
        <v>0</v>
      </c>
    </row>
    <row r="151" spans="1:2" x14ac:dyDescent="0.2">
      <c r="A151" s="411" t="s">
        <v>236</v>
      </c>
      <c r="B151" s="402">
        <v>0</v>
      </c>
    </row>
    <row r="152" spans="1:2" x14ac:dyDescent="0.2">
      <c r="A152" s="411" t="s">
        <v>237</v>
      </c>
      <c r="B152" s="402">
        <v>0</v>
      </c>
    </row>
    <row r="153" spans="1:2" x14ac:dyDescent="0.2">
      <c r="A153" s="411" t="s">
        <v>238</v>
      </c>
      <c r="B153" s="402">
        <v>0</v>
      </c>
    </row>
    <row r="154" spans="1:2" x14ac:dyDescent="0.2">
      <c r="A154" s="410" t="s">
        <v>295</v>
      </c>
      <c r="B154" s="413" t="s">
        <v>239</v>
      </c>
    </row>
    <row r="155" spans="1:2" x14ac:dyDescent="0.2">
      <c r="A155" s="411" t="s">
        <v>240</v>
      </c>
      <c r="B155" s="402">
        <v>0</v>
      </c>
    </row>
    <row r="156" spans="1:2" x14ac:dyDescent="0.2">
      <c r="A156" s="411" t="s">
        <v>241</v>
      </c>
      <c r="B156" s="402">
        <v>0</v>
      </c>
    </row>
    <row r="157" spans="1:2" x14ac:dyDescent="0.2">
      <c r="A157" s="411" t="s">
        <v>242</v>
      </c>
      <c r="B157" s="402">
        <v>0</v>
      </c>
    </row>
    <row r="158" spans="1:2" x14ac:dyDescent="0.2">
      <c r="A158" s="411" t="s">
        <v>243</v>
      </c>
      <c r="B158" s="402">
        <v>0</v>
      </c>
    </row>
    <row r="159" spans="1:2" x14ac:dyDescent="0.2">
      <c r="A159" s="411" t="s">
        <v>244</v>
      </c>
      <c r="B159" s="402">
        <v>0</v>
      </c>
    </row>
    <row r="160" spans="1:2" x14ac:dyDescent="0.2">
      <c r="A160" s="411" t="s">
        <v>245</v>
      </c>
      <c r="B160" s="402">
        <v>0</v>
      </c>
    </row>
    <row r="161" spans="1:2" x14ac:dyDescent="0.2">
      <c r="A161" s="411" t="s">
        <v>246</v>
      </c>
      <c r="B161" s="402">
        <v>0</v>
      </c>
    </row>
    <row r="162" spans="1:2" x14ac:dyDescent="0.2">
      <c r="A162" s="411" t="s">
        <v>247</v>
      </c>
      <c r="B162" s="402">
        <v>0</v>
      </c>
    </row>
    <row r="163" spans="1:2" x14ac:dyDescent="0.2">
      <c r="A163" s="411" t="s">
        <v>248</v>
      </c>
      <c r="B163" s="402">
        <v>0</v>
      </c>
    </row>
    <row r="164" spans="1:2" x14ac:dyDescent="0.2">
      <c r="A164" s="411" t="s">
        <v>249</v>
      </c>
      <c r="B164" s="402">
        <v>0</v>
      </c>
    </row>
    <row r="165" spans="1:2" x14ac:dyDescent="0.2">
      <c r="A165" s="411" t="s">
        <v>250</v>
      </c>
      <c r="B165" s="402">
        <v>0</v>
      </c>
    </row>
    <row r="166" spans="1:2" x14ac:dyDescent="0.2">
      <c r="A166" s="411" t="s">
        <v>251</v>
      </c>
      <c r="B166" s="402">
        <v>0</v>
      </c>
    </row>
    <row r="167" spans="1:2" x14ac:dyDescent="0.2">
      <c r="A167" s="411" t="s">
        <v>252</v>
      </c>
      <c r="B167" s="402">
        <v>0</v>
      </c>
    </row>
    <row r="168" spans="1:2" x14ac:dyDescent="0.2">
      <c r="A168" s="411" t="s">
        <v>253</v>
      </c>
      <c r="B168" s="402">
        <v>0</v>
      </c>
    </row>
    <row r="169" spans="1:2" x14ac:dyDescent="0.2">
      <c r="A169" s="411" t="s">
        <v>254</v>
      </c>
      <c r="B169" s="402">
        <v>0</v>
      </c>
    </row>
    <row r="170" spans="1:2" x14ac:dyDescent="0.2">
      <c r="A170" s="411" t="s">
        <v>255</v>
      </c>
      <c r="B170" s="402">
        <v>0</v>
      </c>
    </row>
    <row r="171" spans="1:2" x14ac:dyDescent="0.2">
      <c r="A171" s="411" t="s">
        <v>256</v>
      </c>
      <c r="B171" s="402">
        <v>0</v>
      </c>
    </row>
    <row r="172" spans="1:2" x14ac:dyDescent="0.2">
      <c r="A172" s="411" t="s">
        <v>257</v>
      </c>
      <c r="B172" s="402">
        <v>0</v>
      </c>
    </row>
    <row r="173" spans="1:2" x14ac:dyDescent="0.2">
      <c r="A173" s="411" t="s">
        <v>258</v>
      </c>
      <c r="B173" s="402">
        <v>0</v>
      </c>
    </row>
    <row r="174" spans="1:2" x14ac:dyDescent="0.2">
      <c r="A174" s="411" t="s">
        <v>259</v>
      </c>
      <c r="B174" s="402">
        <v>0</v>
      </c>
    </row>
    <row r="175" spans="1:2" x14ac:dyDescent="0.2">
      <c r="A175" s="410" t="s">
        <v>296</v>
      </c>
      <c r="B175" s="413" t="s">
        <v>260</v>
      </c>
    </row>
    <row r="176" spans="1:2" x14ac:dyDescent="0.2">
      <c r="A176" s="411" t="s">
        <v>261</v>
      </c>
      <c r="B176" s="402">
        <v>0</v>
      </c>
    </row>
    <row r="177" spans="1:2" x14ac:dyDescent="0.2">
      <c r="A177" s="411" t="s">
        <v>262</v>
      </c>
      <c r="B177" s="402">
        <v>0</v>
      </c>
    </row>
    <row r="178" spans="1:2" x14ac:dyDescent="0.2">
      <c r="A178" s="410" t="s">
        <v>297</v>
      </c>
      <c r="B178" s="413" t="s">
        <v>263</v>
      </c>
    </row>
    <row r="179" spans="1:2" x14ac:dyDescent="0.2">
      <c r="A179" s="411" t="s">
        <v>264</v>
      </c>
      <c r="B179" s="402">
        <v>90</v>
      </c>
    </row>
    <row r="180" spans="1:2" x14ac:dyDescent="0.2">
      <c r="A180" s="411" t="s">
        <v>265</v>
      </c>
      <c r="B180" s="402">
        <v>3</v>
      </c>
    </row>
    <row r="181" spans="1:2" x14ac:dyDescent="0.2">
      <c r="A181" s="411" t="s">
        <v>266</v>
      </c>
      <c r="B181" s="402">
        <v>1609286400</v>
      </c>
    </row>
    <row r="182" spans="1:2" x14ac:dyDescent="0.2">
      <c r="A182" s="411" t="s">
        <v>267</v>
      </c>
      <c r="B182" s="402">
        <v>60</v>
      </c>
    </row>
    <row r="183" spans="1:2" x14ac:dyDescent="0.2">
      <c r="A183" s="411" t="s">
        <v>268</v>
      </c>
      <c r="B183" s="402">
        <v>2</v>
      </c>
    </row>
  </sheetData>
  <sheetProtection sheet="1" objects="1" scenarios="1"/>
  <mergeCells count="3">
    <mergeCell ref="D2:E2"/>
    <mergeCell ref="D92:E92"/>
    <mergeCell ref="A1:B1"/>
  </mergeCells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182"/>
  <sheetViews>
    <sheetView topLeftCell="A52" workbookViewId="0">
      <selection activeCell="A10" sqref="A1:A1048576"/>
    </sheetView>
  </sheetViews>
  <sheetFormatPr defaultRowHeight="12.75" x14ac:dyDescent="0.2"/>
  <sheetData>
    <row r="1" spans="1:1" x14ac:dyDescent="0.2">
      <c r="A1" t="str">
        <f>Set_Sell!A2&amp;"="&amp;Set_Sell!B2</f>
        <v>main_settings_1_40_1100_22_22_30_11_2016=Общие настройки и управление торгами</v>
      </c>
    </row>
    <row r="2" spans="1:1" x14ac:dyDescent="0.2">
      <c r="A2" t="str">
        <f>Set_Sell!A3&amp;"="&amp;Set_Sell!B3</f>
        <v>TradeSell=true</v>
      </c>
    </row>
    <row r="3" spans="1:1" x14ac:dyDescent="0.2">
      <c r="A3" t="str">
        <f>Set_Sell!A4&amp;"="&amp;Set_Sell!B4</f>
        <v>TradeBuy=true</v>
      </c>
    </row>
    <row r="4" spans="1:1" x14ac:dyDescent="0.2">
      <c r="A4" t="str">
        <f>Set_Sell!A5&amp;"="&amp;Set_Sell!B5</f>
        <v>S_OpenFirstOrder=true</v>
      </c>
    </row>
    <row r="5" spans="1:1" x14ac:dyDescent="0.2">
      <c r="A5" t="str">
        <f>Set_Sell!A6&amp;"="&amp;Set_Sell!B6</f>
        <v>B_OpenFirstOrder=true</v>
      </c>
    </row>
    <row r="6" spans="1:1" x14ac:dyDescent="0.2">
      <c r="A6" t="str">
        <f>Set_Sell!A7&amp;"="&amp;Set_Sell!B7</f>
        <v>S_CloseAllOrders=false</v>
      </c>
    </row>
    <row r="7" spans="1:1" x14ac:dyDescent="0.2">
      <c r="A7" t="str">
        <f>Set_Sell!A8&amp;"="&amp;Set_Sell!B8</f>
        <v>B_CloseAllOrders=false</v>
      </c>
    </row>
    <row r="8" spans="1:1" x14ac:dyDescent="0.2">
      <c r="A8" t="str">
        <f>Set_Sell!A9&amp;"="&amp;Set_Sell!B9</f>
        <v>S_PauseOnClose=0</v>
      </c>
    </row>
    <row r="9" spans="1:1" x14ac:dyDescent="0.2">
      <c r="A9" t="str">
        <f>Set_Sell!A10&amp;"="&amp;Set_Sell!B10</f>
        <v>B_PauseOnClose=0</v>
      </c>
    </row>
    <row r="10" spans="1:1" x14ac:dyDescent="0.2">
      <c r="A10" t="str">
        <f>Set_Sell!A11&amp;"="&amp;Set_Sell!B11</f>
        <v>MagicNumber=22222</v>
      </c>
    </row>
    <row r="11" spans="1:1" x14ac:dyDescent="0.2">
      <c r="A11" t="str">
        <f>Set_Sell!A12&amp;"="&amp;Set_Sell!B12</f>
        <v>AddComment=</v>
      </c>
    </row>
    <row r="12" spans="1:1" x14ac:dyDescent="0.2">
      <c r="A12" t="str">
        <f>Set_Sell!A13&amp;"="&amp;Set_Sell!B13</f>
        <v>ReflectSellSettingsToBuy=false</v>
      </c>
    </row>
    <row r="13" spans="1:1" x14ac:dyDescent="0.2">
      <c r="A13" t="str">
        <f>Set_Sell!A14&amp;"="&amp;Set_Sell!B14</f>
        <v>filters_part_1_40_1100_22_22_30_11_2016=Фильтры спрэда и одновременно торгуемых пар и валют</v>
      </c>
    </row>
    <row r="14" spans="1:1" x14ac:dyDescent="0.2">
      <c r="A14" t="str">
        <f>Set_Sell!A15&amp;"="&amp;Set_Sell!B15</f>
        <v>MaxSpread=6</v>
      </c>
    </row>
    <row r="15" spans="1:1" x14ac:dyDescent="0.2">
      <c r="A15" t="str">
        <f>Set_Sell!A16&amp;"="&amp;Set_Sell!B16</f>
        <v>MaxSpreadStopTradingTimining=30</v>
      </c>
    </row>
    <row r="16" spans="1:1" x14ac:dyDescent="0.2">
      <c r="A16" t="str">
        <f>Set_Sell!A17&amp;"="&amp;Set_Sell!B17</f>
        <v>MinLeverage=0</v>
      </c>
    </row>
    <row r="17" spans="1:1" x14ac:dyDescent="0.2">
      <c r="A17" t="str">
        <f>Set_Sell!A18&amp;"="&amp;Set_Sell!B18</f>
        <v>MinTimeStep=0</v>
      </c>
    </row>
    <row r="18" spans="1:1" x14ac:dyDescent="0.2">
      <c r="A18" t="str">
        <f>Set_Sell!A19&amp;"="&amp;Set_Sell!B19</f>
        <v>MaxTradePairs=0</v>
      </c>
    </row>
    <row r="19" spans="1:1" x14ac:dyDescent="0.2">
      <c r="A19" t="str">
        <f>Set_Sell!A20&amp;"="&amp;Set_Sell!B20</f>
        <v>CurrencyBlock=0</v>
      </c>
    </row>
    <row r="20" spans="1:1" x14ac:dyDescent="0.2">
      <c r="A20" t="str">
        <f>Set_Sell!A21&amp;"="&amp;Set_Sell!B21</f>
        <v>trade_control_by_drawdown_1_40_1100_22_22_30_11_2016=Управление торгами в зависимости от просадки</v>
      </c>
    </row>
    <row r="21" spans="1:1" x14ac:dyDescent="0.2">
      <c r="A21" t="str">
        <f>Set_Sell!A22&amp;"="&amp;Set_Sell!B22</f>
        <v>No1Order_ByDrawdownPercent=0</v>
      </c>
    </row>
    <row r="22" spans="1:1" x14ac:dyDescent="0.2">
      <c r="A22" t="str">
        <f>Set_Sell!A23&amp;"="&amp;Set_Sell!B23</f>
        <v>No1Order_ByDrawdownPercent_Off=0</v>
      </c>
    </row>
    <row r="23" spans="1:1" x14ac:dyDescent="0.2">
      <c r="A23" t="str">
        <f>Set_Sell!A24&amp;"="&amp;Set_Sell!B24</f>
        <v>StopTrade_ByDrawdownPercent=0</v>
      </c>
    </row>
    <row r="24" spans="1:1" x14ac:dyDescent="0.2">
      <c r="A24" t="str">
        <f>Set_Sell!A25&amp;"="&amp;Set_Sell!B25</f>
        <v>StopTrade_ByDrawdownPercent_Off=0</v>
      </c>
    </row>
    <row r="25" spans="1:1" x14ac:dyDescent="0.2">
      <c r="A25" t="str">
        <f>Set_Sell!A26&amp;"="&amp;Set_Sell!B26</f>
        <v>StopTrade_ByDrawdownMoney=0</v>
      </c>
    </row>
    <row r="26" spans="1:1" x14ac:dyDescent="0.2">
      <c r="A26" t="str">
        <f>Set_Sell!A27&amp;"="&amp;Set_Sell!B27</f>
        <v>StopTrade_ByDrawdownMoney_Off=0</v>
      </c>
    </row>
    <row r="27" spans="1:1" x14ac:dyDescent="0.2">
      <c r="A27" t="str">
        <f>Set_Sell!A28&amp;"="&amp;Set_Sell!B28</f>
        <v>CloseAllOrders_ByProfitPercent=0.0</v>
      </c>
    </row>
    <row r="28" spans="1:1" x14ac:dyDescent="0.2">
      <c r="A28" t="str">
        <f>Set_Sell!A29&amp;"="&amp;Set_Sell!B29</f>
        <v>CloseAllOrders_ByProfitMoney=0.0</v>
      </c>
    </row>
    <row r="29" spans="1:1" x14ac:dyDescent="0.2">
      <c r="A29" t="str">
        <f>Set_Sell!A30&amp;"="&amp;Set_Sell!B30</f>
        <v>CloseAllOrders_ByDrawdownPercent=0.0</v>
      </c>
    </row>
    <row r="30" spans="1:1" x14ac:dyDescent="0.2">
      <c r="A30" t="str">
        <f>Set_Sell!A31&amp;"="&amp;Set_Sell!B31</f>
        <v>CloseAllOrders_ByDrawdownMoney=50000.0</v>
      </c>
    </row>
    <row r="31" spans="1:1" x14ac:dyDescent="0.2">
      <c r="A31" t="str">
        <f>Set_Sell!A32&amp;"="&amp;Set_Sell!B32</f>
        <v>CloseAllOrders_ByDrawdown_StopTrade=true</v>
      </c>
    </row>
    <row r="32" spans="1:1" x14ac:dyDescent="0.2">
      <c r="A32" t="str">
        <f>Set_Sell!A33&amp;"="&amp;Set_Sell!B33</f>
        <v>sell_step_settings_1_40_1100_22_22_30_11_2016=SELL сетки - настройки шагов, количества колен и длины</v>
      </c>
    </row>
    <row r="33" spans="1:1" x14ac:dyDescent="0.2">
      <c r="A33" t="str">
        <f>Set_Sell!A34&amp;"="&amp;Set_Sell!B34</f>
        <v>S_MaxOpenOrders=15</v>
      </c>
    </row>
    <row r="34" spans="1:1" x14ac:dyDescent="0.2">
      <c r="A34" t="str">
        <f>Set_Sell!A35&amp;"="&amp;Set_Sell!B35</f>
        <v>S_GridStep=20</v>
      </c>
    </row>
    <row r="35" spans="1:1" x14ac:dyDescent="0.2">
      <c r="A35" t="str">
        <f>Set_Sell!A36&amp;"="&amp;Set_Sell!B36</f>
        <v>S_GridLevel=6</v>
      </c>
    </row>
    <row r="36" spans="1:1" x14ac:dyDescent="0.2">
      <c r="A36" t="str">
        <f>Set_Sell!A37&amp;"="&amp;Set_Sell!B37</f>
        <v>S_GridStep_AddPips=1</v>
      </c>
    </row>
    <row r="37" spans="1:1" x14ac:dyDescent="0.2">
      <c r="A37" t="str">
        <f>Set_Sell!A38&amp;"="&amp;Set_Sell!B38</f>
        <v>S_GridStep_Level2=10</v>
      </c>
    </row>
    <row r="38" spans="1:1" x14ac:dyDescent="0.2">
      <c r="A38" t="str">
        <f>Set_Sell!A39&amp;"="&amp;Set_Sell!B39</f>
        <v>S_GridStep_Level2_AddPips=6</v>
      </c>
    </row>
    <row r="39" spans="1:1" x14ac:dyDescent="0.2">
      <c r="A39" t="str">
        <f>Set_Sell!A40&amp;"="&amp;Set_Sell!B40</f>
        <v>S_GridStop=0</v>
      </c>
    </row>
    <row r="40" spans="1:1" x14ac:dyDescent="0.2">
      <c r="A40" t="str">
        <f>Set_Sell!A41&amp;"="&amp;Set_Sell!B41</f>
        <v>sell_lot_settings_1_40_1100_22_22_30_11_2016=SELL сетки - min ордер и множители лота всех колен</v>
      </c>
    </row>
    <row r="41" spans="1:1" x14ac:dyDescent="0.2">
      <c r="A41" t="str">
        <f>Set_Sell!A42&amp;"="&amp;Set_Sell!B42</f>
        <v>S_CalcLotType=0</v>
      </c>
    </row>
    <row r="42" spans="1:1" x14ac:dyDescent="0.2">
      <c r="A42" t="str">
        <f>Set_Sell!A43&amp;"="&amp;Set_Sell!B43</f>
        <v>S_CurrencyForMinLot=0</v>
      </c>
    </row>
    <row r="43" spans="1:1" x14ac:dyDescent="0.2">
      <c r="A43" t="str">
        <f>Set_Sell!A44&amp;"="&amp;Set_Sell!B44</f>
        <v>S_MinLot=0.01</v>
      </c>
    </row>
    <row r="44" spans="1:1" x14ac:dyDescent="0.2">
      <c r="A44" t="str">
        <f>Set_Sell!A45&amp;"="&amp;Set_Sell!B45</f>
        <v>S_Mult=1.4</v>
      </c>
    </row>
    <row r="45" spans="1:1" x14ac:dyDescent="0.2">
      <c r="A45" t="str">
        <f>Set_Sell!A46&amp;"="&amp;Set_Sell!B46</f>
        <v>S_MultStart=3</v>
      </c>
    </row>
    <row r="46" spans="1:1" x14ac:dyDescent="0.2">
      <c r="A46" t="str">
        <f>Set_Sell!A47&amp;"="&amp;Set_Sell!B47</f>
        <v>S_MultLevel2=11</v>
      </c>
    </row>
    <row r="47" spans="1:1" x14ac:dyDescent="0.2">
      <c r="A47" t="str">
        <f>Set_Sell!A48&amp;"="&amp;Set_Sell!B48</f>
        <v>S_MultCorr=0.02</v>
      </c>
    </row>
    <row r="48" spans="1:1" x14ac:dyDescent="0.2">
      <c r="A48" t="str">
        <f>Set_Sell!A49&amp;"="&amp;Set_Sell!B49</f>
        <v>S_MultLevel3=0</v>
      </c>
    </row>
    <row r="49" spans="1:1" x14ac:dyDescent="0.2">
      <c r="A49" t="str">
        <f>Set_Sell!A50&amp;"="&amp;Set_Sell!B50</f>
        <v>S_MultСorrLevel3=0.0</v>
      </c>
    </row>
    <row r="50" spans="1:1" x14ac:dyDescent="0.2">
      <c r="A50" t="str">
        <f>Set_Sell!A51&amp;"="&amp;Set_Sell!B51</f>
        <v>S_MultStop=0</v>
      </c>
    </row>
    <row r="51" spans="1:1" x14ac:dyDescent="0.2">
      <c r="A51" t="str">
        <f>Set_Sell!A52&amp;"="&amp;Set_Sell!B52</f>
        <v>S_MaxLotCoef=0</v>
      </c>
    </row>
    <row r="52" spans="1:1" x14ac:dyDescent="0.2">
      <c r="A52" t="str">
        <f>Set_Sell!A53&amp;"="&amp;Set_Sell!B53</f>
        <v>sell_tp_settings_1_40_1100_22_22_30_11_2016=SELL сетки: настройки TP (чистая прибыль) --&gt; [уровень_БУ]+ТР</v>
      </c>
    </row>
    <row r="53" spans="1:1" x14ac:dyDescent="0.2">
      <c r="A53" t="str">
        <f>Set_Sell!A54&amp;"="&amp;Set_Sell!B54</f>
        <v>S_TakeProffitType=1</v>
      </c>
    </row>
    <row r="54" spans="1:1" x14ac:dyDescent="0.2">
      <c r="A54" t="str">
        <f>Set_Sell!A55&amp;"="&amp;Set_Sell!B55</f>
        <v>S_TakeProffit=14</v>
      </c>
    </row>
    <row r="55" spans="1:1" x14ac:dyDescent="0.2">
      <c r="A55" t="str">
        <f>Set_Sell!A56&amp;"="&amp;Set_Sell!B56</f>
        <v>S_TakeProffit_Level1=6</v>
      </c>
    </row>
    <row r="56" spans="1:1" x14ac:dyDescent="0.2">
      <c r="A56" t="str">
        <f>Set_Sell!A57&amp;"="&amp;Set_Sell!B57</f>
        <v>S_TakeProffit_Level1Corr=1</v>
      </c>
    </row>
    <row r="57" spans="1:1" x14ac:dyDescent="0.2">
      <c r="A57" t="str">
        <f>Set_Sell!A58&amp;"="&amp;Set_Sell!B58</f>
        <v>S_TakeProffit_Level1_5=0</v>
      </c>
    </row>
    <row r="58" spans="1:1" x14ac:dyDescent="0.2">
      <c r="A58" t="str">
        <f>Set_Sell!A59&amp;"="&amp;Set_Sell!B59</f>
        <v>S_TakeProffit_Level1_5Corr=0</v>
      </c>
    </row>
    <row r="59" spans="1:1" x14ac:dyDescent="0.2">
      <c r="A59" t="str">
        <f>Set_Sell!A60&amp;"="&amp;Set_Sell!B60</f>
        <v>S_TakeProffit_Level2=0</v>
      </c>
    </row>
    <row r="60" spans="1:1" x14ac:dyDescent="0.2">
      <c r="A60" t="str">
        <f>Set_Sell!A61&amp;"="&amp;Set_Sell!B61</f>
        <v>S_TakeProffit_Level2FixPips=0</v>
      </c>
    </row>
    <row r="61" spans="1:1" x14ac:dyDescent="0.2">
      <c r="A61" t="str">
        <f>Set_Sell!A62&amp;"="&amp;Set_Sell!B62</f>
        <v>buy_step_settings_1_40_1100_22_22_30_11_2016=BUY сетки - настройки шагов, количества колен и длины</v>
      </c>
    </row>
    <row r="62" spans="1:1" x14ac:dyDescent="0.2">
      <c r="A62" t="str">
        <f>Set_Sell!A63&amp;"="&amp;Set_Sell!B63</f>
        <v>B_MaxOpenOrders=15</v>
      </c>
    </row>
    <row r="63" spans="1:1" x14ac:dyDescent="0.2">
      <c r="A63" t="str">
        <f>Set_Sell!A64&amp;"="&amp;Set_Sell!B64</f>
        <v>B_GridStep=20</v>
      </c>
    </row>
    <row r="64" spans="1:1" x14ac:dyDescent="0.2">
      <c r="A64" t="str">
        <f>Set_Sell!A65&amp;"="&amp;Set_Sell!B65</f>
        <v>B_GridLevel=6</v>
      </c>
    </row>
    <row r="65" spans="1:1" x14ac:dyDescent="0.2">
      <c r="A65" t="str">
        <f>Set_Sell!A66&amp;"="&amp;Set_Sell!B66</f>
        <v>B_GridStep_AddPips=1</v>
      </c>
    </row>
    <row r="66" spans="1:1" x14ac:dyDescent="0.2">
      <c r="A66" t="str">
        <f>Set_Sell!A67&amp;"="&amp;Set_Sell!B67</f>
        <v>B_GridStep_Level2=10</v>
      </c>
    </row>
    <row r="67" spans="1:1" x14ac:dyDescent="0.2">
      <c r="A67" t="str">
        <f>Set_Sell!A68&amp;"="&amp;Set_Sell!B68</f>
        <v>B_GridStep_Level2_AddPips=6</v>
      </c>
    </row>
    <row r="68" spans="1:1" x14ac:dyDescent="0.2">
      <c r="A68" t="str">
        <f>Set_Sell!A69&amp;"="&amp;Set_Sell!B69</f>
        <v>B_GridStop=0</v>
      </c>
    </row>
    <row r="69" spans="1:1" x14ac:dyDescent="0.2">
      <c r="A69" t="str">
        <f>Set_Sell!A70&amp;"="&amp;Set_Sell!B70</f>
        <v>buy_lot_settings_1_40_1100_22_22_30_11_2016=BUY сетки - min ордер и множители лота всех колен</v>
      </c>
    </row>
    <row r="70" spans="1:1" x14ac:dyDescent="0.2">
      <c r="A70" t="str">
        <f>Set_Sell!A71&amp;"="&amp;Set_Sell!B71</f>
        <v>B_CalcLotType=0</v>
      </c>
    </row>
    <row r="71" spans="1:1" x14ac:dyDescent="0.2">
      <c r="A71" t="str">
        <f>Set_Sell!A72&amp;"="&amp;Set_Sell!B72</f>
        <v>B_CurrencyForMinLot=0</v>
      </c>
    </row>
    <row r="72" spans="1:1" x14ac:dyDescent="0.2">
      <c r="A72" t="str">
        <f>Set_Sell!A73&amp;"="&amp;Set_Sell!B73</f>
        <v>B_MinLot=0.01</v>
      </c>
    </row>
    <row r="73" spans="1:1" x14ac:dyDescent="0.2">
      <c r="A73" t="str">
        <f>Set_Sell!A74&amp;"="&amp;Set_Sell!B74</f>
        <v>B_Mult=1.4</v>
      </c>
    </row>
    <row r="74" spans="1:1" x14ac:dyDescent="0.2">
      <c r="A74" t="str">
        <f>Set_Sell!A75&amp;"="&amp;Set_Sell!B75</f>
        <v>B_MultStart=3</v>
      </c>
    </row>
    <row r="75" spans="1:1" x14ac:dyDescent="0.2">
      <c r="A75" t="str">
        <f>Set_Sell!A76&amp;"="&amp;Set_Sell!B76</f>
        <v>B_MultLevel2=11</v>
      </c>
    </row>
    <row r="76" spans="1:1" x14ac:dyDescent="0.2">
      <c r="A76" t="str">
        <f>Set_Sell!A77&amp;"="&amp;Set_Sell!B77</f>
        <v>B_MultCorr=0.02</v>
      </c>
    </row>
    <row r="77" spans="1:1" x14ac:dyDescent="0.2">
      <c r="A77" t="str">
        <f>Set_Sell!A78&amp;"="&amp;Set_Sell!B78</f>
        <v>B_MultLevel3=0</v>
      </c>
    </row>
    <row r="78" spans="1:1" x14ac:dyDescent="0.2">
      <c r="A78" t="str">
        <f>Set_Sell!A79&amp;"="&amp;Set_Sell!B79</f>
        <v>B_MultСorrLevel3=0.0</v>
      </c>
    </row>
    <row r="79" spans="1:1" x14ac:dyDescent="0.2">
      <c r="A79" t="str">
        <f>Set_Sell!A80&amp;"="&amp;Set_Sell!B80</f>
        <v>B_MultStop=0</v>
      </c>
    </row>
    <row r="80" spans="1:1" x14ac:dyDescent="0.2">
      <c r="A80" t="str">
        <f>Set_Sell!A81&amp;"="&amp;Set_Sell!B81</f>
        <v>B_MaxLotCoef=0</v>
      </c>
    </row>
    <row r="81" spans="1:1" x14ac:dyDescent="0.2">
      <c r="A81" t="str">
        <f>Set_Sell!A82&amp;"="&amp;Set_Sell!B82</f>
        <v>buy_tp_settings_1_40_1100_22_22_30_11_2016=BUY сетки: настройки TP (прибыль) --&gt; [уровень_БУ]+ТР</v>
      </c>
    </row>
    <row r="82" spans="1:1" x14ac:dyDescent="0.2">
      <c r="A82" t="str">
        <f>Set_Sell!A83&amp;"="&amp;Set_Sell!B83</f>
        <v>B_TakeProffitType=1</v>
      </c>
    </row>
    <row r="83" spans="1:1" x14ac:dyDescent="0.2">
      <c r="A83" t="str">
        <f>Set_Sell!A84&amp;"="&amp;Set_Sell!B84</f>
        <v>B_TakeProffit=14</v>
      </c>
    </row>
    <row r="84" spans="1:1" x14ac:dyDescent="0.2">
      <c r="A84" t="str">
        <f>Set_Sell!A85&amp;"="&amp;Set_Sell!B85</f>
        <v>B_TakeProffit_Level1=6</v>
      </c>
    </row>
    <row r="85" spans="1:1" x14ac:dyDescent="0.2">
      <c r="A85" t="str">
        <f>Set_Sell!A86&amp;"="&amp;Set_Sell!B86</f>
        <v>B_TakeProffit_Level1Corr=1</v>
      </c>
    </row>
    <row r="86" spans="1:1" x14ac:dyDescent="0.2">
      <c r="A86" t="str">
        <f>Set_Sell!A87&amp;"="&amp;Set_Sell!B87</f>
        <v>B_TakeProffit_Level1_5=0</v>
      </c>
    </row>
    <row r="87" spans="1:1" x14ac:dyDescent="0.2">
      <c r="A87" t="str">
        <f>Set_Sell!A88&amp;"="&amp;Set_Sell!B88</f>
        <v>B_TakeProffit_Level1_5Corr=0</v>
      </c>
    </row>
    <row r="88" spans="1:1" x14ac:dyDescent="0.2">
      <c r="A88" t="str">
        <f>Set_Sell!A89&amp;"="&amp;Set_Sell!B89</f>
        <v>B_TakeProffit_Level2=0</v>
      </c>
    </row>
    <row r="89" spans="1:1" x14ac:dyDescent="0.2">
      <c r="A89" t="str">
        <f>Set_Sell!A90&amp;"="&amp;Set_Sell!B90</f>
        <v>B_TakeProffit_Level2FixPips=0</v>
      </c>
    </row>
    <row r="90" spans="1:1" x14ac:dyDescent="0.2">
      <c r="A90" t="str">
        <f>Set_Sell!A91&amp;"="&amp;Set_Sell!B91</f>
        <v>without_indicator_settings_1_40_1100_22_22_30_11_2016=Настройки параметров и фильтров безиндикаторного входа</v>
      </c>
    </row>
    <row r="91" spans="1:1" x14ac:dyDescent="0.2">
      <c r="A91" t="str">
        <f>Set_Sell!A92&amp;"="&amp;Set_Sell!B92</f>
        <v>OpenFirstOrderTF=5</v>
      </c>
    </row>
    <row r="92" spans="1:1" x14ac:dyDescent="0.2">
      <c r="A92" t="str">
        <f>Set_Sell!A93&amp;"="&amp;Set_Sell!B93</f>
        <v>CandlesToOpen1Order=2</v>
      </c>
    </row>
    <row r="93" spans="1:1" x14ac:dyDescent="0.2">
      <c r="A93" t="str">
        <f>Set_Sell!A94&amp;"="&amp;Set_Sell!B94</f>
        <v>CandlesToOpen1Order_OpenClose=true</v>
      </c>
    </row>
    <row r="94" spans="1:1" x14ac:dyDescent="0.2">
      <c r="A94" t="str">
        <f>Set_Sell!A95&amp;"="&amp;Set_Sell!B95</f>
        <v>CandlesToOpen1Order_MinPips=0</v>
      </c>
    </row>
    <row r="95" spans="1:1" x14ac:dyDescent="0.2">
      <c r="A95" t="str">
        <f>Set_Sell!A96&amp;"="&amp;Set_Sell!B96</f>
        <v>CandlesToOpen1Order_MaxPips=25</v>
      </c>
    </row>
    <row r="96" spans="1:1" x14ac:dyDescent="0.2">
      <c r="A96" t="str">
        <f>Set_Sell!A97&amp;"="&amp;Set_Sell!B97</f>
        <v>ReversSignalToOpen1Order=true</v>
      </c>
    </row>
    <row r="97" spans="1:1" x14ac:dyDescent="0.2">
      <c r="A97" t="str">
        <f>Set_Sell!A98&amp;"="&amp;Set_Sell!B98</f>
        <v>gap_settings_1_40_1100_22_22_30_11_2016=Настройки блока выявления и обработки гэпов</v>
      </c>
    </row>
    <row r="98" spans="1:1" x14ac:dyDescent="0.2">
      <c r="A98" t="str">
        <f>Set_Sell!A99&amp;"="&amp;Set_Sell!B99</f>
        <v>GapControl=2</v>
      </c>
    </row>
    <row r="99" spans="1:1" x14ac:dyDescent="0.2">
      <c r="A99" t="str">
        <f>Set_Sell!A100&amp;"="&amp;Set_Sell!B100</f>
        <v>GapMaxStopOrders=3</v>
      </c>
    </row>
    <row r="100" spans="1:1" x14ac:dyDescent="0.2">
      <c r="A100" t="str">
        <f>Set_Sell!A101&amp;"="&amp;Set_Sell!B101</f>
        <v>GapMinDistanceFromMarket=4</v>
      </c>
    </row>
    <row r="101" spans="1:1" x14ac:dyDescent="0.2">
      <c r="A101" t="str">
        <f>Set_Sell!A102&amp;"="&amp;Set_Sell!B102</f>
        <v>S_GapMinPips=8</v>
      </c>
    </row>
    <row r="102" spans="1:1" x14ac:dyDescent="0.2">
      <c r="A102" t="str">
        <f>Set_Sell!A103&amp;"="&amp;Set_Sell!B103</f>
        <v>S_GapMinPercent=0</v>
      </c>
    </row>
    <row r="103" spans="1:1" x14ac:dyDescent="0.2">
      <c r="A103" t="str">
        <f>Set_Sell!A104&amp;"="&amp;Set_Sell!B104</f>
        <v>S_GapLotKoef=0.5</v>
      </c>
    </row>
    <row r="104" spans="1:1" x14ac:dyDescent="0.2">
      <c r="A104" t="str">
        <f>Set_Sell!A105&amp;"="&amp;Set_Sell!B105</f>
        <v>S_GapLastOrderKoef=2.0</v>
      </c>
    </row>
    <row r="105" spans="1:1" x14ac:dyDescent="0.2">
      <c r="A105" t="str">
        <f>Set_Sell!A106&amp;"="&amp;Set_Sell!B106</f>
        <v>B_GapMinPips=8</v>
      </c>
    </row>
    <row r="106" spans="1:1" x14ac:dyDescent="0.2">
      <c r="A106" t="str">
        <f>Set_Sell!A107&amp;"="&amp;Set_Sell!B107</f>
        <v>B_GapMinPercent=0</v>
      </c>
    </row>
    <row r="107" spans="1:1" x14ac:dyDescent="0.2">
      <c r="A107" t="str">
        <f>Set_Sell!A108&amp;"="&amp;Set_Sell!B108</f>
        <v>B_GapLotKoef=0.5</v>
      </c>
    </row>
    <row r="108" spans="1:1" x14ac:dyDescent="0.2">
      <c r="A108" t="str">
        <f>Set_Sell!A109&amp;"="&amp;Set_Sell!B109</f>
        <v>B_GapLastOrderKoef=2.0</v>
      </c>
    </row>
    <row r="109" spans="1:1" x14ac:dyDescent="0.2">
      <c r="A109" t="str">
        <f>Set_Sell!A110&amp;"="&amp;Set_Sell!B110</f>
        <v>vol_filter_settings_1_40_1100_22_22_30_11_2016=Фильтр - Запрет открывать ордера, если импульс</v>
      </c>
    </row>
    <row r="110" spans="1:1" x14ac:dyDescent="0.2">
      <c r="A110" t="str">
        <f>Set_Sell!A111&amp;"="&amp;Set_Sell!B111</f>
        <v>VolCandleTF=1</v>
      </c>
    </row>
    <row r="111" spans="1:1" x14ac:dyDescent="0.2">
      <c r="A111" t="str">
        <f>Set_Sell!A112&amp;"="&amp;Set_Sell!B112</f>
        <v>VolCandleMaxSize=20</v>
      </c>
    </row>
    <row r="112" spans="1:1" x14ac:dyDescent="0.2">
      <c r="A112" t="str">
        <f>Set_Sell!A113&amp;"="&amp;Set_Sell!B113</f>
        <v>VolStopTradeTimining=60</v>
      </c>
    </row>
    <row r="113" spans="1:1" x14ac:dyDescent="0.2">
      <c r="A113" t="str">
        <f>Set_Sell!A114&amp;"="&amp;Set_Sell!B114</f>
        <v>sheduler_settings_1_40_1100_22_22_30_11_2016=Настройки планировщиков торговли - их 5 разных</v>
      </c>
    </row>
    <row r="114" spans="1:1" x14ac:dyDescent="0.2">
      <c r="A114" t="str">
        <f>Set_Sell!A115&amp;"="&amp;Set_Sell!B115</f>
        <v>sheduler_trade_week_settings_1_40_1100_22_22_30_11_2016=№1 Еженедельно: можно открывать 1-е ордера со Start_дня|время по End_день|время</v>
      </c>
    </row>
    <row r="115" spans="1:1" x14ac:dyDescent="0.2">
      <c r="A115" t="str">
        <f>Set_Sell!A116&amp;"="&amp;Set_Sell!B116</f>
        <v>TradeStartDay=0</v>
      </c>
    </row>
    <row r="116" spans="1:1" x14ac:dyDescent="0.2">
      <c r="A116" t="str">
        <f>Set_Sell!A117&amp;"="&amp;Set_Sell!B117</f>
        <v>TradeStartHour=0</v>
      </c>
    </row>
    <row r="117" spans="1:1" x14ac:dyDescent="0.2">
      <c r="A117" t="str">
        <f>Set_Sell!A118&amp;"="&amp;Set_Sell!B118</f>
        <v>TradeStartMinute=0</v>
      </c>
    </row>
    <row r="118" spans="1:1" x14ac:dyDescent="0.2">
      <c r="A118" t="str">
        <f>Set_Sell!A119&amp;"="&amp;Set_Sell!B119</f>
        <v>TradeEndDay=6</v>
      </c>
    </row>
    <row r="119" spans="1:1" x14ac:dyDescent="0.2">
      <c r="A119" t="str">
        <f>Set_Sell!A120&amp;"="&amp;Set_Sell!B120</f>
        <v>TradeEndHour=12</v>
      </c>
    </row>
    <row r="120" spans="1:1" x14ac:dyDescent="0.2">
      <c r="A120" t="str">
        <f>Set_Sell!A121&amp;"="&amp;Set_Sell!B121</f>
        <v>TradeEndMinute=0</v>
      </c>
    </row>
    <row r="121" spans="1:1" x14ac:dyDescent="0.2">
      <c r="A121" t="str">
        <f>Set_Sell!A122&amp;"="&amp;Set_Sell!B122</f>
        <v>sheduler_trade_day_settings_1_40_1100_22_22_30_11_2016=№2 Ежедневно: можно открывать 1-е ордера сеток - 5 интервалов</v>
      </c>
    </row>
    <row r="122" spans="1:1" x14ac:dyDescent="0.2">
      <c r="A122" t="str">
        <f>Set_Sell!A123&amp;"="&amp;Set_Sell!B123</f>
        <v>IntraDay1StartHour=0</v>
      </c>
    </row>
    <row r="123" spans="1:1" x14ac:dyDescent="0.2">
      <c r="A123" t="str">
        <f>Set_Sell!A124&amp;"="&amp;Set_Sell!B124</f>
        <v>IntraDay1StartMinute=0</v>
      </c>
    </row>
    <row r="124" spans="1:1" x14ac:dyDescent="0.2">
      <c r="A124" t="str">
        <f>Set_Sell!A125&amp;"="&amp;Set_Sell!B125</f>
        <v>IntraDay1EndHour=0</v>
      </c>
    </row>
    <row r="125" spans="1:1" x14ac:dyDescent="0.2">
      <c r="A125" t="str">
        <f>Set_Sell!A126&amp;"="&amp;Set_Sell!B126</f>
        <v>IntraDay1EndMinute=0</v>
      </c>
    </row>
    <row r="126" spans="1:1" x14ac:dyDescent="0.2">
      <c r="A126" t="str">
        <f>Set_Sell!A127&amp;"="&amp;Set_Sell!B127</f>
        <v>IntraDay2StartHour=0</v>
      </c>
    </row>
    <row r="127" spans="1:1" x14ac:dyDescent="0.2">
      <c r="A127" t="str">
        <f>Set_Sell!A128&amp;"="&amp;Set_Sell!B128</f>
        <v>IntraDay2StartMinute=0</v>
      </c>
    </row>
    <row r="128" spans="1:1" x14ac:dyDescent="0.2">
      <c r="A128" t="str">
        <f>Set_Sell!A129&amp;"="&amp;Set_Sell!B129</f>
        <v>IntraDay2EndHour=0</v>
      </c>
    </row>
    <row r="129" spans="1:1" x14ac:dyDescent="0.2">
      <c r="A129" t="str">
        <f>Set_Sell!A130&amp;"="&amp;Set_Sell!B130</f>
        <v>IntraDay2EndMinute=0</v>
      </c>
    </row>
    <row r="130" spans="1:1" x14ac:dyDescent="0.2">
      <c r="A130" t="str">
        <f>Set_Sell!A131&amp;"="&amp;Set_Sell!B131</f>
        <v>IntraDay3StartHour=0</v>
      </c>
    </row>
    <row r="131" spans="1:1" x14ac:dyDescent="0.2">
      <c r="A131" t="str">
        <f>Set_Sell!A132&amp;"="&amp;Set_Sell!B132</f>
        <v>IntraDay3StartMinute=0</v>
      </c>
    </row>
    <row r="132" spans="1:1" x14ac:dyDescent="0.2">
      <c r="A132" t="str">
        <f>Set_Sell!A133&amp;"="&amp;Set_Sell!B133</f>
        <v>IntraDay3EndHour=0</v>
      </c>
    </row>
    <row r="133" spans="1:1" x14ac:dyDescent="0.2">
      <c r="A133" t="str">
        <f>Set_Sell!A134&amp;"="&amp;Set_Sell!B134</f>
        <v>IntraDay3EndMinute=0</v>
      </c>
    </row>
    <row r="134" spans="1:1" x14ac:dyDescent="0.2">
      <c r="A134" t="str">
        <f>Set_Sell!A135&amp;"="&amp;Set_Sell!B135</f>
        <v>IntraDay4StartHour=0</v>
      </c>
    </row>
    <row r="135" spans="1:1" x14ac:dyDescent="0.2">
      <c r="A135" t="str">
        <f>Set_Sell!A136&amp;"="&amp;Set_Sell!B136</f>
        <v>IntraDay4StartMinute=0</v>
      </c>
    </row>
    <row r="136" spans="1:1" x14ac:dyDescent="0.2">
      <c r="A136" t="str">
        <f>Set_Sell!A137&amp;"="&amp;Set_Sell!B137</f>
        <v>IntraDay4EndHour=0</v>
      </c>
    </row>
    <row r="137" spans="1:1" x14ac:dyDescent="0.2">
      <c r="A137" t="str">
        <f>Set_Sell!A138&amp;"="&amp;Set_Sell!B138</f>
        <v>IntraDay4EndMinute=0</v>
      </c>
    </row>
    <row r="138" spans="1:1" x14ac:dyDescent="0.2">
      <c r="A138" t="str">
        <f>Set_Sell!A139&amp;"="&amp;Set_Sell!B139</f>
        <v>IntraDay5StartHour=0</v>
      </c>
    </row>
    <row r="139" spans="1:1" x14ac:dyDescent="0.2">
      <c r="A139" t="str">
        <f>Set_Sell!A140&amp;"="&amp;Set_Sell!B140</f>
        <v>IntraDay5StartMinute=0</v>
      </c>
    </row>
    <row r="140" spans="1:1" x14ac:dyDescent="0.2">
      <c r="A140" t="str">
        <f>Set_Sell!A141&amp;"="&amp;Set_Sell!B141</f>
        <v>IntraDay5EndHour=0</v>
      </c>
    </row>
    <row r="141" spans="1:1" x14ac:dyDescent="0.2">
      <c r="A141" t="str">
        <f>Set_Sell!A142&amp;"="&amp;Set_Sell!B142</f>
        <v>IntraDay5EndMinute=0</v>
      </c>
    </row>
    <row r="142" spans="1:1" x14ac:dyDescent="0.2">
      <c r="A142" t="str">
        <f>Set_Sell!A143&amp;"="&amp;Set_Sell!B143</f>
        <v>sheduler_trade_pause_settings_1_40_1100_22_22_30_11_2016=№3 Однократно: от и до - запрещено открывать любые ордера</v>
      </c>
    </row>
    <row r="143" spans="1:1" x14ac:dyDescent="0.2">
      <c r="A143" t="str">
        <f>Set_Sell!A144&amp;"="&amp;Set_Sell!B144</f>
        <v>TradePause1Start=0</v>
      </c>
    </row>
    <row r="144" spans="1:1" x14ac:dyDescent="0.2">
      <c r="A144" t="str">
        <f>Set_Sell!A145&amp;"="&amp;Set_Sell!B145</f>
        <v>TradePause1End=0</v>
      </c>
    </row>
    <row r="145" spans="1:1" x14ac:dyDescent="0.2">
      <c r="A145" t="str">
        <f>Set_Sell!A146&amp;"="&amp;Set_Sell!B146</f>
        <v>TradePause2Start=0</v>
      </c>
    </row>
    <row r="146" spans="1:1" x14ac:dyDescent="0.2">
      <c r="A146" t="str">
        <f>Set_Sell!A147&amp;"="&amp;Set_Sell!B147</f>
        <v>TradePause2End=0</v>
      </c>
    </row>
    <row r="147" spans="1:1" x14ac:dyDescent="0.2">
      <c r="A147" t="str">
        <f>Set_Sell!A148&amp;"="&amp;Set_Sell!B148</f>
        <v>TradePause3Start=0</v>
      </c>
    </row>
    <row r="148" spans="1:1" x14ac:dyDescent="0.2">
      <c r="A148" t="str">
        <f>Set_Sell!A149&amp;"="&amp;Set_Sell!B149</f>
        <v>TradePause3End=0</v>
      </c>
    </row>
    <row r="149" spans="1:1" x14ac:dyDescent="0.2">
      <c r="A149" t="str">
        <f>Set_Sell!A150&amp;"="&amp;Set_Sell!B150</f>
        <v>TradePause4Start=0</v>
      </c>
    </row>
    <row r="150" spans="1:1" x14ac:dyDescent="0.2">
      <c r="A150" t="str">
        <f>Set_Sell!A151&amp;"="&amp;Set_Sell!B151</f>
        <v>TradePause4End=0</v>
      </c>
    </row>
    <row r="151" spans="1:1" x14ac:dyDescent="0.2">
      <c r="A151" t="str">
        <f>Set_Sell!A152&amp;"="&amp;Set_Sell!B152</f>
        <v>TradePause5Start=0</v>
      </c>
    </row>
    <row r="152" spans="1:1" x14ac:dyDescent="0.2">
      <c r="A152" t="str">
        <f>Set_Sell!A153&amp;"="&amp;Set_Sell!B153</f>
        <v>TradePause5End=0</v>
      </c>
    </row>
    <row r="153" spans="1:1" x14ac:dyDescent="0.2">
      <c r="A153" t="str">
        <f>Set_Sell!A154&amp;"="&amp;Set_Sell!B154</f>
        <v>sheduler_trade_stop_settings_1_40_1100_22_22_30_11_2016=№4 Ежедневно - до 5 интервалов запрета открывать любые ордера</v>
      </c>
    </row>
    <row r="154" spans="1:1" x14ac:dyDescent="0.2">
      <c r="A154" t="str">
        <f>Set_Sell!A155&amp;"="&amp;Set_Sell!B155</f>
        <v>IntraDayStopTrade1StartHour=0</v>
      </c>
    </row>
    <row r="155" spans="1:1" x14ac:dyDescent="0.2">
      <c r="A155" t="str">
        <f>Set_Sell!A156&amp;"="&amp;Set_Sell!B156</f>
        <v>IntraDayStopTrade1StartMinute=0</v>
      </c>
    </row>
    <row r="156" spans="1:1" x14ac:dyDescent="0.2">
      <c r="A156" t="str">
        <f>Set_Sell!A157&amp;"="&amp;Set_Sell!B157</f>
        <v>IntraDayStopTrade1EndHour=0</v>
      </c>
    </row>
    <row r="157" spans="1:1" x14ac:dyDescent="0.2">
      <c r="A157" t="str">
        <f>Set_Sell!A158&amp;"="&amp;Set_Sell!B158</f>
        <v>IntraDayStopTrade1EndMinute=0</v>
      </c>
    </row>
    <row r="158" spans="1:1" x14ac:dyDescent="0.2">
      <c r="A158" t="str">
        <f>Set_Sell!A159&amp;"="&amp;Set_Sell!B159</f>
        <v>IntraDayStopTrade2StartHour=0</v>
      </c>
    </row>
    <row r="159" spans="1:1" x14ac:dyDescent="0.2">
      <c r="A159" t="str">
        <f>Set_Sell!A160&amp;"="&amp;Set_Sell!B160</f>
        <v>IntraDayStopTrade2StartMinute=0</v>
      </c>
    </row>
    <row r="160" spans="1:1" x14ac:dyDescent="0.2">
      <c r="A160" t="str">
        <f>Set_Sell!A161&amp;"="&amp;Set_Sell!B161</f>
        <v>IntraDayStopTrade2EndHour=0</v>
      </c>
    </row>
    <row r="161" spans="1:1" x14ac:dyDescent="0.2">
      <c r="A161" t="str">
        <f>Set_Sell!A162&amp;"="&amp;Set_Sell!B162</f>
        <v>IntraDayStopTrade2EndMinute=0</v>
      </c>
    </row>
    <row r="162" spans="1:1" x14ac:dyDescent="0.2">
      <c r="A162" t="str">
        <f>Set_Sell!A163&amp;"="&amp;Set_Sell!B163</f>
        <v>IntraDayStopTrade3StartHour=0</v>
      </c>
    </row>
    <row r="163" spans="1:1" x14ac:dyDescent="0.2">
      <c r="A163" t="str">
        <f>Set_Sell!A164&amp;"="&amp;Set_Sell!B164</f>
        <v>IntraDayStopTrade3StartMinute=0</v>
      </c>
    </row>
    <row r="164" spans="1:1" x14ac:dyDescent="0.2">
      <c r="A164" t="str">
        <f>Set_Sell!A165&amp;"="&amp;Set_Sell!B165</f>
        <v>IntraDayStopTrade3EndHour=0</v>
      </c>
    </row>
    <row r="165" spans="1:1" x14ac:dyDescent="0.2">
      <c r="A165" t="str">
        <f>Set_Sell!A166&amp;"="&amp;Set_Sell!B166</f>
        <v>IntraDayStopTrade3EndMinute=0</v>
      </c>
    </row>
    <row r="166" spans="1:1" x14ac:dyDescent="0.2">
      <c r="A166" t="str">
        <f>Set_Sell!A167&amp;"="&amp;Set_Sell!B167</f>
        <v>IntraDayStopTrade4StartHour=0</v>
      </c>
    </row>
    <row r="167" spans="1:1" x14ac:dyDescent="0.2">
      <c r="A167" t="str">
        <f>Set_Sell!A168&amp;"="&amp;Set_Sell!B168</f>
        <v>IntraDayStopTrade4StartMinute=0</v>
      </c>
    </row>
    <row r="168" spans="1:1" x14ac:dyDescent="0.2">
      <c r="A168" t="str">
        <f>Set_Sell!A169&amp;"="&amp;Set_Sell!B169</f>
        <v>IntraDayStopTrade4EndHour=0</v>
      </c>
    </row>
    <row r="169" spans="1:1" x14ac:dyDescent="0.2">
      <c r="A169" t="str">
        <f>Set_Sell!A170&amp;"="&amp;Set_Sell!B170</f>
        <v>IntraDayStopTrade4EndMinute=0</v>
      </c>
    </row>
    <row r="170" spans="1:1" x14ac:dyDescent="0.2">
      <c r="A170" t="str">
        <f>Set_Sell!A171&amp;"="&amp;Set_Sell!B171</f>
        <v>IntraDayStopTrade5StartHour=0</v>
      </c>
    </row>
    <row r="171" spans="1:1" x14ac:dyDescent="0.2">
      <c r="A171" t="str">
        <f>Set_Sell!A172&amp;"="&amp;Set_Sell!B172</f>
        <v>IntraDayStopTrade5StartMinute=0</v>
      </c>
    </row>
    <row r="172" spans="1:1" x14ac:dyDescent="0.2">
      <c r="A172" t="str">
        <f>Set_Sell!A173&amp;"="&amp;Set_Sell!B173</f>
        <v>IntraDayStopTrade5EndHour=0</v>
      </c>
    </row>
    <row r="173" spans="1:1" x14ac:dyDescent="0.2">
      <c r="A173" t="str">
        <f>Set_Sell!A174&amp;"="&amp;Set_Sell!B174</f>
        <v>IntraDayStopTrade5EndMinute=0</v>
      </c>
    </row>
    <row r="174" spans="1:1" x14ac:dyDescent="0.2">
      <c r="A174" t="str">
        <f>Set_Sell!A175&amp;"="&amp;Set_Sell!B175</f>
        <v>sheduler_close_all_order_settings_1_40_1100_22_22_30_11_2016=№5 Ежедневно - закрытие обеих сеток в одно время</v>
      </c>
    </row>
    <row r="175" spans="1:1" x14ac:dyDescent="0.2">
      <c r="A175" t="str">
        <f>Set_Sell!A176&amp;"="&amp;Set_Sell!B176</f>
        <v>CloseAllOrders_EveryDay_Hour=0</v>
      </c>
    </row>
    <row r="176" spans="1:1" x14ac:dyDescent="0.2">
      <c r="A176" t="str">
        <f>Set_Sell!A177&amp;"="&amp;Set_Sell!B177</f>
        <v>CloseAllOrders_EveryDay_Minute=0</v>
      </c>
    </row>
    <row r="177" spans="1:1" x14ac:dyDescent="0.2">
      <c r="A177" t="str">
        <f>Set_Sell!A178&amp;"="&amp;Set_Sell!B178</f>
        <v>other_settings_1_40_1100_22_22_30_11_2016====Прочие общие настройки</v>
      </c>
    </row>
    <row r="178" spans="1:1" x14ac:dyDescent="0.2">
      <c r="A178" t="str">
        <f>Set_Sell!A179&amp;"="&amp;Set_Sell!B179</f>
        <v>TakeProffitControlTiming=90</v>
      </c>
    </row>
    <row r="179" spans="1:1" x14ac:dyDescent="0.2">
      <c r="A179" t="str">
        <f>Set_Sell!A180&amp;"="&amp;Set_Sell!B180</f>
        <v>TakeProffitControlNoLossFixPips=3</v>
      </c>
    </row>
    <row r="180" spans="1:1" x14ac:dyDescent="0.2">
      <c r="A180" t="str">
        <f>Set_Sell!A181&amp;"="&amp;Set_Sell!B181</f>
        <v>FinalGridDate=1609286400</v>
      </c>
    </row>
    <row r="181" spans="1:1" x14ac:dyDescent="0.2">
      <c r="A181" t="str">
        <f>Set_Sell!A182&amp;"="&amp;Set_Sell!B182</f>
        <v>GlobalParamsUpdateTiming=60</v>
      </c>
    </row>
    <row r="182" spans="1:1" x14ac:dyDescent="0.2">
      <c r="A182" t="str">
        <f>Set_Sell!A183&amp;"="&amp;Set_Sell!B183</f>
        <v>LogVerbose=2</v>
      </c>
    </row>
  </sheetData>
  <sheetProtection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Set_Sell</vt:lpstr>
      <vt:lpstr>Set_Save</vt:lpstr>
      <vt:lpstr>Лист4</vt:lpstr>
      <vt:lpstr>Set_Sell!EA__Qj____Setka_v1.40___Торги__gbpusd___20161218___last3_0.01_1.8__50000___экспериментальный_1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Georgi</cp:lastModifiedBy>
  <cp:lastPrinted>2016-09-13T02:40:01Z</cp:lastPrinted>
  <dcterms:created xsi:type="dcterms:W3CDTF">2016-02-20T10:06:05Z</dcterms:created>
  <dcterms:modified xsi:type="dcterms:W3CDTF">2016-12-21T16:32:40Z</dcterms:modified>
</cp:coreProperties>
</file>