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21675" windowHeight="13035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Лист5" sheetId="12" r:id="rId9"/>
    <sheet name="Залоги и Цена пункта" sheetId="13" r:id="rId10"/>
    <sheet name="Лист4" sheetId="9" r:id="rId11"/>
  </sheets>
  <calcPr calcId="125725"/>
</workbook>
</file>

<file path=xl/calcChain.xml><?xml version="1.0" encoding="utf-8"?>
<calcChain xmlns="http://schemas.openxmlformats.org/spreadsheetml/2006/main">
  <c r="A21" i="10"/>
  <c r="A22"/>
  <c r="E22" s="1"/>
  <c r="E21"/>
  <c r="F21" s="1"/>
  <c r="G20"/>
  <c r="I21"/>
  <c r="I22" s="1"/>
  <c r="J20"/>
  <c r="K20" s="1"/>
  <c r="O20" s="1"/>
  <c r="AD21"/>
  <c r="AD22" s="1"/>
  <c r="AD23"/>
  <c r="AD24" s="1"/>
  <c r="AD25"/>
  <c r="AD26" s="1"/>
  <c r="AD27" s="1"/>
  <c r="AD28" s="1"/>
  <c r="AD29" s="1"/>
  <c r="AD30" s="1"/>
  <c r="AD31" s="1"/>
  <c r="AD32" s="1"/>
  <c r="AD33" s="1"/>
  <c r="AD34" s="1"/>
  <c r="AD35" s="1"/>
  <c r="AD36" s="1"/>
  <c r="AD37" s="1"/>
  <c r="AD38" s="1"/>
  <c r="AD39" s="1"/>
  <c r="AD40" s="1"/>
  <c r="AD41" s="1"/>
  <c r="AD42" s="1"/>
  <c r="AD43" s="1"/>
  <c r="AD44" s="1"/>
  <c r="AD45" s="1"/>
  <c r="AD46" s="1"/>
  <c r="AD47" s="1"/>
  <c r="AD48" s="1"/>
  <c r="AD49" s="1"/>
  <c r="AD50" s="1"/>
  <c r="AD51" s="1"/>
  <c r="AD52" s="1"/>
  <c r="AD53" s="1"/>
  <c r="AD54" s="1"/>
  <c r="AD55" s="1"/>
  <c r="AD56" s="1"/>
  <c r="AD57" s="1"/>
  <c r="AD58" s="1"/>
  <c r="AD59" s="1"/>
  <c r="AD60" s="1"/>
  <c r="AD61" s="1"/>
  <c r="AD62" s="1"/>
  <c r="AD63" s="1"/>
  <c r="AD64" s="1"/>
  <c r="AD65" s="1"/>
  <c r="AD66" s="1"/>
  <c r="AD67" s="1"/>
  <c r="AD68" s="1"/>
  <c r="AD69" s="1"/>
  <c r="AD70" s="1"/>
  <c r="AD71" s="1"/>
  <c r="AD72" s="1"/>
  <c r="AD73" s="1"/>
  <c r="AD74" s="1"/>
  <c r="AD75" s="1"/>
  <c r="AD76" s="1"/>
  <c r="AD77" s="1"/>
  <c r="AD78" s="1"/>
  <c r="AD79" s="1"/>
  <c r="AD80" s="1"/>
  <c r="AD81" s="1"/>
  <c r="AD82" s="1"/>
  <c r="AD83" s="1"/>
  <c r="AD84" s="1"/>
  <c r="AD85" s="1"/>
  <c r="AD86" s="1"/>
  <c r="AD87" s="1"/>
  <c r="AD88" s="1"/>
  <c r="AD89" s="1"/>
  <c r="AD90" s="1"/>
  <c r="AD91" s="1"/>
  <c r="AD92" s="1"/>
  <c r="AD93" s="1"/>
  <c r="AD94" s="1"/>
  <c r="AD95" s="1"/>
  <c r="AD96" s="1"/>
  <c r="AD97" s="1"/>
  <c r="AD98" s="1"/>
  <c r="AD99" s="1"/>
  <c r="AD100" s="1"/>
  <c r="AD101" s="1"/>
  <c r="AD102" s="1"/>
  <c r="AD103" s="1"/>
  <c r="AD104" s="1"/>
  <c r="AD105" s="1"/>
  <c r="AD106" s="1"/>
  <c r="AD107" s="1"/>
  <c r="AD108" s="1"/>
  <c r="AD109" s="1"/>
  <c r="AD110" s="1"/>
  <c r="AD111" s="1"/>
  <c r="AD112" s="1"/>
  <c r="AD113" s="1"/>
  <c r="AD114" s="1"/>
  <c r="AD115" s="1"/>
  <c r="AD116" s="1"/>
  <c r="AD117" s="1"/>
  <c r="AD118" s="1"/>
  <c r="AD119" s="1"/>
  <c r="F15"/>
  <c r="F13"/>
  <c r="F12"/>
  <c r="F6"/>
  <c r="F2"/>
  <c r="F8"/>
  <c r="B2"/>
  <c r="B8"/>
  <c r="B8" i="4"/>
  <c r="J8"/>
  <c r="N8" i="1"/>
  <c r="J8"/>
  <c r="F8"/>
  <c r="B8"/>
  <c r="K8" i="8"/>
  <c r="H8"/>
  <c r="E8"/>
  <c r="B8"/>
  <c r="N8" i="5"/>
  <c r="J8"/>
  <c r="F8"/>
  <c r="B8"/>
  <c r="B16" i="4"/>
  <c r="N7" i="5"/>
  <c r="J7"/>
  <c r="F7"/>
  <c r="B7"/>
  <c r="N10"/>
  <c r="J10"/>
  <c r="F10"/>
  <c r="B10"/>
  <c r="N13"/>
  <c r="N12"/>
  <c r="J13"/>
  <c r="J12"/>
  <c r="F13"/>
  <c r="F12"/>
  <c r="B13"/>
  <c r="B12"/>
  <c r="N24" i="4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23"/>
  <c r="N22"/>
  <c r="N21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23"/>
  <c r="J22"/>
  <c r="J21"/>
  <c r="F25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24"/>
  <c r="F23"/>
  <c r="F22"/>
  <c r="F21"/>
  <c r="B25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24"/>
  <c r="B23"/>
  <c r="B22"/>
  <c r="B21"/>
  <c r="J13"/>
  <c r="J12"/>
  <c r="B13"/>
  <c r="B12"/>
  <c r="J8" i="10"/>
  <c r="N16" i="1"/>
  <c r="N15"/>
  <c r="N13"/>
  <c r="N12"/>
  <c r="N10"/>
  <c r="N9"/>
  <c r="N7"/>
  <c r="N6"/>
  <c r="N4"/>
  <c r="N3"/>
  <c r="N2"/>
  <c r="J16"/>
  <c r="J15"/>
  <c r="J13"/>
  <c r="J12"/>
  <c r="J10"/>
  <c r="J9"/>
  <c r="J7"/>
  <c r="J6"/>
  <c r="J4"/>
  <c r="J3"/>
  <c r="J2"/>
  <c r="F16"/>
  <c r="F15"/>
  <c r="F13"/>
  <c r="F12"/>
  <c r="F10"/>
  <c r="F9"/>
  <c r="F7"/>
  <c r="F6"/>
  <c r="F4"/>
  <c r="F3"/>
  <c r="F2"/>
  <c r="B16"/>
  <c r="B15"/>
  <c r="B13"/>
  <c r="B12"/>
  <c r="B10"/>
  <c r="B9"/>
  <c r="B7"/>
  <c r="B6"/>
  <c r="B4"/>
  <c r="B3"/>
  <c r="B2"/>
  <c r="N22"/>
  <c r="N23" s="1"/>
  <c r="N21"/>
  <c r="N20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23"/>
  <c r="J22"/>
  <c r="J21"/>
  <c r="J20"/>
  <c r="F24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23"/>
  <c r="F22"/>
  <c r="F21"/>
  <c r="F20"/>
  <c r="B24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23"/>
  <c r="B22"/>
  <c r="B21"/>
  <c r="B20"/>
  <c r="J13" i="10"/>
  <c r="J12"/>
  <c r="I20"/>
  <c r="E20"/>
  <c r="N39" i="5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21" i="10"/>
  <c r="C20"/>
  <c r="B22"/>
  <c r="K2" i="8"/>
  <c r="H2"/>
  <c r="E2"/>
  <c r="B2"/>
  <c r="K13"/>
  <c r="K12"/>
  <c r="H13"/>
  <c r="H12"/>
  <c r="E13"/>
  <c r="E12"/>
  <c r="B13"/>
  <c r="B12"/>
  <c r="K10"/>
  <c r="K9"/>
  <c r="H10"/>
  <c r="H9"/>
  <c r="E10"/>
  <c r="E9"/>
  <c r="B10"/>
  <c r="B9"/>
  <c r="K7"/>
  <c r="K6"/>
  <c r="H7"/>
  <c r="H6"/>
  <c r="E7"/>
  <c r="E6"/>
  <c r="B7"/>
  <c r="B6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O20" i="1"/>
  <c r="P20" s="1"/>
  <c r="P21" s="1"/>
  <c r="P22" s="1"/>
  <c r="O21"/>
  <c r="O22"/>
  <c r="K20"/>
  <c r="L20" s="1"/>
  <c r="L21" s="1"/>
  <c r="L22" s="1"/>
  <c r="K21"/>
  <c r="K22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G20"/>
  <c r="H20" s="1"/>
  <c r="H21" s="1"/>
  <c r="H22" s="1"/>
  <c r="G21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C20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O21" i="4"/>
  <c r="P21" s="1"/>
  <c r="K22"/>
  <c r="K21"/>
  <c r="L21"/>
  <c r="L22" s="1"/>
  <c r="L23" s="1"/>
  <c r="L24" s="1"/>
  <c r="K23"/>
  <c r="K24" s="1"/>
  <c r="G21"/>
  <c r="H21" s="1"/>
  <c r="C22"/>
  <c r="C21"/>
  <c r="D21"/>
  <c r="D22" s="1"/>
  <c r="D23" s="1"/>
  <c r="C23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N1" i="1"/>
  <c r="J1"/>
  <c r="F1"/>
  <c r="B1"/>
  <c r="J1" i="4"/>
  <c r="B1"/>
  <c r="J1" i="10"/>
  <c r="O21" i="5"/>
  <c r="K21"/>
  <c r="G21"/>
  <c r="C21"/>
  <c r="J16" i="10"/>
  <c r="J15"/>
  <c r="J10"/>
  <c r="J9"/>
  <c r="J7"/>
  <c r="J6"/>
  <c r="J4"/>
  <c r="J3"/>
  <c r="J2"/>
  <c r="J16" i="4"/>
  <c r="J10"/>
  <c r="B10"/>
  <c r="J15"/>
  <c r="J9"/>
  <c r="J7"/>
  <c r="J6"/>
  <c r="J3"/>
  <c r="J2"/>
  <c r="B7"/>
  <c r="B15"/>
  <c r="B9"/>
  <c r="B6"/>
  <c r="B3"/>
  <c r="B2"/>
  <c r="B2" i="5"/>
  <c r="N15"/>
  <c r="N9"/>
  <c r="N6"/>
  <c r="N2"/>
  <c r="J15"/>
  <c r="J9"/>
  <c r="J6"/>
  <c r="J2"/>
  <c r="F15"/>
  <c r="F9"/>
  <c r="F6"/>
  <c r="F2"/>
  <c r="B6"/>
  <c r="B15"/>
  <c r="B9"/>
  <c r="A11" i="13"/>
  <c r="A12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L39" i="8"/>
  <c r="L38"/>
  <c r="L37"/>
  <c r="L36"/>
  <c r="L35"/>
  <c r="L34"/>
  <c r="L33"/>
  <c r="L20"/>
  <c r="L21"/>
  <c r="L22" s="1"/>
  <c r="L23" s="1"/>
  <c r="L24" s="1"/>
  <c r="L25" s="1"/>
  <c r="L26" s="1"/>
  <c r="L27" s="1"/>
  <c r="L28" s="1"/>
  <c r="L29" s="1"/>
  <c r="L30"/>
  <c r="L31"/>
  <c r="L32"/>
  <c r="I39"/>
  <c r="I38"/>
  <c r="I37"/>
  <c r="I36"/>
  <c r="I35"/>
  <c r="I34"/>
  <c r="I33"/>
  <c r="I20"/>
  <c r="I21"/>
  <c r="I22" s="1"/>
  <c r="I23" s="1"/>
  <c r="I24" s="1"/>
  <c r="I25" s="1"/>
  <c r="I26" s="1"/>
  <c r="I27" s="1"/>
  <c r="I28" s="1"/>
  <c r="I29" s="1"/>
  <c r="I30" s="1"/>
  <c r="I31" s="1"/>
  <c r="I32" s="1"/>
  <c r="F39"/>
  <c r="F38"/>
  <c r="F37"/>
  <c r="F36"/>
  <c r="F35"/>
  <c r="F34"/>
  <c r="F33"/>
  <c r="F32"/>
  <c r="F31"/>
  <c r="F30"/>
  <c r="F20"/>
  <c r="F21" s="1"/>
  <c r="F22" s="1"/>
  <c r="F23" s="1"/>
  <c r="F24" s="1"/>
  <c r="F25" s="1"/>
  <c r="F26" s="1"/>
  <c r="F27" s="1"/>
  <c r="F28" s="1"/>
  <c r="F29"/>
  <c r="C20"/>
  <c r="C21" s="1"/>
  <c r="C22" s="1"/>
  <c r="C23" s="1"/>
  <c r="C24" s="1"/>
  <c r="C25" s="1"/>
  <c r="C26" s="1"/>
  <c r="C27" s="1"/>
  <c r="C28" s="1"/>
  <c r="C29" s="1"/>
  <c r="C30" s="1"/>
  <c r="C31"/>
  <c r="C32"/>
  <c r="C33"/>
  <c r="C34"/>
  <c r="C35"/>
  <c r="C36"/>
  <c r="C37"/>
  <c r="C38"/>
  <c r="C39"/>
  <c r="P20" i="5"/>
  <c r="P21" s="1"/>
  <c r="P22" s="1"/>
  <c r="P23" s="1"/>
  <c r="O22"/>
  <c r="O23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L20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K22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H20"/>
  <c r="H21" s="1"/>
  <c r="H22" s="1"/>
  <c r="H23" s="1"/>
  <c r="G22"/>
  <c r="G23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C22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D20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J21" i="10" l="1"/>
  <c r="J22" s="1"/>
  <c r="C21"/>
  <c r="C22" s="1"/>
  <c r="W20"/>
  <c r="AG20" s="1"/>
  <c r="M20"/>
  <c r="N20" s="1"/>
  <c r="P20"/>
  <c r="H24" i="5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22" i="4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L23" i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N24"/>
  <c r="O23"/>
  <c r="P23"/>
  <c r="P24" i="5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D24" i="4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K25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H23" i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G22" i="4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O22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D20" i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K21" i="10"/>
  <c r="F22"/>
  <c r="G21"/>
  <c r="A23"/>
  <c r="R20" l="1"/>
  <c r="T20" s="1"/>
  <c r="AF20"/>
  <c r="Q20"/>
  <c r="X20"/>
  <c r="A24"/>
  <c r="E23"/>
  <c r="F23" s="1"/>
  <c r="I23"/>
  <c r="J23" s="1"/>
  <c r="B23"/>
  <c r="C23" s="1"/>
  <c r="K22"/>
  <c r="W21"/>
  <c r="AG21" s="1"/>
  <c r="O21"/>
  <c r="M21" s="1"/>
  <c r="N21" s="1"/>
  <c r="H36" i="4"/>
  <c r="H37" s="1"/>
  <c r="H38" s="1"/>
  <c r="H39" s="1"/>
  <c r="H40" s="1"/>
  <c r="N25" i="1"/>
  <c r="O24"/>
  <c r="P24" s="1"/>
  <c r="P22" i="4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L25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G22" i="10"/>
  <c r="P21"/>
  <c r="AA20" l="1"/>
  <c r="Z20"/>
  <c r="AB20" s="1"/>
  <c r="AC20" s="1"/>
  <c r="P25" i="1"/>
  <c r="N26"/>
  <c r="O25"/>
  <c r="E24" i="10"/>
  <c r="F24" s="1"/>
  <c r="A25"/>
  <c r="I24"/>
  <c r="J24" s="1"/>
  <c r="B24"/>
  <c r="C24" s="1"/>
  <c r="Q21"/>
  <c r="R21"/>
  <c r="AF21"/>
  <c r="X21"/>
  <c r="K23"/>
  <c r="W22"/>
  <c r="AG22" s="1"/>
  <c r="O22"/>
  <c r="M22" s="1"/>
  <c r="N22" s="1"/>
  <c r="G23"/>
  <c r="P22"/>
  <c r="P23" l="1"/>
  <c r="Q23" s="1"/>
  <c r="E25"/>
  <c r="F25" s="1"/>
  <c r="I25"/>
  <c r="J25" s="1"/>
  <c r="A26"/>
  <c r="B25"/>
  <c r="C25" s="1"/>
  <c r="AA21"/>
  <c r="Z21"/>
  <c r="AB21" s="1"/>
  <c r="AC21" s="1"/>
  <c r="Q22"/>
  <c r="R22"/>
  <c r="AF22"/>
  <c r="X22"/>
  <c r="T21"/>
  <c r="U21" s="1"/>
  <c r="S21"/>
  <c r="O26" i="1"/>
  <c r="P26" s="1"/>
  <c r="N27"/>
  <c r="K24" i="10"/>
  <c r="O23"/>
  <c r="M23" s="1"/>
  <c r="N23" s="1"/>
  <c r="W23"/>
  <c r="AG23" s="1"/>
  <c r="G24"/>
  <c r="P24" l="1"/>
  <c r="N28" i="1"/>
  <c r="O27"/>
  <c r="P27" s="1"/>
  <c r="S22" i="10"/>
  <c r="T22"/>
  <c r="U22" s="1"/>
  <c r="Z22"/>
  <c r="AB22" s="1"/>
  <c r="AC22" s="1"/>
  <c r="AA22"/>
  <c r="R23"/>
  <c r="Q24"/>
  <c r="K25"/>
  <c r="O24"/>
  <c r="M24" s="1"/>
  <c r="N24" s="1"/>
  <c r="W24"/>
  <c r="AG24" s="1"/>
  <c r="E26"/>
  <c r="F26" s="1"/>
  <c r="A27"/>
  <c r="I26"/>
  <c r="J26" s="1"/>
  <c r="B26"/>
  <c r="C26" s="1"/>
  <c r="AF23"/>
  <c r="G25"/>
  <c r="X23"/>
  <c r="R24" l="1"/>
  <c r="T24" s="1"/>
  <c r="U24" s="1"/>
  <c r="P28" i="1"/>
  <c r="Z23" i="10"/>
  <c r="AB23" s="1"/>
  <c r="AC23" s="1"/>
  <c r="AA23"/>
  <c r="S24"/>
  <c r="N29" i="1"/>
  <c r="O28"/>
  <c r="AF24" i="10"/>
  <c r="T23"/>
  <c r="U23" s="1"/>
  <c r="S23"/>
  <c r="A28"/>
  <c r="E27"/>
  <c r="F27" s="1"/>
  <c r="I27"/>
  <c r="J27" s="1"/>
  <c r="B27"/>
  <c r="C27" s="1"/>
  <c r="K26"/>
  <c r="W25"/>
  <c r="AG25" s="1"/>
  <c r="O25"/>
  <c r="M25" s="1"/>
  <c r="N25" s="1"/>
  <c r="G26"/>
  <c r="X24"/>
  <c r="P25"/>
  <c r="AA24" l="1"/>
  <c r="Z24"/>
  <c r="AB24" s="1"/>
  <c r="AC24" s="1"/>
  <c r="G27"/>
  <c r="P29" i="1"/>
  <c r="K27" i="10"/>
  <c r="W26"/>
  <c r="AG26" s="1"/>
  <c r="O26"/>
  <c r="M26" s="1"/>
  <c r="N26" s="1"/>
  <c r="N30" i="1"/>
  <c r="O29"/>
  <c r="Q25" i="10"/>
  <c r="AF25"/>
  <c r="R25"/>
  <c r="X25"/>
  <c r="E28"/>
  <c r="F28" s="1"/>
  <c r="A29"/>
  <c r="I28"/>
  <c r="J28" s="1"/>
  <c r="B28"/>
  <c r="C28" s="1"/>
  <c r="P26"/>
  <c r="O30" i="1" l="1"/>
  <c r="P30" s="1"/>
  <c r="N31"/>
  <c r="K28" i="10"/>
  <c r="O27"/>
  <c r="M27" s="1"/>
  <c r="N27" s="1"/>
  <c r="W27"/>
  <c r="AG27" s="1"/>
  <c r="G28"/>
  <c r="Q26"/>
  <c r="R26"/>
  <c r="AF26"/>
  <c r="X26"/>
  <c r="A30"/>
  <c r="E29"/>
  <c r="F29" s="1"/>
  <c r="I29"/>
  <c r="J29" s="1"/>
  <c r="B29"/>
  <c r="C29" s="1"/>
  <c r="T25"/>
  <c r="U25" s="1"/>
  <c r="S25"/>
  <c r="AA25"/>
  <c r="Z25"/>
  <c r="AB25" s="1"/>
  <c r="AC25" s="1"/>
  <c r="P27"/>
  <c r="P31" i="1" l="1"/>
  <c r="AF27" i="10"/>
  <c r="Q27"/>
  <c r="X27"/>
  <c r="R27"/>
  <c r="G29"/>
  <c r="P28"/>
  <c r="Z26"/>
  <c r="AB26" s="1"/>
  <c r="AC26" s="1"/>
  <c r="AA26"/>
  <c r="E30"/>
  <c r="F30" s="1"/>
  <c r="A31"/>
  <c r="I30"/>
  <c r="J30" s="1"/>
  <c r="B30"/>
  <c r="C30" s="1"/>
  <c r="N32" i="1"/>
  <c r="O31"/>
  <c r="S26" i="10"/>
  <c r="T26"/>
  <c r="U26" s="1"/>
  <c r="K29"/>
  <c r="O28"/>
  <c r="M28" s="1"/>
  <c r="N28" s="1"/>
  <c r="W28"/>
  <c r="AG28" s="1"/>
  <c r="P29" l="1"/>
  <c r="Q29" s="1"/>
  <c r="N33" i="1"/>
  <c r="O32"/>
  <c r="A32" i="10"/>
  <c r="E31"/>
  <c r="F31" s="1"/>
  <c r="I31"/>
  <c r="J31" s="1"/>
  <c r="B31"/>
  <c r="C31" s="1"/>
  <c r="Z27"/>
  <c r="AB27" s="1"/>
  <c r="AC27" s="1"/>
  <c r="AA27"/>
  <c r="T27"/>
  <c r="U27" s="1"/>
  <c r="S27"/>
  <c r="P32" i="1"/>
  <c r="K30" i="10"/>
  <c r="W29"/>
  <c r="AG29" s="1"/>
  <c r="O29"/>
  <c r="M29" s="1"/>
  <c r="N29" s="1"/>
  <c r="R28"/>
  <c r="Q28"/>
  <c r="AF28"/>
  <c r="X28"/>
  <c r="G30"/>
  <c r="AF29" l="1"/>
  <c r="AA28"/>
  <c r="Z28"/>
  <c r="AB28" s="1"/>
  <c r="AC28" s="1"/>
  <c r="N34" i="1"/>
  <c r="O33"/>
  <c r="S28" i="10"/>
  <c r="T28"/>
  <c r="U28" s="1"/>
  <c r="X29"/>
  <c r="K31"/>
  <c r="W30"/>
  <c r="AG30" s="1"/>
  <c r="O30"/>
  <c r="M30" s="1"/>
  <c r="N30" s="1"/>
  <c r="A33"/>
  <c r="E32"/>
  <c r="F32" s="1"/>
  <c r="I32"/>
  <c r="J32" s="1"/>
  <c r="B32"/>
  <c r="C32" s="1"/>
  <c r="P33" i="1"/>
  <c r="G31" i="10"/>
  <c r="P30"/>
  <c r="R29"/>
  <c r="P31" l="1"/>
  <c r="Q31" s="1"/>
  <c r="Q30"/>
  <c r="R30"/>
  <c r="AF30"/>
  <c r="X30"/>
  <c r="I33"/>
  <c r="J33" s="1"/>
  <c r="A34"/>
  <c r="E33"/>
  <c r="F33" s="1"/>
  <c r="B33"/>
  <c r="C33" s="1"/>
  <c r="K32"/>
  <c r="O31"/>
  <c r="M31" s="1"/>
  <c r="N31" s="1"/>
  <c r="W31"/>
  <c r="AG31" s="1"/>
  <c r="T29"/>
  <c r="U29" s="1"/>
  <c r="S29"/>
  <c r="AA29"/>
  <c r="Z29"/>
  <c r="AB29" s="1"/>
  <c r="AC29" s="1"/>
  <c r="O34" i="1"/>
  <c r="N35"/>
  <c r="P34"/>
  <c r="G32" i="10"/>
  <c r="P32" l="1"/>
  <c r="Q32" s="1"/>
  <c r="S30"/>
  <c r="T30"/>
  <c r="U30" s="1"/>
  <c r="N36" i="1"/>
  <c r="O35"/>
  <c r="Z30" i="10"/>
  <c r="AB30" s="1"/>
  <c r="AC30" s="1"/>
  <c r="AA30"/>
  <c r="P35" i="1"/>
  <c r="R31" i="10"/>
  <c r="E34"/>
  <c r="F34" s="1"/>
  <c r="A35"/>
  <c r="I34"/>
  <c r="J34" s="1"/>
  <c r="B34"/>
  <c r="C34" s="1"/>
  <c r="K33"/>
  <c r="O32"/>
  <c r="M32" s="1"/>
  <c r="N32" s="1"/>
  <c r="W32"/>
  <c r="AG32" s="1"/>
  <c r="AF31"/>
  <c r="G33"/>
  <c r="X31"/>
  <c r="P33" l="1"/>
  <c r="Q33" s="1"/>
  <c r="R32"/>
  <c r="T32" s="1"/>
  <c r="U32" s="1"/>
  <c r="T31"/>
  <c r="U31" s="1"/>
  <c r="S31"/>
  <c r="Z31"/>
  <c r="AB31" s="1"/>
  <c r="AC31" s="1"/>
  <c r="AA31"/>
  <c r="X32"/>
  <c r="K34"/>
  <c r="W33"/>
  <c r="AG33" s="1"/>
  <c r="O33"/>
  <c r="M33" s="1"/>
  <c r="N33" s="1"/>
  <c r="A36"/>
  <c r="E35"/>
  <c r="F35" s="1"/>
  <c r="I35"/>
  <c r="J35" s="1"/>
  <c r="B35"/>
  <c r="C35" s="1"/>
  <c r="N37" i="1"/>
  <c r="O36"/>
  <c r="G34" i="10"/>
  <c r="P34" s="1"/>
  <c r="P36" i="1"/>
  <c r="AF32" i="10"/>
  <c r="S32" l="1"/>
  <c r="R33"/>
  <c r="T33" s="1"/>
  <c r="U33" s="1"/>
  <c r="N38" i="1"/>
  <c r="O37"/>
  <c r="A37" i="10"/>
  <c r="E36"/>
  <c r="F36" s="1"/>
  <c r="I36"/>
  <c r="J36" s="1"/>
  <c r="B36"/>
  <c r="C36" s="1"/>
  <c r="K35"/>
  <c r="W34"/>
  <c r="AG34" s="1"/>
  <c r="O34"/>
  <c r="M34" s="1"/>
  <c r="N34" s="1"/>
  <c r="P37" i="1"/>
  <c r="G35" i="10"/>
  <c r="X33"/>
  <c r="Q34"/>
  <c r="AA32"/>
  <c r="Z32"/>
  <c r="AB32" s="1"/>
  <c r="AC32" s="1"/>
  <c r="AF33"/>
  <c r="S33" l="1"/>
  <c r="AF34"/>
  <c r="R34"/>
  <c r="T34" s="1"/>
  <c r="U34" s="1"/>
  <c r="A38"/>
  <c r="I37"/>
  <c r="J37" s="1"/>
  <c r="E37"/>
  <c r="F37" s="1"/>
  <c r="B37"/>
  <c r="C37" s="1"/>
  <c r="AA33"/>
  <c r="Z33"/>
  <c r="AB33" s="1"/>
  <c r="AC33" s="1"/>
  <c r="G36"/>
  <c r="X34"/>
  <c r="K36"/>
  <c r="O35"/>
  <c r="M35" s="1"/>
  <c r="N35" s="1"/>
  <c r="W35"/>
  <c r="AG35" s="1"/>
  <c r="O38" i="1"/>
  <c r="N39"/>
  <c r="O39" s="1"/>
  <c r="P38"/>
  <c r="P35" i="10"/>
  <c r="S34" l="1"/>
  <c r="K37"/>
  <c r="O36"/>
  <c r="M36" s="1"/>
  <c r="N36" s="1"/>
  <c r="W36"/>
  <c r="AG36" s="1"/>
  <c r="P39" i="1"/>
  <c r="AF35" i="10"/>
  <c r="Q35"/>
  <c r="X35"/>
  <c r="R35"/>
  <c r="E38"/>
  <c r="F38" s="1"/>
  <c r="A39"/>
  <c r="I38"/>
  <c r="J38" s="1"/>
  <c r="B38"/>
  <c r="C38" s="1"/>
  <c r="Z34"/>
  <c r="AB34" s="1"/>
  <c r="AC34" s="1"/>
  <c r="AA34"/>
  <c r="P36"/>
  <c r="G37"/>
  <c r="A40" l="1"/>
  <c r="E39"/>
  <c r="F39" s="1"/>
  <c r="I39"/>
  <c r="J39" s="1"/>
  <c r="B39"/>
  <c r="C39" s="1"/>
  <c r="Z35"/>
  <c r="AB35" s="1"/>
  <c r="AC35" s="1"/>
  <c r="AA35"/>
  <c r="G38"/>
  <c r="T35"/>
  <c r="U35" s="1"/>
  <c r="S35"/>
  <c r="R36"/>
  <c r="Q36"/>
  <c r="AF36"/>
  <c r="X36"/>
  <c r="K38"/>
  <c r="W37"/>
  <c r="AG37" s="1"/>
  <c r="O37"/>
  <c r="M37" s="1"/>
  <c r="N37" s="1"/>
  <c r="P37"/>
  <c r="AA36" l="1"/>
  <c r="Z36"/>
  <c r="AB36" s="1"/>
  <c r="AC36" s="1"/>
  <c r="Q37"/>
  <c r="R37"/>
  <c r="AF37"/>
  <c r="X37"/>
  <c r="K39"/>
  <c r="W38"/>
  <c r="AG38" s="1"/>
  <c r="O38"/>
  <c r="M38" s="1"/>
  <c r="N38" s="1"/>
  <c r="S36"/>
  <c r="T36"/>
  <c r="U36" s="1"/>
  <c r="A41"/>
  <c r="E40"/>
  <c r="F40" s="1"/>
  <c r="I40"/>
  <c r="J40" s="1"/>
  <c r="B40"/>
  <c r="C40" s="1"/>
  <c r="G39"/>
  <c r="P38"/>
  <c r="I41" l="1"/>
  <c r="J41" s="1"/>
  <c r="A42"/>
  <c r="E41"/>
  <c r="F41" s="1"/>
  <c r="B41"/>
  <c r="C41" s="1"/>
  <c r="T37"/>
  <c r="U37" s="1"/>
  <c r="S37"/>
  <c r="G40"/>
  <c r="P39"/>
  <c r="Q38"/>
  <c r="R38"/>
  <c r="AF38"/>
  <c r="X38"/>
  <c r="AA37"/>
  <c r="Z37"/>
  <c r="AB37" s="1"/>
  <c r="AC37" s="1"/>
  <c r="K40"/>
  <c r="O39"/>
  <c r="M39" s="1"/>
  <c r="N39" s="1"/>
  <c r="W39"/>
  <c r="AG39" s="1"/>
  <c r="P40" l="1"/>
  <c r="Q40" s="1"/>
  <c r="S38"/>
  <c r="T38"/>
  <c r="U38" s="1"/>
  <c r="K41"/>
  <c r="W40"/>
  <c r="AG40" s="1"/>
  <c r="O40"/>
  <c r="M40" s="1"/>
  <c r="N40" s="1"/>
  <c r="E42"/>
  <c r="F42" s="1"/>
  <c r="A43"/>
  <c r="I42"/>
  <c r="J42" s="1"/>
  <c r="B42"/>
  <c r="C42" s="1"/>
  <c r="G41"/>
  <c r="Z38"/>
  <c r="AB38" s="1"/>
  <c r="AC38" s="1"/>
  <c r="AA38"/>
  <c r="AF39"/>
  <c r="Q39"/>
  <c r="X39"/>
  <c r="R39"/>
  <c r="Z39" l="1"/>
  <c r="AB39" s="1"/>
  <c r="AC39" s="1"/>
  <c r="AA39"/>
  <c r="T39"/>
  <c r="U39" s="1"/>
  <c r="S39"/>
  <c r="A44"/>
  <c r="E43"/>
  <c r="F43" s="1"/>
  <c r="I43"/>
  <c r="J43" s="1"/>
  <c r="B43"/>
  <c r="C43" s="1"/>
  <c r="K42"/>
  <c r="W41"/>
  <c r="AG41" s="1"/>
  <c r="O41"/>
  <c r="M41" s="1"/>
  <c r="N41" s="1"/>
  <c r="X40"/>
  <c r="G42"/>
  <c r="AF40"/>
  <c r="P41"/>
  <c r="R40"/>
  <c r="P42" l="1"/>
  <c r="Q42" s="1"/>
  <c r="A45"/>
  <c r="E44"/>
  <c r="F44" s="1"/>
  <c r="I44"/>
  <c r="J44" s="1"/>
  <c r="B44"/>
  <c r="C44" s="1"/>
  <c r="Z40"/>
  <c r="AB40" s="1"/>
  <c r="AC40" s="1"/>
  <c r="AA40"/>
  <c r="S40"/>
  <c r="T40"/>
  <c r="U40" s="1"/>
  <c r="G43"/>
  <c r="X41"/>
  <c r="AF41"/>
  <c r="Q41"/>
  <c r="R41"/>
  <c r="K43"/>
  <c r="W42"/>
  <c r="AG42" s="1"/>
  <c r="O42"/>
  <c r="M42" s="1"/>
  <c r="N42" s="1"/>
  <c r="P43" l="1"/>
  <c r="Q43" s="1"/>
  <c r="R42"/>
  <c r="S42" s="1"/>
  <c r="X42"/>
  <c r="Z42" s="1"/>
  <c r="AB42" s="1"/>
  <c r="AC42" s="1"/>
  <c r="K44"/>
  <c r="W43"/>
  <c r="AG43" s="1"/>
  <c r="O43"/>
  <c r="M43" s="1"/>
  <c r="N43" s="1"/>
  <c r="A46"/>
  <c r="I45"/>
  <c r="J45" s="1"/>
  <c r="E45"/>
  <c r="F45" s="1"/>
  <c r="B45"/>
  <c r="C45" s="1"/>
  <c r="T41"/>
  <c r="U41" s="1"/>
  <c r="S41"/>
  <c r="G44"/>
  <c r="Z41"/>
  <c r="AB41" s="1"/>
  <c r="AC41" s="1"/>
  <c r="AA41"/>
  <c r="AF42"/>
  <c r="X43" l="1"/>
  <c r="AA43" s="1"/>
  <c r="AF43"/>
  <c r="T42"/>
  <c r="U42" s="1"/>
  <c r="AA42"/>
  <c r="R43"/>
  <c r="S43" s="1"/>
  <c r="K45"/>
  <c r="W44"/>
  <c r="AG44" s="1"/>
  <c r="O44"/>
  <c r="M44" s="1"/>
  <c r="N44" s="1"/>
  <c r="G45"/>
  <c r="P44"/>
  <c r="E46"/>
  <c r="F46" s="1"/>
  <c r="A47"/>
  <c r="I46"/>
  <c r="J46" s="1"/>
  <c r="B46"/>
  <c r="C46" s="1"/>
  <c r="Z43" l="1"/>
  <c r="AB43" s="1"/>
  <c r="AC43" s="1"/>
  <c r="T43"/>
  <c r="U43" s="1"/>
  <c r="P45"/>
  <c r="Q45" s="1"/>
  <c r="A48"/>
  <c r="E47"/>
  <c r="F47" s="1"/>
  <c r="I47"/>
  <c r="J47" s="1"/>
  <c r="B47"/>
  <c r="C47" s="1"/>
  <c r="G46"/>
  <c r="AF44"/>
  <c r="Q44"/>
  <c r="R44"/>
  <c r="X44"/>
  <c r="K46"/>
  <c r="W45"/>
  <c r="AG45" s="1"/>
  <c r="O45"/>
  <c r="M45" s="1"/>
  <c r="N45" s="1"/>
  <c r="P46" l="1"/>
  <c r="Q46" s="1"/>
  <c r="AF45"/>
  <c r="A49"/>
  <c r="E48"/>
  <c r="F48" s="1"/>
  <c r="I48"/>
  <c r="J48" s="1"/>
  <c r="B48"/>
  <c r="C48" s="1"/>
  <c r="Z44"/>
  <c r="AB44" s="1"/>
  <c r="AC44" s="1"/>
  <c r="AA44"/>
  <c r="G47"/>
  <c r="X45"/>
  <c r="K47"/>
  <c r="W46"/>
  <c r="AG46" s="1"/>
  <c r="O46"/>
  <c r="M46" s="1"/>
  <c r="N46" s="1"/>
  <c r="S44"/>
  <c r="T44"/>
  <c r="U44" s="1"/>
  <c r="R45"/>
  <c r="R46" l="1"/>
  <c r="S46" s="1"/>
  <c r="T45"/>
  <c r="U45" s="1"/>
  <c r="S45"/>
  <c r="K48"/>
  <c r="W47"/>
  <c r="AG47" s="1"/>
  <c r="O47"/>
  <c r="M47" s="1"/>
  <c r="N47" s="1"/>
  <c r="I49"/>
  <c r="J49" s="1"/>
  <c r="A50"/>
  <c r="E49"/>
  <c r="F49" s="1"/>
  <c r="B49"/>
  <c r="C49" s="1"/>
  <c r="G48"/>
  <c r="AF46"/>
  <c r="P47"/>
  <c r="Z45"/>
  <c r="AB45" s="1"/>
  <c r="AC45" s="1"/>
  <c r="AA45"/>
  <c r="X46"/>
  <c r="T46" l="1"/>
  <c r="U46" s="1"/>
  <c r="P48"/>
  <c r="Q48" s="1"/>
  <c r="X47"/>
  <c r="AF47"/>
  <c r="Q47"/>
  <c r="R47"/>
  <c r="E50"/>
  <c r="F50" s="1"/>
  <c r="B50"/>
  <c r="C50" s="1"/>
  <c r="A51"/>
  <c r="I50"/>
  <c r="J50" s="1"/>
  <c r="Z46"/>
  <c r="AB46" s="1"/>
  <c r="AC46" s="1"/>
  <c r="AA46"/>
  <c r="K49"/>
  <c r="W48"/>
  <c r="AG48" s="1"/>
  <c r="O48"/>
  <c r="M48" s="1"/>
  <c r="N48" s="1"/>
  <c r="G49"/>
  <c r="E51" l="1"/>
  <c r="F51" s="1"/>
  <c r="B51"/>
  <c r="C51" s="1"/>
  <c r="A52"/>
  <c r="I51"/>
  <c r="J51" s="1"/>
  <c r="Z47"/>
  <c r="AB47" s="1"/>
  <c r="AC47" s="1"/>
  <c r="AA47"/>
  <c r="T47"/>
  <c r="U47" s="1"/>
  <c r="S47"/>
  <c r="G50"/>
  <c r="P49"/>
  <c r="AF48"/>
  <c r="K50"/>
  <c r="W49"/>
  <c r="AG49" s="1"/>
  <c r="O49"/>
  <c r="M49" s="1"/>
  <c r="N49" s="1"/>
  <c r="R48"/>
  <c r="X48"/>
  <c r="P50" l="1"/>
  <c r="O50"/>
  <c r="M50" s="1"/>
  <c r="N50" s="1"/>
  <c r="K51"/>
  <c r="W50"/>
  <c r="AG50" s="1"/>
  <c r="Z48"/>
  <c r="AB48" s="1"/>
  <c r="AC48" s="1"/>
  <c r="AA48"/>
  <c r="X49"/>
  <c r="AF49"/>
  <c r="Q49"/>
  <c r="R49"/>
  <c r="A53"/>
  <c r="I52"/>
  <c r="J52" s="1"/>
  <c r="E52"/>
  <c r="F52" s="1"/>
  <c r="B52"/>
  <c r="C52" s="1"/>
  <c r="Q50"/>
  <c r="S48"/>
  <c r="T48"/>
  <c r="U48" s="1"/>
  <c r="G51"/>
  <c r="X50" l="1"/>
  <c r="Z50" s="1"/>
  <c r="AB50" s="1"/>
  <c r="AC50" s="1"/>
  <c r="AF50"/>
  <c r="T49"/>
  <c r="U49" s="1"/>
  <c r="S49"/>
  <c r="K52"/>
  <c r="W51"/>
  <c r="AG51" s="1"/>
  <c r="O51"/>
  <c r="M51" s="1"/>
  <c r="N51" s="1"/>
  <c r="G52"/>
  <c r="R50"/>
  <c r="P51"/>
  <c r="P52" s="1"/>
  <c r="C53"/>
  <c r="B53"/>
  <c r="A54"/>
  <c r="I53"/>
  <c r="J53" s="1"/>
  <c r="E53"/>
  <c r="F53" s="1"/>
  <c r="Z49"/>
  <c r="AB49" s="1"/>
  <c r="AC49" s="1"/>
  <c r="AA49"/>
  <c r="AA50" l="1"/>
  <c r="S50"/>
  <c r="T50"/>
  <c r="U50" s="1"/>
  <c r="K53"/>
  <c r="W52"/>
  <c r="AG52" s="1"/>
  <c r="O52"/>
  <c r="M52" s="1"/>
  <c r="N52" s="1"/>
  <c r="G53"/>
  <c r="P53" s="1"/>
  <c r="Q52"/>
  <c r="A55"/>
  <c r="I54"/>
  <c r="J54" s="1"/>
  <c r="E54"/>
  <c r="F54" s="1"/>
  <c r="B54"/>
  <c r="C54" s="1"/>
  <c r="AF51"/>
  <c r="Q51"/>
  <c r="R51"/>
  <c r="X51"/>
  <c r="X52" l="1"/>
  <c r="AA52" s="1"/>
  <c r="AF52"/>
  <c r="Q53"/>
  <c r="R52"/>
  <c r="S51"/>
  <c r="T51"/>
  <c r="U51" s="1"/>
  <c r="E55"/>
  <c r="F55" s="1"/>
  <c r="A56"/>
  <c r="I55"/>
  <c r="J55" s="1"/>
  <c r="B55"/>
  <c r="C55" s="1"/>
  <c r="Z51"/>
  <c r="AB51" s="1"/>
  <c r="AC51" s="1"/>
  <c r="AA51"/>
  <c r="K54"/>
  <c r="W53"/>
  <c r="AG53" s="1"/>
  <c r="O53"/>
  <c r="M53" s="1"/>
  <c r="N53" s="1"/>
  <c r="G54"/>
  <c r="P54" s="1"/>
  <c r="Z52" l="1"/>
  <c r="AB52" s="1"/>
  <c r="AC52" s="1"/>
  <c r="AF53"/>
  <c r="T52"/>
  <c r="U52" s="1"/>
  <c r="S52"/>
  <c r="G55"/>
  <c r="X53"/>
  <c r="K55"/>
  <c r="W54"/>
  <c r="AG54" s="1"/>
  <c r="P55"/>
  <c r="O54"/>
  <c r="M54" s="1"/>
  <c r="N54" s="1"/>
  <c r="A57"/>
  <c r="I56"/>
  <c r="J56" s="1"/>
  <c r="E56"/>
  <c r="F56" s="1"/>
  <c r="B56"/>
  <c r="C56" s="1"/>
  <c r="Q54"/>
  <c r="R53"/>
  <c r="AF54" l="1"/>
  <c r="R54"/>
  <c r="S54" s="1"/>
  <c r="S53"/>
  <c r="T53"/>
  <c r="U53" s="1"/>
  <c r="Z53"/>
  <c r="AB53" s="1"/>
  <c r="AC53" s="1"/>
  <c r="AA53"/>
  <c r="A58"/>
  <c r="I57"/>
  <c r="J57" s="1"/>
  <c r="B57"/>
  <c r="C57" s="1"/>
  <c r="E57"/>
  <c r="F57" s="1"/>
  <c r="K56"/>
  <c r="O55"/>
  <c r="M55" s="1"/>
  <c r="N55" s="1"/>
  <c r="W55"/>
  <c r="AG55" s="1"/>
  <c r="Q55"/>
  <c r="X54"/>
  <c r="G56"/>
  <c r="AF55" l="1"/>
  <c r="T54"/>
  <c r="U54" s="1"/>
  <c r="R55"/>
  <c r="T55" s="1"/>
  <c r="U55" s="1"/>
  <c r="G57"/>
  <c r="Z54"/>
  <c r="AB54" s="1"/>
  <c r="AC54" s="1"/>
  <c r="AA54"/>
  <c r="K57"/>
  <c r="W56"/>
  <c r="AG56" s="1"/>
  <c r="O56"/>
  <c r="M56" s="1"/>
  <c r="N56" s="1"/>
  <c r="P56"/>
  <c r="X55"/>
  <c r="A59"/>
  <c r="I58"/>
  <c r="J58" s="1"/>
  <c r="E58"/>
  <c r="F58" s="1"/>
  <c r="B58"/>
  <c r="C58" s="1"/>
  <c r="S55" l="1"/>
  <c r="P57"/>
  <c r="Q57" s="1"/>
  <c r="E59"/>
  <c r="F59" s="1"/>
  <c r="B59"/>
  <c r="C59" s="1"/>
  <c r="A60"/>
  <c r="I59"/>
  <c r="J59" s="1"/>
  <c r="X56"/>
  <c r="AF56"/>
  <c r="Q56"/>
  <c r="R56"/>
  <c r="Z55"/>
  <c r="AB55" s="1"/>
  <c r="AC55" s="1"/>
  <c r="AA55"/>
  <c r="G58"/>
  <c r="K58"/>
  <c r="O57"/>
  <c r="M57" s="1"/>
  <c r="N57" s="1"/>
  <c r="W57"/>
  <c r="AG57" s="1"/>
  <c r="P58" l="1"/>
  <c r="Q58" s="1"/>
  <c r="T56"/>
  <c r="U56" s="1"/>
  <c r="S56"/>
  <c r="K59"/>
  <c r="W58"/>
  <c r="AG58" s="1"/>
  <c r="O58"/>
  <c r="M58" s="1"/>
  <c r="N58" s="1"/>
  <c r="Z56"/>
  <c r="AB56" s="1"/>
  <c r="AC56" s="1"/>
  <c r="AA56"/>
  <c r="A61"/>
  <c r="I60"/>
  <c r="J60" s="1"/>
  <c r="E60"/>
  <c r="F60" s="1"/>
  <c r="B60"/>
  <c r="C60" s="1"/>
  <c r="AF57"/>
  <c r="G59"/>
  <c r="R57"/>
  <c r="X57"/>
  <c r="P59" l="1"/>
  <c r="Q59" s="1"/>
  <c r="AF58"/>
  <c r="G60"/>
  <c r="X58"/>
  <c r="B61"/>
  <c r="C61" s="1"/>
  <c r="A62"/>
  <c r="I61"/>
  <c r="J61" s="1"/>
  <c r="E61"/>
  <c r="F61" s="1"/>
  <c r="S57"/>
  <c r="T57"/>
  <c r="U57" s="1"/>
  <c r="Z57"/>
  <c r="AB57" s="1"/>
  <c r="AC57" s="1"/>
  <c r="AA57"/>
  <c r="K60"/>
  <c r="O59"/>
  <c r="M59" s="1"/>
  <c r="N59" s="1"/>
  <c r="W59"/>
  <c r="AG59" s="1"/>
  <c r="R58"/>
  <c r="P60" l="1"/>
  <c r="Q60" s="1"/>
  <c r="AF59"/>
  <c r="G61"/>
  <c r="R59"/>
  <c r="T58"/>
  <c r="U58" s="1"/>
  <c r="S58"/>
  <c r="K61"/>
  <c r="W60"/>
  <c r="AG60" s="1"/>
  <c r="O60"/>
  <c r="M60" s="1"/>
  <c r="N60" s="1"/>
  <c r="A63"/>
  <c r="I62"/>
  <c r="J62" s="1"/>
  <c r="E62"/>
  <c r="F62" s="1"/>
  <c r="B62"/>
  <c r="C62" s="1"/>
  <c r="Z58"/>
  <c r="AB58" s="1"/>
  <c r="AC58" s="1"/>
  <c r="AA58"/>
  <c r="X59"/>
  <c r="P61" l="1"/>
  <c r="Q61" s="1"/>
  <c r="AF60"/>
  <c r="S59"/>
  <c r="T59"/>
  <c r="U59" s="1"/>
  <c r="X60"/>
  <c r="Z59"/>
  <c r="AB59" s="1"/>
  <c r="AC59" s="1"/>
  <c r="AA59"/>
  <c r="E63"/>
  <c r="F63" s="1"/>
  <c r="A64"/>
  <c r="I63"/>
  <c r="J63" s="1"/>
  <c r="B63"/>
  <c r="C63" s="1"/>
  <c r="K62"/>
  <c r="O61"/>
  <c r="M61" s="1"/>
  <c r="N61" s="1"/>
  <c r="W61"/>
  <c r="AG61" s="1"/>
  <c r="R60"/>
  <c r="G62"/>
  <c r="P62" l="1"/>
  <c r="Q62" s="1"/>
  <c r="K63"/>
  <c r="W62"/>
  <c r="AG62" s="1"/>
  <c r="O62"/>
  <c r="M62" s="1"/>
  <c r="N62" s="1"/>
  <c r="A65"/>
  <c r="I64"/>
  <c r="J64" s="1"/>
  <c r="B64"/>
  <c r="C64" s="1"/>
  <c r="E64"/>
  <c r="F64" s="1"/>
  <c r="G63"/>
  <c r="P63" s="1"/>
  <c r="AF61"/>
  <c r="T60"/>
  <c r="U60" s="1"/>
  <c r="S60"/>
  <c r="R61"/>
  <c r="Z60"/>
  <c r="AB60" s="1"/>
  <c r="AC60" s="1"/>
  <c r="AA60"/>
  <c r="X61"/>
  <c r="R62" l="1"/>
  <c r="T62" s="1"/>
  <c r="U62" s="1"/>
  <c r="AF62"/>
  <c r="X62"/>
  <c r="Z62" s="1"/>
  <c r="AB62" s="1"/>
  <c r="AC62" s="1"/>
  <c r="Q63"/>
  <c r="Z61"/>
  <c r="AB61" s="1"/>
  <c r="AC61" s="1"/>
  <c r="AA61"/>
  <c r="A66"/>
  <c r="I65"/>
  <c r="J65" s="1"/>
  <c r="E65"/>
  <c r="F65" s="1"/>
  <c r="B65"/>
  <c r="C65" s="1"/>
  <c r="K64"/>
  <c r="W63"/>
  <c r="AG63" s="1"/>
  <c r="O63"/>
  <c r="M63" s="1"/>
  <c r="N63" s="1"/>
  <c r="S61"/>
  <c r="T61"/>
  <c r="U61" s="1"/>
  <c r="G64"/>
  <c r="P64" s="1"/>
  <c r="S62" l="1"/>
  <c r="AA62"/>
  <c r="Q64"/>
  <c r="A67"/>
  <c r="I66"/>
  <c r="J66" s="1"/>
  <c r="E66"/>
  <c r="F66" s="1"/>
  <c r="B66"/>
  <c r="C66" s="1"/>
  <c r="K65"/>
  <c r="W64"/>
  <c r="AG64" s="1"/>
  <c r="O64"/>
  <c r="M64" s="1"/>
  <c r="N64" s="1"/>
  <c r="X63"/>
  <c r="R63"/>
  <c r="G65"/>
  <c r="AF63"/>
  <c r="Z63" l="1"/>
  <c r="AB63" s="1"/>
  <c r="AC63" s="1"/>
  <c r="AA63"/>
  <c r="K66"/>
  <c r="W65"/>
  <c r="AG65" s="1"/>
  <c r="O65"/>
  <c r="M65" s="1"/>
  <c r="N65" s="1"/>
  <c r="S63"/>
  <c r="T63"/>
  <c r="U63" s="1"/>
  <c r="G66"/>
  <c r="R64"/>
  <c r="P65"/>
  <c r="X64"/>
  <c r="E67"/>
  <c r="F67" s="1"/>
  <c r="A68"/>
  <c r="I67"/>
  <c r="J67" s="1"/>
  <c r="B67"/>
  <c r="C67" s="1"/>
  <c r="AF64"/>
  <c r="T64" l="1"/>
  <c r="U64" s="1"/>
  <c r="S64"/>
  <c r="Z64"/>
  <c r="AB64" s="1"/>
  <c r="AC64" s="1"/>
  <c r="AA64"/>
  <c r="G67"/>
  <c r="P66"/>
  <c r="A69"/>
  <c r="I68"/>
  <c r="J68" s="1"/>
  <c r="B68"/>
  <c r="C68" s="1"/>
  <c r="E68"/>
  <c r="F68" s="1"/>
  <c r="X65"/>
  <c r="R65"/>
  <c r="Q65"/>
  <c r="AF65"/>
  <c r="K67"/>
  <c r="W66"/>
  <c r="AG66" s="1"/>
  <c r="O66"/>
  <c r="M66" s="1"/>
  <c r="N66" s="1"/>
  <c r="P67" l="1"/>
  <c r="Q67" s="1"/>
  <c r="B69"/>
  <c r="C69" s="1"/>
  <c r="A70"/>
  <c r="I69"/>
  <c r="J69" s="1"/>
  <c r="E69"/>
  <c r="F69" s="1"/>
  <c r="Z65"/>
  <c r="AB65" s="1"/>
  <c r="AC65" s="1"/>
  <c r="AA65"/>
  <c r="G68"/>
  <c r="AF66"/>
  <c r="Q66"/>
  <c r="X66"/>
  <c r="R66"/>
  <c r="K68"/>
  <c r="W67"/>
  <c r="AG67" s="1"/>
  <c r="O67"/>
  <c r="M67" s="1"/>
  <c r="N67" s="1"/>
  <c r="S65"/>
  <c r="T65"/>
  <c r="U65" s="1"/>
  <c r="P68" l="1"/>
  <c r="Z66"/>
  <c r="AB66" s="1"/>
  <c r="AC66" s="1"/>
  <c r="AA66"/>
  <c r="K69"/>
  <c r="W68"/>
  <c r="AG68" s="1"/>
  <c r="O68"/>
  <c r="M68" s="1"/>
  <c r="N68" s="1"/>
  <c r="A71"/>
  <c r="I70"/>
  <c r="J70" s="1"/>
  <c r="E70"/>
  <c r="F70" s="1"/>
  <c r="B70"/>
  <c r="C70" s="1"/>
  <c r="AF67"/>
  <c r="T66"/>
  <c r="U66" s="1"/>
  <c r="S66"/>
  <c r="G69"/>
  <c r="X67"/>
  <c r="R67"/>
  <c r="AF68" l="1"/>
  <c r="X68"/>
  <c r="AA68" s="1"/>
  <c r="Q68"/>
  <c r="R68"/>
  <c r="T68" s="1"/>
  <c r="U68" s="1"/>
  <c r="Z67"/>
  <c r="AB67" s="1"/>
  <c r="AC67" s="1"/>
  <c r="AA67"/>
  <c r="S67"/>
  <c r="T67"/>
  <c r="U67" s="1"/>
  <c r="G70"/>
  <c r="P69"/>
  <c r="E71"/>
  <c r="F71" s="1"/>
  <c r="A72"/>
  <c r="I71"/>
  <c r="J71" s="1"/>
  <c r="B71"/>
  <c r="C71" s="1"/>
  <c r="K70"/>
  <c r="W69"/>
  <c r="AG69" s="1"/>
  <c r="O69"/>
  <c r="M69" s="1"/>
  <c r="N69" s="1"/>
  <c r="Z68" l="1"/>
  <c r="AB68" s="1"/>
  <c r="AC68" s="1"/>
  <c r="S68"/>
  <c r="P70"/>
  <c r="Q70" s="1"/>
  <c r="K71"/>
  <c r="W70"/>
  <c r="AG70" s="1"/>
  <c r="O70"/>
  <c r="M70" s="1"/>
  <c r="N70" s="1"/>
  <c r="A73"/>
  <c r="I72"/>
  <c r="J72" s="1"/>
  <c r="B72"/>
  <c r="C72" s="1"/>
  <c r="E72"/>
  <c r="F72" s="1"/>
  <c r="AF69"/>
  <c r="Q69"/>
  <c r="X69"/>
  <c r="R69"/>
  <c r="G71"/>
  <c r="Z69" l="1"/>
  <c r="AB69" s="1"/>
  <c r="AC69" s="1"/>
  <c r="AA69"/>
  <c r="G72"/>
  <c r="P71"/>
  <c r="AF70"/>
  <c r="E73"/>
  <c r="F73" s="1"/>
  <c r="A74"/>
  <c r="I73"/>
  <c r="J73" s="1"/>
  <c r="B73"/>
  <c r="C73" s="1"/>
  <c r="K72"/>
  <c r="W71"/>
  <c r="AG71" s="1"/>
  <c r="O71"/>
  <c r="M71" s="1"/>
  <c r="N71" s="1"/>
  <c r="X70"/>
  <c r="T69"/>
  <c r="U69" s="1"/>
  <c r="S69"/>
  <c r="R70"/>
  <c r="P72" l="1"/>
  <c r="Q72" s="1"/>
  <c r="S70"/>
  <c r="T70"/>
  <c r="U70" s="1"/>
  <c r="Z70"/>
  <c r="AB70" s="1"/>
  <c r="AC70" s="1"/>
  <c r="AA70"/>
  <c r="AF71"/>
  <c r="Q71"/>
  <c r="X71"/>
  <c r="R71"/>
  <c r="W72"/>
  <c r="AG72" s="1"/>
  <c r="K73"/>
  <c r="O72"/>
  <c r="M72" s="1"/>
  <c r="N72" s="1"/>
  <c r="I74"/>
  <c r="J74" s="1"/>
  <c r="A75"/>
  <c r="E74"/>
  <c r="F74" s="1"/>
  <c r="B74"/>
  <c r="C74" s="1"/>
  <c r="G73"/>
  <c r="S71" l="1"/>
  <c r="T71"/>
  <c r="U71" s="1"/>
  <c r="G74"/>
  <c r="X72"/>
  <c r="AF72"/>
  <c r="E75"/>
  <c r="F75" s="1"/>
  <c r="A76"/>
  <c r="I75"/>
  <c r="J75" s="1"/>
  <c r="B75"/>
  <c r="C75" s="1"/>
  <c r="P73"/>
  <c r="P74" s="1"/>
  <c r="K74"/>
  <c r="W73"/>
  <c r="AG73" s="1"/>
  <c r="O73"/>
  <c r="M73" s="1"/>
  <c r="N73" s="1"/>
  <c r="Z71"/>
  <c r="AB71" s="1"/>
  <c r="AC71" s="1"/>
  <c r="AA71"/>
  <c r="R72"/>
  <c r="S72" l="1"/>
  <c r="T72"/>
  <c r="U72" s="1"/>
  <c r="AF73"/>
  <c r="Q73"/>
  <c r="X73"/>
  <c r="R73"/>
  <c r="Z72"/>
  <c r="AB72" s="1"/>
  <c r="AC72" s="1"/>
  <c r="AA72"/>
  <c r="W74"/>
  <c r="AG74" s="1"/>
  <c r="O74"/>
  <c r="M74" s="1"/>
  <c r="N74" s="1"/>
  <c r="K75"/>
  <c r="A77"/>
  <c r="I76"/>
  <c r="J76" s="1"/>
  <c r="B76"/>
  <c r="C76" s="1"/>
  <c r="E76"/>
  <c r="F76" s="1"/>
  <c r="Q74"/>
  <c r="G75"/>
  <c r="G76" l="1"/>
  <c r="AF74"/>
  <c r="P75"/>
  <c r="Z73"/>
  <c r="AB73" s="1"/>
  <c r="AC73" s="1"/>
  <c r="AA73"/>
  <c r="T73"/>
  <c r="U73" s="1"/>
  <c r="S73"/>
  <c r="E77"/>
  <c r="F77" s="1"/>
  <c r="I77"/>
  <c r="J77" s="1"/>
  <c r="B77"/>
  <c r="C77" s="1"/>
  <c r="A78"/>
  <c r="K76"/>
  <c r="W75"/>
  <c r="AG75" s="1"/>
  <c r="O75"/>
  <c r="M75" s="1"/>
  <c r="N75" s="1"/>
  <c r="X74"/>
  <c r="R74"/>
  <c r="P76" l="1"/>
  <c r="Q76" s="1"/>
  <c r="S74"/>
  <c r="T74"/>
  <c r="U74" s="1"/>
  <c r="AF75"/>
  <c r="Q75"/>
  <c r="X75"/>
  <c r="R75"/>
  <c r="I78"/>
  <c r="J78" s="1"/>
  <c r="A79"/>
  <c r="E78"/>
  <c r="F78" s="1"/>
  <c r="B78"/>
  <c r="C78" s="1"/>
  <c r="G77"/>
  <c r="Z74"/>
  <c r="AB74" s="1"/>
  <c r="AC74" s="1"/>
  <c r="AA74"/>
  <c r="W76"/>
  <c r="AG76" s="1"/>
  <c r="O76"/>
  <c r="M76" s="1"/>
  <c r="N76" s="1"/>
  <c r="K77"/>
  <c r="P77" l="1"/>
  <c r="Q77" s="1"/>
  <c r="K78"/>
  <c r="W77"/>
  <c r="AG77" s="1"/>
  <c r="O77"/>
  <c r="M77" s="1"/>
  <c r="N77" s="1"/>
  <c r="E79"/>
  <c r="F79" s="1"/>
  <c r="A80"/>
  <c r="I79"/>
  <c r="J79" s="1"/>
  <c r="B79"/>
  <c r="C79" s="1"/>
  <c r="Z75"/>
  <c r="AB75" s="1"/>
  <c r="AC75" s="1"/>
  <c r="AA75"/>
  <c r="R76"/>
  <c r="S75"/>
  <c r="T75"/>
  <c r="U75" s="1"/>
  <c r="G78"/>
  <c r="X76"/>
  <c r="AF76"/>
  <c r="X77" l="1"/>
  <c r="AA77" s="1"/>
  <c r="R77"/>
  <c r="T77" s="1"/>
  <c r="U77" s="1"/>
  <c r="AF77"/>
  <c r="S76"/>
  <c r="T76"/>
  <c r="U76" s="1"/>
  <c r="A81"/>
  <c r="I80"/>
  <c r="J80" s="1"/>
  <c r="B80"/>
  <c r="C80" s="1"/>
  <c r="E80"/>
  <c r="F80" s="1"/>
  <c r="G79"/>
  <c r="W78"/>
  <c r="AG78" s="1"/>
  <c r="K79"/>
  <c r="O78"/>
  <c r="M78" s="1"/>
  <c r="N78" s="1"/>
  <c r="Z76"/>
  <c r="AB76" s="1"/>
  <c r="AC76" s="1"/>
  <c r="AA76"/>
  <c r="P78"/>
  <c r="Z77" l="1"/>
  <c r="AB77" s="1"/>
  <c r="AC77" s="1"/>
  <c r="S77"/>
  <c r="P79"/>
  <c r="Q79" s="1"/>
  <c r="K80"/>
  <c r="W79"/>
  <c r="AG79" s="1"/>
  <c r="O79"/>
  <c r="M79" s="1"/>
  <c r="N79" s="1"/>
  <c r="G80"/>
  <c r="AF78"/>
  <c r="Q78"/>
  <c r="X78"/>
  <c r="R78"/>
  <c r="E81"/>
  <c r="F81" s="1"/>
  <c r="A82"/>
  <c r="B81"/>
  <c r="C81" s="1"/>
  <c r="I81"/>
  <c r="J81" s="1"/>
  <c r="X79" l="1"/>
  <c r="Z79" s="1"/>
  <c r="AB79" s="1"/>
  <c r="AC79" s="1"/>
  <c r="Z78"/>
  <c r="AB78" s="1"/>
  <c r="AC78" s="1"/>
  <c r="AA78"/>
  <c r="AF79"/>
  <c r="I82"/>
  <c r="J82" s="1"/>
  <c r="A83"/>
  <c r="E82"/>
  <c r="F82" s="1"/>
  <c r="B82"/>
  <c r="C82" s="1"/>
  <c r="S78"/>
  <c r="T78"/>
  <c r="U78" s="1"/>
  <c r="W80"/>
  <c r="AG80" s="1"/>
  <c r="K81"/>
  <c r="O80"/>
  <c r="M80" s="1"/>
  <c r="N80" s="1"/>
  <c r="G81"/>
  <c r="P80"/>
  <c r="R79"/>
  <c r="AA79" l="1"/>
  <c r="AF80"/>
  <c r="Q80"/>
  <c r="R80"/>
  <c r="X80"/>
  <c r="A84"/>
  <c r="E83"/>
  <c r="F83" s="1"/>
  <c r="I83"/>
  <c r="J83" s="1"/>
  <c r="B83"/>
  <c r="C83" s="1"/>
  <c r="S79"/>
  <c r="T79"/>
  <c r="U79" s="1"/>
  <c r="K82"/>
  <c r="W81"/>
  <c r="AG81" s="1"/>
  <c r="O81"/>
  <c r="M81" s="1"/>
  <c r="N81" s="1"/>
  <c r="P81"/>
  <c r="G82"/>
  <c r="AF81" l="1"/>
  <c r="Q81"/>
  <c r="X81"/>
  <c r="R81"/>
  <c r="Z80"/>
  <c r="AB80" s="1"/>
  <c r="AC80" s="1"/>
  <c r="AA80"/>
  <c r="W82"/>
  <c r="AG82" s="1"/>
  <c r="O82"/>
  <c r="M82" s="1"/>
  <c r="N82" s="1"/>
  <c r="K83"/>
  <c r="I84"/>
  <c r="J84" s="1"/>
  <c r="B84"/>
  <c r="C84" s="1"/>
  <c r="A85"/>
  <c r="E84"/>
  <c r="F84" s="1"/>
  <c r="G83"/>
  <c r="P82"/>
  <c r="S80"/>
  <c r="T80"/>
  <c r="U80" s="1"/>
  <c r="T81" l="1"/>
  <c r="U81" s="1"/>
  <c r="S81"/>
  <c r="I85"/>
  <c r="J85" s="1"/>
  <c r="E85"/>
  <c r="F85" s="1"/>
  <c r="A86"/>
  <c r="B85"/>
  <c r="C85" s="1"/>
  <c r="K84"/>
  <c r="W83"/>
  <c r="AG83" s="1"/>
  <c r="O83"/>
  <c r="M83" s="1"/>
  <c r="N83" s="1"/>
  <c r="G84"/>
  <c r="AF82"/>
  <c r="Q82"/>
  <c r="X82"/>
  <c r="R82"/>
  <c r="Z81"/>
  <c r="AB81" s="1"/>
  <c r="AC81" s="1"/>
  <c r="AA81"/>
  <c r="P83"/>
  <c r="Z82" l="1"/>
  <c r="AB82" s="1"/>
  <c r="AC82" s="1"/>
  <c r="AA82"/>
  <c r="K85"/>
  <c r="W84"/>
  <c r="AG84" s="1"/>
  <c r="O84"/>
  <c r="M84" s="1"/>
  <c r="N84" s="1"/>
  <c r="I86"/>
  <c r="J86" s="1"/>
  <c r="B86"/>
  <c r="C86" s="1"/>
  <c r="A87"/>
  <c r="E86"/>
  <c r="F86" s="1"/>
  <c r="S82"/>
  <c r="T82"/>
  <c r="U82" s="1"/>
  <c r="G85"/>
  <c r="P84"/>
  <c r="AF83"/>
  <c r="Q83"/>
  <c r="X83"/>
  <c r="R83"/>
  <c r="Z83" l="1"/>
  <c r="AB83" s="1"/>
  <c r="AC83" s="1"/>
  <c r="AA83"/>
  <c r="S83"/>
  <c r="T83"/>
  <c r="U83" s="1"/>
  <c r="R84"/>
  <c r="AF84"/>
  <c r="Q84"/>
  <c r="X84"/>
  <c r="W85"/>
  <c r="AG85" s="1"/>
  <c r="O85"/>
  <c r="M85" s="1"/>
  <c r="N85" s="1"/>
  <c r="K86"/>
  <c r="I87"/>
  <c r="J87" s="1"/>
  <c r="A88"/>
  <c r="E87"/>
  <c r="F87" s="1"/>
  <c r="B87"/>
  <c r="C87" s="1"/>
  <c r="G86"/>
  <c r="P85"/>
  <c r="P86" l="1"/>
  <c r="Q86" s="1"/>
  <c r="W86"/>
  <c r="AG86" s="1"/>
  <c r="O86"/>
  <c r="M86" s="1"/>
  <c r="N86" s="1"/>
  <c r="K87"/>
  <c r="Z84"/>
  <c r="AB84" s="1"/>
  <c r="AC84" s="1"/>
  <c r="AA84"/>
  <c r="G87"/>
  <c r="X85"/>
  <c r="Q85"/>
  <c r="AF85"/>
  <c r="R85"/>
  <c r="S84"/>
  <c r="T84"/>
  <c r="U84" s="1"/>
  <c r="I88"/>
  <c r="J88" s="1"/>
  <c r="B88"/>
  <c r="C88" s="1"/>
  <c r="E88"/>
  <c r="F88" s="1"/>
  <c r="A89"/>
  <c r="A90" l="1"/>
  <c r="I89"/>
  <c r="J89" s="1"/>
  <c r="E89"/>
  <c r="F89" s="1"/>
  <c r="B89"/>
  <c r="C89" s="1"/>
  <c r="T85"/>
  <c r="U85" s="1"/>
  <c r="S85"/>
  <c r="G88"/>
  <c r="P87"/>
  <c r="R86"/>
  <c r="AA85"/>
  <c r="Z85"/>
  <c r="AB85" s="1"/>
  <c r="AC85" s="1"/>
  <c r="AF86"/>
  <c r="W87"/>
  <c r="AG87" s="1"/>
  <c r="O87"/>
  <c r="M87" s="1"/>
  <c r="N87" s="1"/>
  <c r="K88"/>
  <c r="X86"/>
  <c r="P88" l="1"/>
  <c r="Q88" s="1"/>
  <c r="AA86"/>
  <c r="Z86"/>
  <c r="AB86" s="1"/>
  <c r="AC86" s="1"/>
  <c r="S86"/>
  <c r="T86"/>
  <c r="U86" s="1"/>
  <c r="A91"/>
  <c r="E90"/>
  <c r="F90" s="1"/>
  <c r="B90"/>
  <c r="C90" s="1"/>
  <c r="I90"/>
  <c r="J90" s="1"/>
  <c r="G89"/>
  <c r="W88"/>
  <c r="AG88" s="1"/>
  <c r="O88"/>
  <c r="M88" s="1"/>
  <c r="N88" s="1"/>
  <c r="K89"/>
  <c r="X87"/>
  <c r="AF87"/>
  <c r="R87"/>
  <c r="Q87"/>
  <c r="P89" l="1"/>
  <c r="Q89" s="1"/>
  <c r="T87"/>
  <c r="U87" s="1"/>
  <c r="S87"/>
  <c r="K90"/>
  <c r="O89"/>
  <c r="M89" s="1"/>
  <c r="N89" s="1"/>
  <c r="W89"/>
  <c r="AG89" s="1"/>
  <c r="G90"/>
  <c r="X88"/>
  <c r="A92"/>
  <c r="B91"/>
  <c r="C91" s="1"/>
  <c r="I91"/>
  <c r="J91" s="1"/>
  <c r="E91"/>
  <c r="F91" s="1"/>
  <c r="R88"/>
  <c r="AA87"/>
  <c r="Z87"/>
  <c r="AB87" s="1"/>
  <c r="AC87" s="1"/>
  <c r="AF88"/>
  <c r="P90" l="1"/>
  <c r="Q90" s="1"/>
  <c r="X89"/>
  <c r="AA89" s="1"/>
  <c r="AF89"/>
  <c r="S88"/>
  <c r="T88"/>
  <c r="U88" s="1"/>
  <c r="Z88"/>
  <c r="AB88" s="1"/>
  <c r="AC88" s="1"/>
  <c r="AA88"/>
  <c r="R89"/>
  <c r="A93"/>
  <c r="E92"/>
  <c r="F92" s="1"/>
  <c r="B92"/>
  <c r="C92" s="1"/>
  <c r="I92"/>
  <c r="J92" s="1"/>
  <c r="K91"/>
  <c r="W90"/>
  <c r="AG90" s="1"/>
  <c r="O90"/>
  <c r="M90" s="1"/>
  <c r="N90" s="1"/>
  <c r="G91"/>
  <c r="P91" l="1"/>
  <c r="Q91" s="1"/>
  <c r="Z89"/>
  <c r="AB89" s="1"/>
  <c r="AC89" s="1"/>
  <c r="X90"/>
  <c r="AA90" s="1"/>
  <c r="A94"/>
  <c r="B93"/>
  <c r="C93" s="1"/>
  <c r="E93"/>
  <c r="F93" s="1"/>
  <c r="I93"/>
  <c r="J93" s="1"/>
  <c r="R90"/>
  <c r="K92"/>
  <c r="W91"/>
  <c r="AG91" s="1"/>
  <c r="O91"/>
  <c r="M91" s="1"/>
  <c r="N91" s="1"/>
  <c r="AF90"/>
  <c r="T89"/>
  <c r="U89" s="1"/>
  <c r="S89"/>
  <c r="G92"/>
  <c r="Z90" l="1"/>
  <c r="AB90" s="1"/>
  <c r="AC90" s="1"/>
  <c r="G93"/>
  <c r="E94"/>
  <c r="F94" s="1"/>
  <c r="B94"/>
  <c r="C94" s="1"/>
  <c r="A95"/>
  <c r="I94"/>
  <c r="J94" s="1"/>
  <c r="R91"/>
  <c r="K93"/>
  <c r="W92"/>
  <c r="AG92" s="1"/>
  <c r="O92"/>
  <c r="M92" s="1"/>
  <c r="N92" s="1"/>
  <c r="X91"/>
  <c r="T90"/>
  <c r="U90" s="1"/>
  <c r="S90"/>
  <c r="P92"/>
  <c r="P93" s="1"/>
  <c r="AF91"/>
  <c r="Q93" l="1"/>
  <c r="G94"/>
  <c r="P94" s="1"/>
  <c r="K94"/>
  <c r="W93"/>
  <c r="AG93" s="1"/>
  <c r="O93"/>
  <c r="M93" s="1"/>
  <c r="N93" s="1"/>
  <c r="Z91"/>
  <c r="AB91" s="1"/>
  <c r="AC91" s="1"/>
  <c r="AA91"/>
  <c r="E95"/>
  <c r="F95" s="1"/>
  <c r="B95"/>
  <c r="C95" s="1"/>
  <c r="I95"/>
  <c r="J95" s="1"/>
  <c r="A96"/>
  <c r="X92"/>
  <c r="AF92"/>
  <c r="Q92"/>
  <c r="R92"/>
  <c r="S91"/>
  <c r="T91"/>
  <c r="U91" s="1"/>
  <c r="AA92" l="1"/>
  <c r="Z92"/>
  <c r="AB92" s="1"/>
  <c r="AC92" s="1"/>
  <c r="R93"/>
  <c r="Q94"/>
  <c r="G95"/>
  <c r="X93"/>
  <c r="T92"/>
  <c r="U92" s="1"/>
  <c r="S92"/>
  <c r="K95"/>
  <c r="W94"/>
  <c r="AG94" s="1"/>
  <c r="O94"/>
  <c r="M94" s="1"/>
  <c r="N94" s="1"/>
  <c r="AF93"/>
  <c r="I96"/>
  <c r="J96" s="1"/>
  <c r="E96"/>
  <c r="F96" s="1"/>
  <c r="C96"/>
  <c r="A97"/>
  <c r="B96"/>
  <c r="X94" l="1"/>
  <c r="AA94" s="1"/>
  <c r="K96"/>
  <c r="W95"/>
  <c r="AG95" s="1"/>
  <c r="O95"/>
  <c r="M95" s="1"/>
  <c r="N95" s="1"/>
  <c r="B97"/>
  <c r="C97" s="1"/>
  <c r="I97"/>
  <c r="J97" s="1"/>
  <c r="A98"/>
  <c r="E97"/>
  <c r="F97" s="1"/>
  <c r="S93"/>
  <c r="T93"/>
  <c r="U93" s="1"/>
  <c r="G96"/>
  <c r="P95"/>
  <c r="AF94"/>
  <c r="R94"/>
  <c r="Z93"/>
  <c r="AB93" s="1"/>
  <c r="AC93" s="1"/>
  <c r="AA93"/>
  <c r="Z94" l="1"/>
  <c r="AB94" s="1"/>
  <c r="AC94" s="1"/>
  <c r="K97"/>
  <c r="W96"/>
  <c r="AG96" s="1"/>
  <c r="O96"/>
  <c r="M96" s="1"/>
  <c r="N96" s="1"/>
  <c r="T94"/>
  <c r="U94" s="1"/>
  <c r="S94"/>
  <c r="E98"/>
  <c r="F98" s="1"/>
  <c r="I98"/>
  <c r="J98" s="1"/>
  <c r="A99"/>
  <c r="B98"/>
  <c r="C98" s="1"/>
  <c r="G97"/>
  <c r="P96"/>
  <c r="AF95"/>
  <c r="Q95"/>
  <c r="R95"/>
  <c r="X95"/>
  <c r="Z95" l="1"/>
  <c r="AB95" s="1"/>
  <c r="AC95" s="1"/>
  <c r="AA95"/>
  <c r="E99"/>
  <c r="F99" s="1"/>
  <c r="B99"/>
  <c r="C99" s="1"/>
  <c r="A100"/>
  <c r="I99"/>
  <c r="J99" s="1"/>
  <c r="G98"/>
  <c r="K98"/>
  <c r="W97"/>
  <c r="AG97" s="1"/>
  <c r="O97"/>
  <c r="M97" s="1"/>
  <c r="N97" s="1"/>
  <c r="P97"/>
  <c r="S95"/>
  <c r="T95"/>
  <c r="U95" s="1"/>
  <c r="X96"/>
  <c r="AF96"/>
  <c r="Q96"/>
  <c r="R96"/>
  <c r="G99" l="1"/>
  <c r="T96"/>
  <c r="U96" s="1"/>
  <c r="S96"/>
  <c r="Z96"/>
  <c r="AB96" s="1"/>
  <c r="AC96" s="1"/>
  <c r="AA96"/>
  <c r="P98"/>
  <c r="P99" s="1"/>
  <c r="AF97"/>
  <c r="Q97"/>
  <c r="R97"/>
  <c r="X97"/>
  <c r="K99"/>
  <c r="W98"/>
  <c r="AG98" s="1"/>
  <c r="O98"/>
  <c r="M98" s="1"/>
  <c r="N98" s="1"/>
  <c r="E100"/>
  <c r="F100" s="1"/>
  <c r="B100"/>
  <c r="C100" s="1"/>
  <c r="I100"/>
  <c r="J100" s="1"/>
  <c r="A101"/>
  <c r="S97" l="1"/>
  <c r="T97"/>
  <c r="U97" s="1"/>
  <c r="G100"/>
  <c r="Q99"/>
  <c r="Z97"/>
  <c r="AB97" s="1"/>
  <c r="AC97" s="1"/>
  <c r="AA97"/>
  <c r="X98"/>
  <c r="AF98"/>
  <c r="Q98"/>
  <c r="R98"/>
  <c r="I101"/>
  <c r="J101" s="1"/>
  <c r="E101"/>
  <c r="F101" s="1"/>
  <c r="A102"/>
  <c r="B101"/>
  <c r="C101" s="1"/>
  <c r="P100"/>
  <c r="O99"/>
  <c r="M99" s="1"/>
  <c r="N99" s="1"/>
  <c r="K100"/>
  <c r="W99"/>
  <c r="AG99" s="1"/>
  <c r="Q100" l="1"/>
  <c r="X99"/>
  <c r="G101"/>
  <c r="P101" s="1"/>
  <c r="T98"/>
  <c r="U98" s="1"/>
  <c r="S98"/>
  <c r="AF99"/>
  <c r="W100"/>
  <c r="AG100" s="1"/>
  <c r="O100"/>
  <c r="M100" s="1"/>
  <c r="N100" s="1"/>
  <c r="K101"/>
  <c r="B102"/>
  <c r="C102" s="1"/>
  <c r="I102"/>
  <c r="J102" s="1"/>
  <c r="A103"/>
  <c r="E102"/>
  <c r="F102" s="1"/>
  <c r="Z98"/>
  <c r="AB98" s="1"/>
  <c r="AC98" s="1"/>
  <c r="AA98"/>
  <c r="R99"/>
  <c r="I103" l="1"/>
  <c r="J103" s="1"/>
  <c r="A104"/>
  <c r="B103"/>
  <c r="C103" s="1"/>
  <c r="E103"/>
  <c r="F103" s="1"/>
  <c r="K102"/>
  <c r="W101"/>
  <c r="AG101" s="1"/>
  <c r="O101"/>
  <c r="M101" s="1"/>
  <c r="N101" s="1"/>
  <c r="Z99"/>
  <c r="AB99" s="1"/>
  <c r="AC99" s="1"/>
  <c r="AA99"/>
  <c r="R100"/>
  <c r="Q101"/>
  <c r="G102"/>
  <c r="P102" s="1"/>
  <c r="X100"/>
  <c r="S99"/>
  <c r="T99"/>
  <c r="U99" s="1"/>
  <c r="AF100"/>
  <c r="Q102" l="1"/>
  <c r="Z100"/>
  <c r="AB100" s="1"/>
  <c r="AC100" s="1"/>
  <c r="AA100"/>
  <c r="W102"/>
  <c r="AG102" s="1"/>
  <c r="O102"/>
  <c r="M102" s="1"/>
  <c r="N102" s="1"/>
  <c r="K103"/>
  <c r="E104"/>
  <c r="F104" s="1"/>
  <c r="B104"/>
  <c r="C104" s="1"/>
  <c r="A105"/>
  <c r="I104"/>
  <c r="J104" s="1"/>
  <c r="R101"/>
  <c r="AF101"/>
  <c r="S100"/>
  <c r="T100"/>
  <c r="U100" s="1"/>
  <c r="G103"/>
  <c r="P103" s="1"/>
  <c r="X101"/>
  <c r="X102" l="1"/>
  <c r="AA102" s="1"/>
  <c r="AF102"/>
  <c r="T101"/>
  <c r="U101" s="1"/>
  <c r="S101"/>
  <c r="AA101"/>
  <c r="Z101"/>
  <c r="AB101" s="1"/>
  <c r="AC101" s="1"/>
  <c r="K104"/>
  <c r="W103"/>
  <c r="AG103" s="1"/>
  <c r="O103"/>
  <c r="M103" s="1"/>
  <c r="N103" s="1"/>
  <c r="R102"/>
  <c r="Q103"/>
  <c r="I105"/>
  <c r="J105" s="1"/>
  <c r="A106"/>
  <c r="E105"/>
  <c r="F105" s="1"/>
  <c r="B105"/>
  <c r="C105" s="1"/>
  <c r="G104"/>
  <c r="P104" s="1"/>
  <c r="R103" l="1"/>
  <c r="T103" s="1"/>
  <c r="U103" s="1"/>
  <c r="AF103"/>
  <c r="Z102"/>
  <c r="AB102" s="1"/>
  <c r="AC102" s="1"/>
  <c r="X103"/>
  <c r="Z103" s="1"/>
  <c r="AB103" s="1"/>
  <c r="AC103" s="1"/>
  <c r="Q104"/>
  <c r="I106"/>
  <c r="J106" s="1"/>
  <c r="E106"/>
  <c r="F106" s="1"/>
  <c r="A107"/>
  <c r="B106"/>
  <c r="C106" s="1"/>
  <c r="S102"/>
  <c r="T102"/>
  <c r="U102" s="1"/>
  <c r="O104"/>
  <c r="M104" s="1"/>
  <c r="N104" s="1"/>
  <c r="K105"/>
  <c r="W104"/>
  <c r="AG104" s="1"/>
  <c r="G105"/>
  <c r="S103" l="1"/>
  <c r="AA103"/>
  <c r="I107"/>
  <c r="J107" s="1"/>
  <c r="A108"/>
  <c r="E107"/>
  <c r="F107" s="1"/>
  <c r="B107"/>
  <c r="C107" s="1"/>
  <c r="W105"/>
  <c r="AG105" s="1"/>
  <c r="O105"/>
  <c r="M105" s="1"/>
  <c r="N105" s="1"/>
  <c r="K106"/>
  <c r="G106"/>
  <c r="P105"/>
  <c r="AF104"/>
  <c r="R104"/>
  <c r="X104"/>
  <c r="Z104" l="1"/>
  <c r="AB104" s="1"/>
  <c r="AC104" s="1"/>
  <c r="AA104"/>
  <c r="X105"/>
  <c r="AF105"/>
  <c r="Q105"/>
  <c r="R105"/>
  <c r="G107"/>
  <c r="S104"/>
  <c r="T104"/>
  <c r="U104" s="1"/>
  <c r="K107"/>
  <c r="W106"/>
  <c r="AG106" s="1"/>
  <c r="O106"/>
  <c r="M106" s="1"/>
  <c r="N106" s="1"/>
  <c r="I108"/>
  <c r="J108" s="1"/>
  <c r="A109"/>
  <c r="B108"/>
  <c r="C108" s="1"/>
  <c r="E108"/>
  <c r="F108" s="1"/>
  <c r="P106"/>
  <c r="P107" l="1"/>
  <c r="Q107" s="1"/>
  <c r="T105"/>
  <c r="U105" s="1"/>
  <c r="S105"/>
  <c r="AF106"/>
  <c r="Q106"/>
  <c r="R106"/>
  <c r="X106"/>
  <c r="A110"/>
  <c r="I109"/>
  <c r="J109" s="1"/>
  <c r="E109"/>
  <c r="F109" s="1"/>
  <c r="B109"/>
  <c r="C109" s="1"/>
  <c r="W107"/>
  <c r="AG107" s="1"/>
  <c r="O107"/>
  <c r="M107" s="1"/>
  <c r="N107" s="1"/>
  <c r="K108"/>
  <c r="Z105"/>
  <c r="AB105" s="1"/>
  <c r="AC105" s="1"/>
  <c r="AA105"/>
  <c r="G108"/>
  <c r="K109" l="1"/>
  <c r="W108"/>
  <c r="AG108" s="1"/>
  <c r="O108"/>
  <c r="M108" s="1"/>
  <c r="N108" s="1"/>
  <c r="A111"/>
  <c r="E110"/>
  <c r="F110" s="1"/>
  <c r="B110"/>
  <c r="C110" s="1"/>
  <c r="I110"/>
  <c r="J110" s="1"/>
  <c r="G109"/>
  <c r="P108"/>
  <c r="R107"/>
  <c r="X107"/>
  <c r="S106"/>
  <c r="T106"/>
  <c r="U106" s="1"/>
  <c r="AF107"/>
  <c r="Z106"/>
  <c r="AB106" s="1"/>
  <c r="AC106" s="1"/>
  <c r="AA106"/>
  <c r="P109" l="1"/>
  <c r="Q109" s="1"/>
  <c r="AF108"/>
  <c r="Q108"/>
  <c r="R108"/>
  <c r="X108"/>
  <c r="G110"/>
  <c r="T107"/>
  <c r="U107" s="1"/>
  <c r="S107"/>
  <c r="A112"/>
  <c r="B111"/>
  <c r="C111" s="1"/>
  <c r="I111"/>
  <c r="J111" s="1"/>
  <c r="E111"/>
  <c r="F111" s="1"/>
  <c r="Z107"/>
  <c r="AB107" s="1"/>
  <c r="AC107" s="1"/>
  <c r="AA107"/>
  <c r="O109"/>
  <c r="M109" s="1"/>
  <c r="N109" s="1"/>
  <c r="K110"/>
  <c r="W109"/>
  <c r="AG109" s="1"/>
  <c r="P110" l="1"/>
  <c r="Q110" s="1"/>
  <c r="R109"/>
  <c r="S109" s="1"/>
  <c r="A113"/>
  <c r="E112"/>
  <c r="F112" s="1"/>
  <c r="B112"/>
  <c r="C112" s="1"/>
  <c r="I112"/>
  <c r="J112" s="1"/>
  <c r="Z108"/>
  <c r="AB108" s="1"/>
  <c r="AC108" s="1"/>
  <c r="AA108"/>
  <c r="AF109"/>
  <c r="K111"/>
  <c r="W110"/>
  <c r="AG110" s="1"/>
  <c r="O110"/>
  <c r="M110" s="1"/>
  <c r="N110" s="1"/>
  <c r="G111"/>
  <c r="X109"/>
  <c r="S108"/>
  <c r="T108"/>
  <c r="U108" s="1"/>
  <c r="P111" l="1"/>
  <c r="Q111" s="1"/>
  <c r="T109"/>
  <c r="U109" s="1"/>
  <c r="X110"/>
  <c r="Z110" s="1"/>
  <c r="AB110" s="1"/>
  <c r="AC110" s="1"/>
  <c r="G112"/>
  <c r="R110"/>
  <c r="A114"/>
  <c r="B113"/>
  <c r="C113" s="1"/>
  <c r="E113"/>
  <c r="F113" s="1"/>
  <c r="I113"/>
  <c r="J113" s="1"/>
  <c r="Z109"/>
  <c r="AB109" s="1"/>
  <c r="AC109" s="1"/>
  <c r="AA109"/>
  <c r="K112"/>
  <c r="W111"/>
  <c r="AG111" s="1"/>
  <c r="O111"/>
  <c r="M111" s="1"/>
  <c r="N111" s="1"/>
  <c r="AF110"/>
  <c r="P112" l="1"/>
  <c r="Q112" s="1"/>
  <c r="AA110"/>
  <c r="R111"/>
  <c r="S111" s="1"/>
  <c r="X111"/>
  <c r="AF111"/>
  <c r="K113"/>
  <c r="W112"/>
  <c r="AG112" s="1"/>
  <c r="O112"/>
  <c r="M112" s="1"/>
  <c r="N112" s="1"/>
  <c r="G113"/>
  <c r="T110"/>
  <c r="U110" s="1"/>
  <c r="S110"/>
  <c r="E114"/>
  <c r="F114" s="1"/>
  <c r="B114"/>
  <c r="C114" s="1"/>
  <c r="A115"/>
  <c r="I114"/>
  <c r="J114" s="1"/>
  <c r="T111" l="1"/>
  <c r="U111" s="1"/>
  <c r="R112"/>
  <c r="S112" s="1"/>
  <c r="E115"/>
  <c r="F115" s="1"/>
  <c r="B115"/>
  <c r="C115" s="1"/>
  <c r="I115"/>
  <c r="J115" s="1"/>
  <c r="A116"/>
  <c r="K114"/>
  <c r="W113"/>
  <c r="AG113" s="1"/>
  <c r="O113"/>
  <c r="M113" s="1"/>
  <c r="N113" s="1"/>
  <c r="X112"/>
  <c r="AF112"/>
  <c r="G114"/>
  <c r="P113"/>
  <c r="Z111"/>
  <c r="AB111" s="1"/>
  <c r="AC111" s="1"/>
  <c r="AA111"/>
  <c r="T112" l="1"/>
  <c r="U112" s="1"/>
  <c r="P114"/>
  <c r="Q114" s="1"/>
  <c r="R113"/>
  <c r="X113"/>
  <c r="AF113"/>
  <c r="Q113"/>
  <c r="AA112"/>
  <c r="Z112"/>
  <c r="AB112" s="1"/>
  <c r="AC112" s="1"/>
  <c r="I116"/>
  <c r="J116" s="1"/>
  <c r="E116"/>
  <c r="F116" s="1"/>
  <c r="A117"/>
  <c r="B116"/>
  <c r="C116" s="1"/>
  <c r="K115"/>
  <c r="W114"/>
  <c r="AG114" s="1"/>
  <c r="O114"/>
  <c r="M114" s="1"/>
  <c r="N114" s="1"/>
  <c r="G115"/>
  <c r="P115" l="1"/>
  <c r="Q115" s="1"/>
  <c r="B117"/>
  <c r="C117" s="1"/>
  <c r="I117"/>
  <c r="J117" s="1"/>
  <c r="A118"/>
  <c r="E117"/>
  <c r="F117" s="1"/>
  <c r="X114"/>
  <c r="S113"/>
  <c r="T113"/>
  <c r="U113" s="1"/>
  <c r="K116"/>
  <c r="W115"/>
  <c r="AG115" s="1"/>
  <c r="O115"/>
  <c r="M115" s="1"/>
  <c r="N115" s="1"/>
  <c r="Z113"/>
  <c r="AB113" s="1"/>
  <c r="AC113" s="1"/>
  <c r="AA113"/>
  <c r="AF114"/>
  <c r="G116"/>
  <c r="P116" s="1"/>
  <c r="R114"/>
  <c r="Q116" l="1"/>
  <c r="T114"/>
  <c r="U114" s="1"/>
  <c r="S114"/>
  <c r="AA114"/>
  <c r="Z114"/>
  <c r="AB114" s="1"/>
  <c r="AC114" s="1"/>
  <c r="X115"/>
  <c r="E118"/>
  <c r="F118" s="1"/>
  <c r="I118"/>
  <c r="J118" s="1"/>
  <c r="A119"/>
  <c r="B118"/>
  <c r="C118" s="1"/>
  <c r="AF115"/>
  <c r="K117"/>
  <c r="W116"/>
  <c r="AG116" s="1"/>
  <c r="O116"/>
  <c r="M116" s="1"/>
  <c r="N116" s="1"/>
  <c r="G117"/>
  <c r="P117" s="1"/>
  <c r="R115"/>
  <c r="S115" l="1"/>
  <c r="T115"/>
  <c r="U115" s="1"/>
  <c r="X116"/>
  <c r="AF116"/>
  <c r="Z115"/>
  <c r="AB115" s="1"/>
  <c r="AC115" s="1"/>
  <c r="AA115"/>
  <c r="K118"/>
  <c r="W117"/>
  <c r="AG117" s="1"/>
  <c r="O117"/>
  <c r="M117" s="1"/>
  <c r="N117" s="1"/>
  <c r="E119"/>
  <c r="F119" s="1"/>
  <c r="B119"/>
  <c r="C119" s="1"/>
  <c r="I119"/>
  <c r="J119" s="1"/>
  <c r="G118"/>
  <c r="Q117"/>
  <c r="R116"/>
  <c r="X117" l="1"/>
  <c r="Z117" s="1"/>
  <c r="AB117" s="1"/>
  <c r="AC117" s="1"/>
  <c r="K119"/>
  <c r="W118"/>
  <c r="AG118" s="1"/>
  <c r="O118"/>
  <c r="M118" s="1"/>
  <c r="N118" s="1"/>
  <c r="R117"/>
  <c r="T116"/>
  <c r="U116" s="1"/>
  <c r="S116"/>
  <c r="Z116"/>
  <c r="AB116" s="1"/>
  <c r="AC116" s="1"/>
  <c r="AA116"/>
  <c r="G119"/>
  <c r="AF117"/>
  <c r="P118"/>
  <c r="AA117" l="1"/>
  <c r="P119"/>
  <c r="Q119" s="1"/>
  <c r="S117"/>
  <c r="T117"/>
  <c r="U117" s="1"/>
  <c r="O119"/>
  <c r="M119" s="1"/>
  <c r="N119" s="1"/>
  <c r="W119"/>
  <c r="AG119" s="1"/>
  <c r="X118"/>
  <c r="AF118"/>
  <c r="Q118"/>
  <c r="R118"/>
  <c r="AF119" l="1"/>
  <c r="Z118"/>
  <c r="AB118" s="1"/>
  <c r="AC118" s="1"/>
  <c r="AA118"/>
  <c r="R119"/>
  <c r="T118"/>
  <c r="U118" s="1"/>
  <c r="S118"/>
  <c r="X119"/>
  <c r="Z119" l="1"/>
  <c r="AB119" s="1"/>
  <c r="AC119" s="1"/>
  <c r="AA119"/>
  <c r="S119"/>
  <c r="T119"/>
  <c r="U119" s="1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<sst xmlns="http://schemas.openxmlformats.org/spreadsheetml/2006/main" count="190" uniqueCount="95">
  <si>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</si>
  <si>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</si>
  <si>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</si>
  <si>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</si>
  <si>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</si>
  <si>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</si>
  <si>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</si>
  <si>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</si>
  <si>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</si>
  <si>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</si>
  <si>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</si>
  <si>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</si>
  <si>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</si>
  <si>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</si>
  <si>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</si>
  <si>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</si>
  <si>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</si>
  <si>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</si>
  <si>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</si>
  <si>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</si>
  <si>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</si>
  <si>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</si>
  <si>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</si>
  <si>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</si>
  <si>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</si>
  <si>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</si>
  <si>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</si>
  <si>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</si>
  <si>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</si>
  <si>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</si>
  <si>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</si>
  <si>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</si>
  <si>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</si>
  <si>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</si>
  <si>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</si>
  <si>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</si>
  <si>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</si>
  <si>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</si>
  <si>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</si>
  <si>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</si>
  <si>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</si>
  <si>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</si>
  <si>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</si>
  <si>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</si>
  <si>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</si>
  <si>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</si>
  <si>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</si>
  <si>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</si>
  <si>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</si>
  <si>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</si>
  <si>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</si>
  <si>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</si>
  <si>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</si>
  <si>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</si>
  <si>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</si>
  <si>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</si>
  <si>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</si>
  <si>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</si>
  <si>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</si>
  <si>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</si>
  <si>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</si>
  <si>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</si>
  <si>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</si>
  <si>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</si>
  <si>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</si>
  <si>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</si>
  <si>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</si>
  <si>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</si>
  <si>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</si>
  <si>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</si>
  <si>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</si>
  <si>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</si>
  <si>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</si>
  <si>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</si>
  <si>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</si>
  <si>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</si>
  <si>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</si>
  <si>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</si>
  <si>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</si>
  <si>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</si>
  <si>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</si>
  <si>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</si>
  <si>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</si>
  <si>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</si>
  <si>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</si>
  <si>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</si>
  <si>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</si>
  <si>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</si>
  <si>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</si>
  <si>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</si>
  <si>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1"/>
        <color indexed="10"/>
        <rFont val="Arial Cyr"/>
        <charset val="204"/>
      </rPr>
      <t>Min депо</t>
    </r>
  </si>
  <si>
    <t>Grid3</t>
  </si>
  <si>
    <t>Grid3Add</t>
  </si>
  <si>
    <t>Mult3</t>
  </si>
  <si>
    <t>Mult3Add</t>
  </si>
</sst>
</file>

<file path=xl/styles.xml><?xml version="1.0" encoding="utf-8"?>
<styleSheet xmlns="http://schemas.openxmlformats.org/spreadsheetml/2006/main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75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0"/>
      <name val="Arial Cyr"/>
      <charset val="204"/>
    </font>
    <font>
      <b/>
      <sz val="11"/>
      <color indexed="12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7">
    <xf numFmtId="0" fontId="0" fillId="0" borderId="0" xfId="0"/>
    <xf numFmtId="2" fontId="9" fillId="0" borderId="0" xfId="0" applyNumberFormat="1" applyFont="1" applyFill="1" applyBorder="1" applyAlignment="1" applyProtection="1">
      <alignment horizontal="center"/>
      <protection locked="0"/>
    </xf>
    <xf numFmtId="164" fontId="9" fillId="0" borderId="0" xfId="0" applyNumberFormat="1" applyFont="1" applyFill="1" applyBorder="1" applyAlignment="1" applyProtection="1">
      <alignment horizontal="center"/>
      <protection locked="0"/>
    </xf>
    <xf numFmtId="2" fontId="10" fillId="0" borderId="0" xfId="0" applyNumberFormat="1" applyFont="1" applyProtection="1">
      <protection locked="0"/>
    </xf>
    <xf numFmtId="1" fontId="11" fillId="0" borderId="0" xfId="0" applyNumberFormat="1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165" fontId="11" fillId="0" borderId="0" xfId="0" applyNumberFormat="1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5" fillId="0" borderId="0" xfId="0" applyNumberFormat="1" applyFont="1" applyFill="1" applyBorder="1" applyAlignment="1" applyProtection="1">
      <alignment horizontal="center"/>
      <protection locked="0"/>
    </xf>
    <xf numFmtId="1" fontId="17" fillId="0" borderId="0" xfId="0" applyNumberFormat="1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165" fontId="17" fillId="0" borderId="0" xfId="0" applyNumberFormat="1" applyFont="1" applyAlignment="1" applyProtection="1">
      <alignment horizontal="center"/>
      <protection locked="0"/>
    </xf>
    <xf numFmtId="0" fontId="5" fillId="0" borderId="0" xfId="0" applyFont="1" applyProtection="1"/>
    <xf numFmtId="0" fontId="4" fillId="0" borderId="0" xfId="0" applyFont="1" applyProtection="1"/>
    <xf numFmtId="0" fontId="10" fillId="0" borderId="0" xfId="0" applyFont="1" applyFill="1" applyBorder="1" applyProtection="1"/>
    <xf numFmtId="0" fontId="10" fillId="4" borderId="0" xfId="0" applyFont="1" applyFill="1" applyBorder="1" applyProtection="1"/>
    <xf numFmtId="0" fontId="10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6" fillId="0" borderId="0" xfId="0" applyFont="1" applyProtection="1"/>
    <xf numFmtId="0" fontId="10" fillId="0" borderId="0" xfId="0" applyFont="1" applyProtection="1"/>
    <xf numFmtId="0" fontId="10" fillId="4" borderId="0" xfId="0" applyFont="1" applyFill="1" applyProtection="1"/>
    <xf numFmtId="0" fontId="10" fillId="3" borderId="0" xfId="0" applyFont="1" applyFill="1" applyProtection="1"/>
    <xf numFmtId="0" fontId="7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165" fontId="12" fillId="0" borderId="0" xfId="0" applyNumberFormat="1" applyFont="1" applyProtection="1"/>
    <xf numFmtId="165" fontId="12" fillId="4" borderId="0" xfId="0" applyNumberFormat="1" applyFont="1" applyFill="1" applyProtection="1"/>
    <xf numFmtId="165" fontId="12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6" fillId="0" borderId="0" xfId="0" applyFont="1" applyProtection="1"/>
    <xf numFmtId="0" fontId="18" fillId="0" borderId="0" xfId="0" applyFont="1" applyProtection="1"/>
    <xf numFmtId="0" fontId="18" fillId="4" borderId="0" xfId="0" applyFont="1" applyFill="1" applyProtection="1"/>
    <xf numFmtId="0" fontId="18" fillId="3" borderId="0" xfId="0" applyFont="1" applyFill="1" applyProtection="1"/>
    <xf numFmtId="0" fontId="19" fillId="0" borderId="0" xfId="0" applyFont="1" applyProtection="1"/>
    <xf numFmtId="0" fontId="19" fillId="5" borderId="0" xfId="0" applyFont="1" applyFill="1" applyProtection="1"/>
    <xf numFmtId="165" fontId="18" fillId="0" borderId="0" xfId="0" applyNumberFormat="1" applyFont="1" applyProtection="1"/>
    <xf numFmtId="165" fontId="18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10" fillId="0" borderId="0" xfId="0" applyNumberFormat="1" applyFont="1" applyFill="1" applyBorder="1" applyProtection="1"/>
    <xf numFmtId="1" fontId="10" fillId="4" borderId="0" xfId="0" applyNumberFormat="1" applyFont="1" applyFill="1" applyBorder="1" applyProtection="1"/>
    <xf numFmtId="1" fontId="10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1" fillId="0" borderId="0" xfId="0" applyNumberFormat="1" applyFont="1" applyAlignment="1" applyProtection="1">
      <alignment horizontal="center"/>
      <protection locked="0"/>
    </xf>
    <xf numFmtId="171" fontId="17" fillId="0" borderId="0" xfId="0" applyNumberFormat="1" applyFont="1" applyAlignment="1" applyProtection="1">
      <alignment horizontal="center"/>
      <protection locked="0"/>
    </xf>
    <xf numFmtId="171" fontId="18" fillId="0" borderId="0" xfId="0" applyNumberFormat="1" applyFont="1" applyProtection="1"/>
    <xf numFmtId="171" fontId="18" fillId="4" borderId="0" xfId="0" applyNumberFormat="1" applyFont="1" applyFill="1" applyProtection="1"/>
    <xf numFmtId="171" fontId="18" fillId="3" borderId="0" xfId="0" applyNumberFormat="1" applyFont="1" applyFill="1" applyProtection="1"/>
    <xf numFmtId="171" fontId="19" fillId="5" borderId="0" xfId="0" applyNumberFormat="1" applyFont="1" applyFill="1" applyProtection="1"/>
    <xf numFmtId="171" fontId="12" fillId="0" borderId="0" xfId="0" applyNumberFormat="1" applyFont="1" applyProtection="1"/>
    <xf numFmtId="171" fontId="12" fillId="4" borderId="0" xfId="0" applyNumberFormat="1" applyFont="1" applyFill="1" applyProtection="1"/>
    <xf numFmtId="171" fontId="12" fillId="3" borderId="0" xfId="0" applyNumberFormat="1" applyFont="1" applyFill="1" applyProtection="1"/>
    <xf numFmtId="171" fontId="3" fillId="5" borderId="0" xfId="0" applyNumberFormat="1" applyFont="1" applyFill="1" applyProtection="1"/>
    <xf numFmtId="0" fontId="9" fillId="0" borderId="0" xfId="0" applyFont="1" applyProtection="1"/>
    <xf numFmtId="0" fontId="13" fillId="0" borderId="0" xfId="0" applyFont="1" applyProtection="1"/>
    <xf numFmtId="0" fontId="11" fillId="0" borderId="0" xfId="0" applyFont="1" applyProtection="1"/>
    <xf numFmtId="0" fontId="17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20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0" fillId="0" borderId="1" xfId="0" applyNumberFormat="1" applyFont="1" applyFill="1" applyBorder="1" applyAlignment="1" applyProtection="1">
      <alignment horizontal="center" vertical="center"/>
    </xf>
    <xf numFmtId="171" fontId="20" fillId="2" borderId="1" xfId="0" applyNumberFormat="1" applyFont="1" applyFill="1" applyBorder="1" applyAlignment="1" applyProtection="1">
      <alignment horizontal="center" vertical="center"/>
    </xf>
    <xf numFmtId="171" fontId="20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1" fillId="2" borderId="4" xfId="0" applyNumberFormat="1" applyFont="1" applyFill="1" applyBorder="1" applyProtection="1"/>
    <xf numFmtId="9" fontId="1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3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4" fillId="7" borderId="0" xfId="0" applyFont="1" applyFill="1" applyProtection="1"/>
    <xf numFmtId="0" fontId="25" fillId="0" borderId="0" xfId="0" applyFont="1" applyProtection="1"/>
    <xf numFmtId="0" fontId="26" fillId="0" borderId="0" xfId="0" applyFont="1" applyProtection="1"/>
    <xf numFmtId="0" fontId="27" fillId="0" borderId="0" xfId="0" applyFont="1" applyProtection="1"/>
    <xf numFmtId="0" fontId="28" fillId="0" borderId="0" xfId="0" applyFont="1" applyProtection="1"/>
    <xf numFmtId="0" fontId="27" fillId="7" borderId="0" xfId="0" applyFont="1" applyFill="1" applyProtection="1"/>
    <xf numFmtId="171" fontId="29" fillId="4" borderId="0" xfId="0" applyNumberFormat="1" applyFont="1" applyFill="1" applyProtection="1"/>
    <xf numFmtId="171" fontId="29" fillId="3" borderId="0" xfId="0" applyNumberFormat="1" applyFont="1" applyFill="1" applyProtection="1"/>
    <xf numFmtId="165" fontId="11" fillId="8" borderId="0" xfId="0" applyNumberFormat="1" applyFont="1" applyFill="1" applyAlignment="1" applyProtection="1">
      <alignment horizontal="center"/>
      <protection locked="0"/>
    </xf>
    <xf numFmtId="1" fontId="5" fillId="8" borderId="0" xfId="0" applyNumberFormat="1" applyFont="1" applyFill="1" applyBorder="1" applyAlignment="1" applyProtection="1">
      <alignment horizontal="center"/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" fontId="7" fillId="8" borderId="25" xfId="0" applyNumberFormat="1" applyFont="1" applyFill="1" applyBorder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64" fontId="9" fillId="8" borderId="25" xfId="0" applyNumberFormat="1" applyFont="1" applyFill="1" applyBorder="1" applyAlignment="1" applyProtection="1">
      <alignment horizontal="center"/>
      <protection locked="0"/>
    </xf>
    <xf numFmtId="2" fontId="9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4" fillId="8" borderId="25" xfId="0" applyNumberFormat="1" applyFont="1" applyFill="1" applyBorder="1" applyProtection="1">
      <protection locked="0"/>
    </xf>
    <xf numFmtId="2" fontId="34" fillId="8" borderId="26" xfId="0" applyNumberFormat="1" applyFont="1" applyFill="1" applyBorder="1" applyProtection="1">
      <protection locked="0"/>
    </xf>
    <xf numFmtId="9" fontId="34" fillId="8" borderId="0" xfId="0" applyNumberFormat="1" applyFont="1" applyFill="1" applyProtection="1">
      <protection locked="0"/>
    </xf>
    <xf numFmtId="2" fontId="35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" fontId="13" fillId="2" borderId="22" xfId="0" applyNumberFormat="1" applyFont="1" applyFill="1" applyBorder="1" applyAlignment="1" applyProtection="1">
      <alignment horizontal="center"/>
    </xf>
    <xf numFmtId="0" fontId="6" fillId="2" borderId="10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3" borderId="14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1" fontId="13" fillId="2" borderId="3" xfId="0" applyNumberFormat="1" applyFont="1" applyFill="1" applyBorder="1" applyAlignment="1" applyProtection="1">
      <alignment horizontal="center"/>
    </xf>
    <xf numFmtId="0" fontId="23" fillId="0" borderId="0" xfId="0" applyFont="1" applyProtection="1"/>
    <xf numFmtId="0" fontId="42" fillId="0" borderId="0" xfId="0" applyFont="1"/>
    <xf numFmtId="0" fontId="0" fillId="0" borderId="0" xfId="0" applyAlignment="1">
      <alignment horizontal="center" vertical="center" wrapText="1"/>
    </xf>
    <xf numFmtId="173" fontId="42" fillId="0" borderId="0" xfId="0" applyNumberFormat="1" applyFont="1"/>
    <xf numFmtId="49" fontId="34" fillId="0" borderId="0" xfId="0" applyNumberFormat="1" applyFont="1" applyAlignment="1">
      <alignment horizontal="center"/>
    </xf>
    <xf numFmtId="0" fontId="1" fillId="0" borderId="0" xfId="0" applyFont="1"/>
    <xf numFmtId="0" fontId="43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7" fillId="0" borderId="27" xfId="0" applyFont="1" applyBorder="1" applyAlignment="1">
      <alignment horizontal="center" vertical="center"/>
    </xf>
    <xf numFmtId="169" fontId="37" fillId="0" borderId="5" xfId="0" applyNumberFormat="1" applyFont="1" applyBorder="1" applyAlignment="1">
      <alignment horizontal="right" vertical="center"/>
    </xf>
    <xf numFmtId="174" fontId="37" fillId="0" borderId="2" xfId="0" applyNumberFormat="1" applyFont="1" applyBorder="1" applyAlignment="1">
      <alignment horizontal="right" vertical="center" indent="1"/>
    </xf>
    <xf numFmtId="0" fontId="41" fillId="0" borderId="12" xfId="0" applyFont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169" fontId="37" fillId="9" borderId="18" xfId="0" applyNumberFormat="1" applyFont="1" applyFill="1" applyBorder="1" applyAlignment="1">
      <alignment horizontal="right" vertical="center"/>
    </xf>
    <xf numFmtId="0" fontId="37" fillId="0" borderId="4" xfId="0" applyFont="1" applyBorder="1" applyAlignment="1">
      <alignment horizontal="left" vertical="center" indent="1"/>
    </xf>
    <xf numFmtId="0" fontId="37" fillId="9" borderId="28" xfId="0" applyFont="1" applyFill="1" applyBorder="1" applyAlignment="1">
      <alignment horizontal="center" vertical="center"/>
    </xf>
    <xf numFmtId="0" fontId="37" fillId="9" borderId="21" xfId="0" applyFont="1" applyFill="1" applyBorder="1" applyAlignment="1">
      <alignment horizontal="left" vertical="center" indent="1"/>
    </xf>
    <xf numFmtId="174" fontId="37" fillId="9" borderId="19" xfId="0" applyNumberFormat="1" applyFont="1" applyFill="1" applyBorder="1" applyAlignment="1">
      <alignment horizontal="right" vertical="center" indent="1"/>
    </xf>
    <xf numFmtId="0" fontId="37" fillId="9" borderId="27" xfId="0" applyFont="1" applyFill="1" applyBorder="1" applyAlignment="1">
      <alignment horizontal="center" vertical="center"/>
    </xf>
    <xf numFmtId="0" fontId="37" fillId="9" borderId="4" xfId="0" applyFont="1" applyFill="1" applyBorder="1" applyAlignment="1">
      <alignment horizontal="left" vertical="center" indent="1"/>
    </xf>
    <xf numFmtId="169" fontId="37" fillId="9" borderId="5" xfId="0" applyNumberFormat="1" applyFont="1" applyFill="1" applyBorder="1" applyAlignment="1">
      <alignment horizontal="right" vertical="center"/>
    </xf>
    <xf numFmtId="174" fontId="37" fillId="9" borderId="2" xfId="0" applyNumberFormat="1" applyFont="1" applyFill="1" applyBorder="1" applyAlignment="1">
      <alignment horizontal="right" vertical="center" indent="1"/>
    </xf>
    <xf numFmtId="0" fontId="37" fillId="4" borderId="27" xfId="0" applyFont="1" applyFill="1" applyBorder="1" applyAlignment="1">
      <alignment horizontal="center" vertical="center"/>
    </xf>
    <xf numFmtId="0" fontId="37" fillId="4" borderId="4" xfId="0" applyFont="1" applyFill="1" applyBorder="1" applyAlignment="1">
      <alignment horizontal="left" vertical="center" indent="1"/>
    </xf>
    <xf numFmtId="169" fontId="37" fillId="4" borderId="5" xfId="0" applyNumberFormat="1" applyFont="1" applyFill="1" applyBorder="1" applyAlignment="1">
      <alignment horizontal="right" vertical="center"/>
    </xf>
    <xf numFmtId="174" fontId="37" fillId="4" borderId="2" xfId="0" applyNumberFormat="1" applyFont="1" applyFill="1" applyBorder="1" applyAlignment="1">
      <alignment horizontal="right" vertical="center" indent="1"/>
    </xf>
    <xf numFmtId="0" fontId="37" fillId="6" borderId="27" xfId="0" applyFont="1" applyFill="1" applyBorder="1" applyAlignment="1">
      <alignment horizontal="center" vertical="center"/>
    </xf>
    <xf numFmtId="0" fontId="37" fillId="6" borderId="4" xfId="0" applyFont="1" applyFill="1" applyBorder="1" applyAlignment="1">
      <alignment horizontal="left" vertical="center" indent="1"/>
    </xf>
    <xf numFmtId="169" fontId="37" fillId="6" borderId="5" xfId="0" applyNumberFormat="1" applyFont="1" applyFill="1" applyBorder="1" applyAlignment="1">
      <alignment horizontal="right" vertical="center"/>
    </xf>
    <xf numFmtId="174" fontId="37" fillId="6" borderId="2" xfId="0" applyNumberFormat="1" applyFont="1" applyFill="1" applyBorder="1" applyAlignment="1">
      <alignment horizontal="right" vertical="center" indent="1"/>
    </xf>
    <xf numFmtId="0" fontId="37" fillId="3" borderId="27" xfId="0" applyFont="1" applyFill="1" applyBorder="1" applyAlignment="1">
      <alignment horizontal="center" vertical="center"/>
    </xf>
    <xf numFmtId="0" fontId="37" fillId="3" borderId="4" xfId="0" applyFont="1" applyFill="1" applyBorder="1" applyAlignment="1">
      <alignment horizontal="left" vertical="center" indent="1"/>
    </xf>
    <xf numFmtId="169" fontId="37" fillId="3" borderId="5" xfId="0" applyNumberFormat="1" applyFont="1" applyFill="1" applyBorder="1" applyAlignment="1">
      <alignment horizontal="right" vertical="center"/>
    </xf>
    <xf numFmtId="174" fontId="37" fillId="3" borderId="2" xfId="0" applyNumberFormat="1" applyFont="1" applyFill="1" applyBorder="1" applyAlignment="1">
      <alignment horizontal="right" vertical="center" indent="1"/>
    </xf>
    <xf numFmtId="168" fontId="37" fillId="8" borderId="1" xfId="0" applyNumberFormat="1" applyFont="1" applyFill="1" applyBorder="1" applyProtection="1"/>
    <xf numFmtId="168" fontId="37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5" fillId="0" borderId="0" xfId="0" applyNumberFormat="1" applyFont="1" applyFill="1" applyProtection="1"/>
    <xf numFmtId="0" fontId="0" fillId="0" borderId="0" xfId="0" applyFill="1" applyProtection="1"/>
    <xf numFmtId="2" fontId="34" fillId="0" borderId="0" xfId="0" applyNumberFormat="1" applyFont="1" applyFill="1" applyBorder="1" applyProtection="1"/>
    <xf numFmtId="9" fontId="34" fillId="0" borderId="0" xfId="0" applyNumberFormat="1" applyFont="1" applyFill="1" applyProtection="1"/>
    <xf numFmtId="0" fontId="27" fillId="0" borderId="0" xfId="0" applyFont="1" applyFill="1" applyProtection="1"/>
    <xf numFmtId="0" fontId="33" fillId="0" borderId="0" xfId="0" applyFont="1" applyFill="1" applyProtection="1"/>
    <xf numFmtId="0" fontId="30" fillId="0" borderId="29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0" fontId="48" fillId="0" borderId="0" xfId="0" applyFont="1" applyAlignment="1">
      <alignment horizontal="left"/>
    </xf>
    <xf numFmtId="0" fontId="48" fillId="0" borderId="0" xfId="0" applyFont="1" applyAlignment="1">
      <alignment horizontal="left" vertical="center"/>
    </xf>
    <xf numFmtId="171" fontId="49" fillId="0" borderId="0" xfId="0" applyNumberFormat="1" applyFont="1" applyAlignment="1" applyProtection="1">
      <alignment horizontal="center"/>
      <protection locked="0"/>
    </xf>
    <xf numFmtId="0" fontId="53" fillId="0" borderId="0" xfId="0" applyFont="1" applyProtection="1"/>
    <xf numFmtId="1" fontId="9" fillId="0" borderId="0" xfId="0" applyNumberFormat="1" applyFont="1" applyAlignment="1" applyProtection="1">
      <alignment horizontal="center"/>
      <protection locked="0"/>
    </xf>
    <xf numFmtId="1" fontId="52" fillId="0" borderId="0" xfId="0" applyNumberFormat="1" applyFont="1" applyProtection="1"/>
    <xf numFmtId="1" fontId="52" fillId="4" borderId="0" xfId="0" applyNumberFormat="1" applyFont="1" applyFill="1" applyProtection="1"/>
    <xf numFmtId="1" fontId="52" fillId="3" borderId="0" xfId="0" applyNumberFormat="1" applyFont="1" applyFill="1" applyProtection="1"/>
    <xf numFmtId="1" fontId="53" fillId="0" borderId="0" xfId="0" applyNumberFormat="1" applyFont="1" applyProtection="1"/>
    <xf numFmtId="1" fontId="53" fillId="5" borderId="0" xfId="0" applyNumberFormat="1" applyFont="1" applyFill="1" applyProtection="1"/>
    <xf numFmtId="0" fontId="33" fillId="0" borderId="0" xfId="0" applyFont="1" applyFill="1" applyProtection="1">
      <protection locked="0"/>
    </xf>
    <xf numFmtId="171" fontId="5" fillId="8" borderId="0" xfId="0" applyNumberFormat="1" applyFont="1" applyFill="1" applyAlignment="1" applyProtection="1">
      <alignment horizontal="center"/>
      <protection locked="0"/>
    </xf>
    <xf numFmtId="171" fontId="52" fillId="4" borderId="0" xfId="0" applyNumberFormat="1" applyFont="1" applyFill="1" applyProtection="1"/>
    <xf numFmtId="0" fontId="54" fillId="0" borderId="0" xfId="0" applyFont="1" applyProtection="1"/>
    <xf numFmtId="171" fontId="52" fillId="3" borderId="0" xfId="0" applyNumberFormat="1" applyFont="1" applyFill="1" applyProtection="1"/>
    <xf numFmtId="0" fontId="54" fillId="7" borderId="0" xfId="0" applyFont="1" applyFill="1" applyProtection="1"/>
    <xf numFmtId="0" fontId="35" fillId="0" borderId="0" xfId="0" applyFont="1" applyFill="1" applyProtection="1">
      <protection locked="0"/>
    </xf>
    <xf numFmtId="0" fontId="55" fillId="0" borderId="0" xfId="0" applyFont="1" applyProtection="1"/>
    <xf numFmtId="0" fontId="56" fillId="0" borderId="0" xfId="0" applyFont="1" applyProtection="1"/>
    <xf numFmtId="0" fontId="56" fillId="0" borderId="0" xfId="0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  <protection locked="0"/>
    </xf>
    <xf numFmtId="0" fontId="8" fillId="0" borderId="0" xfId="0" applyFont="1" applyProtection="1"/>
    <xf numFmtId="0" fontId="55" fillId="0" borderId="0" xfId="0" applyFont="1" applyAlignment="1" applyProtection="1">
      <alignment horizontal="left"/>
    </xf>
    <xf numFmtId="0" fontId="57" fillId="0" borderId="0" xfId="0" applyFont="1" applyProtection="1"/>
    <xf numFmtId="0" fontId="58" fillId="0" borderId="0" xfId="0" applyFont="1" applyProtection="1"/>
    <xf numFmtId="0" fontId="59" fillId="0" borderId="0" xfId="0" applyFont="1" applyProtection="1"/>
    <xf numFmtId="0" fontId="60" fillId="0" borderId="0" xfId="0" applyFont="1" applyProtection="1"/>
    <xf numFmtId="1" fontId="12" fillId="0" borderId="0" xfId="0" applyNumberFormat="1" applyFont="1" applyProtection="1"/>
    <xf numFmtId="1" fontId="12" fillId="4" borderId="0" xfId="0" applyNumberFormat="1" applyFont="1" applyFill="1" applyProtection="1"/>
    <xf numFmtId="1" fontId="12" fillId="3" borderId="0" xfId="0" applyNumberFormat="1" applyFont="1" applyFill="1" applyProtection="1"/>
    <xf numFmtId="1" fontId="61" fillId="0" borderId="0" xfId="0" applyNumberFormat="1" applyFont="1" applyProtection="1"/>
    <xf numFmtId="1" fontId="61" fillId="5" borderId="0" xfId="0" applyNumberFormat="1" applyFont="1" applyFill="1" applyProtection="1"/>
    <xf numFmtId="171" fontId="11" fillId="8" borderId="0" xfId="0" applyNumberFormat="1" applyFont="1" applyFill="1" applyAlignment="1" applyProtection="1">
      <alignment horizontal="center"/>
      <protection locked="0"/>
    </xf>
    <xf numFmtId="171" fontId="9" fillId="8" borderId="25" xfId="0" applyNumberFormat="1" applyFont="1" applyFill="1" applyBorder="1" applyAlignment="1" applyProtection="1">
      <alignment horizontal="center"/>
      <protection locked="0"/>
    </xf>
    <xf numFmtId="0" fontId="62" fillId="0" borderId="0" xfId="0" applyFont="1"/>
    <xf numFmtId="0" fontId="0" fillId="4" borderId="0" xfId="0" applyFill="1"/>
    <xf numFmtId="0" fontId="0" fillId="3" borderId="0" xfId="0" applyFill="1"/>
    <xf numFmtId="1" fontId="23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5" fillId="0" borderId="0" xfId="0" applyFont="1" applyProtection="1"/>
    <xf numFmtId="0" fontId="15" fillId="3" borderId="0" xfId="0" applyFont="1" applyFill="1" applyProtection="1"/>
    <xf numFmtId="0" fontId="5" fillId="3" borderId="10" xfId="0" applyFont="1" applyFill="1" applyBorder="1" applyAlignment="1" applyProtection="1">
      <alignment horizontal="center"/>
    </xf>
    <xf numFmtId="1" fontId="5" fillId="2" borderId="30" xfId="0" applyNumberFormat="1" applyFont="1" applyFill="1" applyBorder="1" applyAlignment="1" applyProtection="1">
      <alignment horizontal="center"/>
    </xf>
    <xf numFmtId="1" fontId="5" fillId="3" borderId="30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3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4" fillId="0" borderId="0" xfId="0" applyFont="1"/>
    <xf numFmtId="0" fontId="63" fillId="8" borderId="25" xfId="0" applyFont="1" applyFill="1" applyBorder="1" applyAlignment="1" applyProtection="1">
      <alignment horizontal="center"/>
      <protection locked="0"/>
    </xf>
    <xf numFmtId="0" fontId="64" fillId="0" borderId="0" xfId="0" applyFont="1" applyProtection="1"/>
    <xf numFmtId="1" fontId="5" fillId="8" borderId="25" xfId="0" applyNumberFormat="1" applyFont="1" applyFill="1" applyBorder="1" applyAlignment="1" applyProtection="1">
      <alignment horizontal="center"/>
      <protection locked="0"/>
    </xf>
    <xf numFmtId="0" fontId="52" fillId="4" borderId="0" xfId="0" applyFont="1" applyFill="1" applyProtection="1"/>
    <xf numFmtId="0" fontId="52" fillId="3" borderId="0" xfId="0" applyFont="1" applyFill="1" applyProtection="1"/>
    <xf numFmtId="0" fontId="53" fillId="5" borderId="0" xfId="0" applyFont="1" applyFill="1" applyProtection="1"/>
    <xf numFmtId="171" fontId="53" fillId="5" borderId="0" xfId="0" applyNumberFormat="1" applyFont="1" applyFill="1" applyProtection="1"/>
    <xf numFmtId="0" fontId="65" fillId="0" borderId="0" xfId="0" applyFont="1" applyProtection="1"/>
    <xf numFmtId="0" fontId="67" fillId="0" borderId="0" xfId="0" applyFont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171" fontId="69" fillId="8" borderId="0" xfId="0" applyNumberFormat="1" applyFont="1" applyFill="1" applyAlignment="1" applyProtection="1">
      <alignment horizontal="center"/>
      <protection locked="0"/>
    </xf>
    <xf numFmtId="0" fontId="70" fillId="4" borderId="0" xfId="0" applyFont="1" applyFill="1" applyProtection="1"/>
    <xf numFmtId="0" fontId="66" fillId="0" borderId="0" xfId="0" applyFont="1" applyProtection="1"/>
    <xf numFmtId="0" fontId="70" fillId="3" borderId="0" xfId="0" applyFont="1" applyFill="1" applyProtection="1"/>
    <xf numFmtId="1" fontId="65" fillId="8" borderId="25" xfId="0" applyNumberFormat="1" applyFont="1" applyFill="1" applyBorder="1" applyAlignment="1" applyProtection="1">
      <alignment horizontal="center"/>
      <protection locked="0"/>
    </xf>
    <xf numFmtId="0" fontId="66" fillId="7" borderId="0" xfId="0" applyFont="1" applyFill="1" applyProtection="1"/>
    <xf numFmtId="0" fontId="66" fillId="0" borderId="0" xfId="0" applyFont="1" applyProtection="1">
      <protection locked="0"/>
    </xf>
    <xf numFmtId="171" fontId="70" fillId="4" borderId="0" xfId="0" applyNumberFormat="1" applyFont="1" applyFill="1" applyProtection="1"/>
    <xf numFmtId="171" fontId="70" fillId="3" borderId="0" xfId="0" applyNumberFormat="1" applyFont="1" applyFill="1" applyProtection="1"/>
    <xf numFmtId="165" fontId="65" fillId="8" borderId="0" xfId="0" applyNumberFormat="1" applyFont="1" applyFill="1" applyAlignment="1" applyProtection="1">
      <alignment horizontal="center"/>
      <protection locked="0"/>
    </xf>
    <xf numFmtId="0" fontId="71" fillId="0" borderId="0" xfId="0" applyFont="1" applyProtection="1"/>
    <xf numFmtId="0" fontId="43" fillId="8" borderId="0" xfId="0" applyFont="1" applyFill="1" applyProtection="1">
      <protection locked="0"/>
    </xf>
    <xf numFmtId="0" fontId="13" fillId="4" borderId="0" xfId="0" applyFont="1" applyFill="1" applyAlignment="1" applyProtection="1">
      <alignment horizontal="center"/>
    </xf>
    <xf numFmtId="1" fontId="65" fillId="0" borderId="0" xfId="0" applyNumberFormat="1" applyFont="1" applyAlignment="1" applyProtection="1">
      <alignment horizontal="center"/>
      <protection locked="0"/>
    </xf>
    <xf numFmtId="1" fontId="65" fillId="3" borderId="0" xfId="0" applyNumberFormat="1" applyFont="1" applyFill="1" applyAlignment="1" applyProtection="1">
      <alignment horizontal="center"/>
    </xf>
    <xf numFmtId="1" fontId="68" fillId="5" borderId="0" xfId="0" applyNumberFormat="1" applyFont="1" applyFill="1" applyAlignment="1" applyProtection="1">
      <alignment horizontal="center"/>
    </xf>
    <xf numFmtId="166" fontId="3" fillId="0" borderId="29" xfId="0" applyNumberFormat="1" applyFont="1" applyFill="1" applyBorder="1" applyAlignment="1" applyProtection="1">
      <alignment horizontal="center" vertical="center"/>
    </xf>
    <xf numFmtId="0" fontId="3" fillId="0" borderId="31" xfId="0" applyFont="1" applyBorder="1" applyProtection="1"/>
    <xf numFmtId="0" fontId="72" fillId="0" borderId="0" xfId="0" applyFont="1"/>
    <xf numFmtId="0" fontId="71" fillId="0" borderId="0" xfId="0" applyFont="1" applyAlignment="1" applyProtection="1">
      <alignment horizontal="center"/>
      <protection locked="0"/>
    </xf>
    <xf numFmtId="1" fontId="71" fillId="0" borderId="0" xfId="0" applyNumberFormat="1" applyFont="1" applyAlignment="1" applyProtection="1">
      <alignment horizontal="center"/>
      <protection locked="0"/>
    </xf>
    <xf numFmtId="0" fontId="30" fillId="0" borderId="32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0" fontId="72" fillId="0" borderId="0" xfId="0" applyFont="1" applyProtection="1"/>
    <xf numFmtId="171" fontId="5" fillId="8" borderId="25" xfId="0" applyNumberFormat="1" applyFont="1" applyFill="1" applyBorder="1" applyAlignment="1" applyProtection="1">
      <alignment horizontal="center"/>
      <protection locked="0"/>
    </xf>
    <xf numFmtId="165" fontId="9" fillId="8" borderId="0" xfId="0" applyNumberFormat="1" applyFont="1" applyFill="1" applyAlignment="1" applyProtection="1">
      <alignment horizontal="center"/>
      <protection locked="0"/>
    </xf>
    <xf numFmtId="171" fontId="52" fillId="0" borderId="0" xfId="0" applyNumberFormat="1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165" fontId="9" fillId="0" borderId="0" xfId="0" applyNumberFormat="1" applyFont="1" applyFill="1" applyAlignment="1" applyProtection="1">
      <alignment horizontal="center"/>
      <protection locked="0"/>
    </xf>
    <xf numFmtId="1" fontId="11" fillId="0" borderId="0" xfId="0" applyNumberFormat="1" applyFont="1" applyBorder="1" applyAlignment="1" applyProtection="1">
      <alignment horizontal="center"/>
      <protection locked="0"/>
    </xf>
    <xf numFmtId="1" fontId="17" fillId="0" borderId="0" xfId="0" applyNumberFormat="1" applyFont="1" applyBorder="1" applyAlignment="1" applyProtection="1">
      <alignment horizontal="center"/>
      <protection locked="0"/>
    </xf>
    <xf numFmtId="0" fontId="74" fillId="0" borderId="0" xfId="0" applyFont="1" applyProtection="1"/>
    <xf numFmtId="171" fontId="50" fillId="0" borderId="0" xfId="0" applyNumberFormat="1" applyFont="1" applyProtection="1"/>
    <xf numFmtId="0" fontId="3" fillId="0" borderId="11" xfId="0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2" fontId="10" fillId="0" borderId="0" xfId="0" applyNumberFormat="1" applyFont="1" applyProtection="1"/>
    <xf numFmtId="2" fontId="13" fillId="0" borderId="0" xfId="0" applyNumberFormat="1" applyFont="1" applyProtection="1"/>
    <xf numFmtId="171" fontId="17" fillId="0" borderId="0" xfId="0" applyNumberFormat="1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</xf>
    <xf numFmtId="171" fontId="49" fillId="0" borderId="0" xfId="0" applyNumberFormat="1" applyFont="1" applyAlignment="1" applyProtection="1">
      <alignment horizontal="center"/>
    </xf>
    <xf numFmtId="171" fontId="50" fillId="4" borderId="0" xfId="0" applyNumberFormat="1" applyFont="1" applyFill="1" applyProtection="1"/>
    <xf numFmtId="171" fontId="50" fillId="3" borderId="0" xfId="0" applyNumberFormat="1" applyFont="1" applyFill="1" applyProtection="1"/>
    <xf numFmtId="171" fontId="51" fillId="5" borderId="0" xfId="0" applyNumberFormat="1" applyFont="1" applyFill="1" applyProtection="1"/>
    <xf numFmtId="165" fontId="17" fillId="0" borderId="0" xfId="0" applyNumberFormat="1" applyFont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center"/>
    </xf>
    <xf numFmtId="164" fontId="11" fillId="0" borderId="0" xfId="0" applyNumberFormat="1" applyFont="1" applyAlignment="1" applyProtection="1">
      <alignment horizontal="center"/>
    </xf>
    <xf numFmtId="165" fontId="11" fillId="0" borderId="0" xfId="0" applyNumberFormat="1" applyFont="1" applyAlignment="1" applyProtection="1">
      <alignment horizontal="center"/>
    </xf>
    <xf numFmtId="0" fontId="22" fillId="0" borderId="10" xfId="0" applyFont="1" applyBorder="1" applyAlignment="1" applyProtection="1">
      <alignment horizontal="center" vertical="center" wrapText="1"/>
    </xf>
    <xf numFmtId="0" fontId="23" fillId="0" borderId="14" xfId="0" applyFont="1" applyBorder="1" applyAlignment="1" applyProtection="1">
      <alignment horizontal="center" vertical="center" wrapText="1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22" fillId="7" borderId="0" xfId="0" applyFont="1" applyFill="1" applyAlignment="1" applyProtection="1">
      <alignment horizontal="center" vertical="center" wrapText="1"/>
    </xf>
    <xf numFmtId="49" fontId="23" fillId="0" borderId="10" xfId="0" applyNumberFormat="1" applyFont="1" applyBorder="1" applyAlignment="1" applyProtection="1">
      <alignment horizontal="center" vertical="center" wrapText="1"/>
    </xf>
    <xf numFmtId="0" fontId="22" fillId="0" borderId="14" xfId="0" applyFont="1" applyBorder="1" applyAlignment="1" applyProtection="1">
      <alignment horizontal="center" vertical="center" wrapText="1"/>
    </xf>
    <xf numFmtId="0" fontId="22" fillId="2" borderId="14" xfId="0" applyFont="1" applyFill="1" applyBorder="1" applyAlignment="1" applyProtection="1">
      <alignment horizontal="center" vertical="center" wrapText="1"/>
    </xf>
    <xf numFmtId="0" fontId="0" fillId="0" borderId="32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6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7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6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7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2" fontId="32" fillId="0" borderId="0" xfId="0" applyNumberFormat="1" applyFont="1" applyProtection="1"/>
    <xf numFmtId="2" fontId="7" fillId="0" borderId="0" xfId="0" applyNumberFormat="1" applyFont="1" applyProtection="1"/>
    <xf numFmtId="2" fontId="11" fillId="0" borderId="0" xfId="0" applyNumberFormat="1" applyFont="1" applyProtection="1"/>
    <xf numFmtId="171" fontId="69" fillId="0" borderId="0" xfId="0" applyNumberFormat="1" applyFont="1" applyFill="1" applyAlignment="1" applyProtection="1">
      <alignment horizontal="center"/>
    </xf>
    <xf numFmtId="165" fontId="65" fillId="0" borderId="0" xfId="0" applyNumberFormat="1" applyFont="1" applyFill="1" applyAlignment="1" applyProtection="1">
      <alignment horizontal="center"/>
    </xf>
    <xf numFmtId="0" fontId="43" fillId="0" borderId="0" xfId="0" applyFont="1" applyFill="1" applyProtection="1"/>
    <xf numFmtId="171" fontId="31" fillId="0" borderId="0" xfId="0" applyNumberFormat="1" applyFont="1" applyFill="1" applyAlignment="1" applyProtection="1">
      <alignment horizontal="center"/>
    </xf>
    <xf numFmtId="165" fontId="28" fillId="0" borderId="0" xfId="0" applyNumberFormat="1" applyFont="1" applyFill="1" applyAlignment="1" applyProtection="1">
      <alignment horizontal="center"/>
    </xf>
    <xf numFmtId="171" fontId="5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2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1" fontId="5" fillId="3" borderId="33" xfId="0" applyNumberFormat="1" applyFont="1" applyFill="1" applyBorder="1" applyAlignment="1" applyProtection="1">
      <alignment horizontal="center"/>
    </xf>
    <xf numFmtId="1" fontId="5" fillId="12" borderId="33" xfId="0" applyNumberFormat="1" applyFont="1" applyFill="1" applyBorder="1" applyAlignment="1" applyProtection="1">
      <alignment horizontal="center"/>
    </xf>
    <xf numFmtId="1" fontId="5" fillId="12" borderId="34" xfId="0" applyNumberFormat="1" applyFont="1" applyFill="1" applyBorder="1" applyAlignment="1" applyProtection="1">
      <alignment horizontal="center"/>
    </xf>
    <xf numFmtId="1" fontId="5" fillId="3" borderId="35" xfId="0" applyNumberFormat="1" applyFont="1" applyFill="1" applyBorder="1" applyAlignment="1" applyProtection="1">
      <alignment horizontal="center"/>
    </xf>
    <xf numFmtId="1" fontId="5" fillId="3" borderId="36" xfId="0" applyNumberFormat="1" applyFont="1" applyFill="1" applyBorder="1" applyAlignment="1" applyProtection="1">
      <alignment horizontal="center"/>
    </xf>
    <xf numFmtId="1" fontId="5" fillId="3" borderId="14" xfId="0" applyNumberFormat="1" applyFont="1" applyFill="1" applyBorder="1" applyAlignment="1" applyProtection="1">
      <alignment horizontal="center"/>
    </xf>
    <xf numFmtId="0" fontId="6" fillId="0" borderId="35" xfId="0" applyFont="1" applyFill="1" applyBorder="1" applyAlignment="1" applyProtection="1">
      <alignment horizontal="center" vertical="center" wrapText="1"/>
    </xf>
    <xf numFmtId="0" fontId="37" fillId="0" borderId="14" xfId="0" applyFont="1" applyBorder="1" applyAlignment="1" applyProtection="1">
      <alignment horizontal="center" vertical="center" wrapText="1"/>
    </xf>
    <xf numFmtId="0" fontId="47" fillId="0" borderId="0" xfId="0" applyFont="1" applyAlignment="1">
      <alignment horizontal="left"/>
    </xf>
    <xf numFmtId="0" fontId="45" fillId="0" borderId="35" xfId="0" applyFont="1" applyFill="1" applyBorder="1" applyAlignment="1" applyProtection="1">
      <alignment horizontal="center" vertical="center" wrapText="1"/>
    </xf>
    <xf numFmtId="0" fontId="46" fillId="0" borderId="14" xfId="0" applyFont="1" applyBorder="1" applyAlignment="1" applyProtection="1">
      <alignment horizontal="center" vertical="center" wrapText="1"/>
    </xf>
    <xf numFmtId="0" fontId="13" fillId="0" borderId="15" xfId="0" applyFont="1" applyFill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vertical="center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13" fillId="0" borderId="36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0"/>
  <sheetViews>
    <sheetView workbookViewId="0">
      <selection activeCell="B4" sqref="B4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27" t="s">
        <v>85</v>
      </c>
      <c r="B1" s="251" t="str">
        <f>IF(C$1=0,"LastOrder",IF(C$1=1,"MinOrder","ОШИБКА"))</f>
        <v>LastOrder</v>
      </c>
      <c r="C1" s="263">
        <v>0</v>
      </c>
      <c r="D1" s="114"/>
      <c r="E1" s="114"/>
      <c r="F1" s="114"/>
      <c r="G1" s="114"/>
      <c r="H1" s="114"/>
      <c r="I1" s="255"/>
      <c r="J1" s="251" t="str">
        <f>IF(K$1=0,"LastOrder",IF(K$1=1,"MinOrder","ОШИБКА"))</f>
        <v>LastOrder</v>
      </c>
      <c r="K1" s="263">
        <v>0</v>
      </c>
      <c r="L1" s="114"/>
      <c r="M1" s="114"/>
      <c r="N1" s="114"/>
      <c r="O1" s="114"/>
      <c r="P1" s="114"/>
    </row>
    <row r="2" spans="1:16" ht="15">
      <c r="A2" s="27" t="s">
        <v>0</v>
      </c>
      <c r="B2" s="235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35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>
      <c r="A3" s="27" t="s">
        <v>1</v>
      </c>
      <c r="B3" s="235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35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>
      <c r="A4" s="27"/>
      <c r="B4" s="235"/>
      <c r="C4" s="324"/>
      <c r="D4" s="29"/>
      <c r="E4" s="29"/>
      <c r="F4" s="29"/>
      <c r="G4" s="29"/>
      <c r="H4" s="29"/>
      <c r="I4" s="31"/>
      <c r="J4" s="235"/>
      <c r="K4" s="324"/>
      <c r="L4" s="32"/>
      <c r="M4" s="32"/>
      <c r="N4" s="32"/>
      <c r="O4" s="32"/>
      <c r="P4" s="32"/>
    </row>
    <row r="5" spans="1:16" ht="15">
      <c r="A5" s="34"/>
      <c r="B5" s="235"/>
      <c r="C5" s="315"/>
      <c r="D5" s="35"/>
      <c r="E5" s="35"/>
      <c r="F5" s="35"/>
      <c r="G5" s="35"/>
      <c r="H5" s="35"/>
      <c r="I5" s="37"/>
      <c r="J5" s="235"/>
      <c r="K5" s="35"/>
      <c r="L5" s="32"/>
      <c r="M5" s="32"/>
      <c r="N5" s="32"/>
      <c r="O5" s="32"/>
      <c r="P5" s="32"/>
    </row>
    <row r="6" spans="1:16" ht="15">
      <c r="A6" s="38" t="s">
        <v>2</v>
      </c>
      <c r="B6" s="235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35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>
      <c r="A7" s="38" t="s">
        <v>3</v>
      </c>
      <c r="B7" s="236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36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>
      <c r="A8" s="34"/>
      <c r="B8" s="234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16"/>
      <c r="D8" s="35"/>
      <c r="E8" s="35"/>
      <c r="F8" s="35"/>
      <c r="G8" s="35"/>
      <c r="H8" s="35"/>
      <c r="I8" s="37"/>
      <c r="J8" s="234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>
      <c r="A9" s="47" t="s">
        <v>4</v>
      </c>
      <c r="B9" s="235" t="str">
        <f>IF(C$9&lt;0,"д.б. &gt;=0","")</f>
        <v/>
      </c>
      <c r="C9" s="24">
        <v>11</v>
      </c>
      <c r="D9" s="256"/>
      <c r="E9" s="256"/>
      <c r="F9" s="256"/>
      <c r="G9" s="256"/>
      <c r="H9" s="256"/>
      <c r="I9" s="257"/>
      <c r="J9" s="235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>
      <c r="A10" s="47" t="s">
        <v>5</v>
      </c>
      <c r="B10" s="236" t="str">
        <f>IF(AND(C$9=0,C$10&lt;&gt;0),"д.б. =0","")</f>
        <v/>
      </c>
      <c r="C10" s="26">
        <v>-0.05</v>
      </c>
      <c r="D10" s="256"/>
      <c r="E10" s="256"/>
      <c r="F10" s="256"/>
      <c r="G10" s="256"/>
      <c r="H10" s="256"/>
      <c r="I10" s="257"/>
      <c r="J10" s="236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>
      <c r="A11" s="238"/>
      <c r="B11" s="236"/>
      <c r="C11" s="325"/>
      <c r="D11" s="256"/>
      <c r="E11" s="256"/>
      <c r="F11" s="256"/>
      <c r="G11" s="256"/>
      <c r="H11" s="256"/>
      <c r="I11" s="257"/>
      <c r="J11" s="236"/>
      <c r="K11" s="326"/>
      <c r="L11" s="32"/>
      <c r="M11" s="32"/>
      <c r="N11" s="32"/>
      <c r="O11" s="32"/>
      <c r="P11" s="32"/>
    </row>
    <row r="12" spans="1:16" ht="16.5">
      <c r="A12" s="310" t="s">
        <v>93</v>
      </c>
      <c r="B12" s="236" t="str">
        <f>IF(C$12&lt;0,"д.б. &gt;=0","")</f>
        <v/>
      </c>
      <c r="C12" s="81">
        <v>0</v>
      </c>
      <c r="D12" s="256"/>
      <c r="E12" s="256"/>
      <c r="F12" s="256"/>
      <c r="G12" s="256"/>
      <c r="H12" s="256"/>
      <c r="I12" s="257"/>
      <c r="J12" s="236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>
      <c r="A13" s="310" t="s">
        <v>94</v>
      </c>
      <c r="B13" s="236" t="str">
        <f>IF(AND(C$12=0,C$13&lt;&gt;0),"д.б. =0","")</f>
        <v/>
      </c>
      <c r="C13" s="307">
        <v>0</v>
      </c>
      <c r="D13" s="256"/>
      <c r="E13" s="256"/>
      <c r="F13" s="256"/>
      <c r="G13" s="256"/>
      <c r="H13" s="256"/>
      <c r="I13" s="257"/>
      <c r="J13" s="236" t="str">
        <f>IF(AND(K$12=0,K$13&lt;&gt;0),"д.б. =0","")</f>
        <v/>
      </c>
      <c r="K13" s="307">
        <v>0</v>
      </c>
      <c r="L13" s="32"/>
      <c r="M13" s="32"/>
      <c r="N13" s="32"/>
      <c r="O13" s="32"/>
      <c r="P13" s="32"/>
    </row>
    <row r="14" spans="1:16" ht="15">
      <c r="A14" s="238"/>
      <c r="B14" s="236"/>
      <c r="C14" s="325"/>
      <c r="D14" s="256"/>
      <c r="E14" s="256"/>
      <c r="F14" s="256"/>
      <c r="G14" s="256" t="s">
        <v>11</v>
      </c>
      <c r="H14" s="256"/>
      <c r="I14" s="257"/>
      <c r="J14" s="236"/>
      <c r="K14" s="326"/>
      <c r="L14" s="32"/>
      <c r="M14" s="32"/>
      <c r="N14" s="32"/>
      <c r="O14" s="32"/>
      <c r="P14" s="32"/>
    </row>
    <row r="15" spans="1:16" ht="15">
      <c r="A15" s="27" t="s">
        <v>83</v>
      </c>
      <c r="B15" s="235" t="str">
        <f>IF(C$15&lt;0,"д.б. &gt;=0","")</f>
        <v/>
      </c>
      <c r="C15" s="221">
        <v>15</v>
      </c>
      <c r="D15" s="256"/>
      <c r="E15" s="256"/>
      <c r="F15" s="256"/>
      <c r="G15" s="256"/>
      <c r="H15" s="256"/>
      <c r="I15" s="257"/>
      <c r="J15" s="235" t="str">
        <f>IF(K$15&lt;0,"д.б. &gt;=0","")</f>
        <v/>
      </c>
      <c r="K15" s="237">
        <v>12</v>
      </c>
      <c r="L15" s="32"/>
      <c r="M15" s="32"/>
      <c r="N15" s="32"/>
      <c r="O15" s="32"/>
      <c r="P15" s="32"/>
    </row>
    <row r="16" spans="1:16" ht="15">
      <c r="A16" s="38" t="s">
        <v>86</v>
      </c>
      <c r="B16" s="236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35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>
      <c r="A18" s="258" t="s">
        <v>6</v>
      </c>
      <c r="B18" s="373">
        <v>3</v>
      </c>
      <c r="C18" s="374"/>
      <c r="D18" s="375"/>
      <c r="E18" s="259"/>
      <c r="F18" s="370">
        <v>2</v>
      </c>
      <c r="G18" s="370"/>
      <c r="H18" s="370"/>
      <c r="I18" s="260"/>
      <c r="J18" s="371">
        <v>3</v>
      </c>
      <c r="K18" s="371"/>
      <c r="L18" s="371"/>
      <c r="M18" s="259"/>
      <c r="N18" s="371">
        <v>2</v>
      </c>
      <c r="O18" s="371"/>
      <c r="P18" s="372"/>
    </row>
    <row r="19" spans="1:16" ht="15.75" thickBot="1">
      <c r="A19" s="57" t="s">
        <v>7</v>
      </c>
      <c r="B19" s="58" t="s">
        <v>8</v>
      </c>
      <c r="C19" s="59" t="s">
        <v>9</v>
      </c>
      <c r="D19" s="60" t="s">
        <v>10</v>
      </c>
      <c r="E19" s="261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61"/>
      <c r="N19" s="62" t="s">
        <v>8</v>
      </c>
      <c r="O19" s="59" t="s">
        <v>9</v>
      </c>
      <c r="P19" s="60" t="s">
        <v>10</v>
      </c>
    </row>
    <row r="20" spans="1:16" ht="15">
      <c r="A20" s="66"/>
      <c r="B20" s="67"/>
      <c r="C20" s="68"/>
      <c r="D20" s="69"/>
      <c r="E20" s="262"/>
      <c r="F20" s="71"/>
      <c r="G20" s="68"/>
      <c r="H20" s="69"/>
      <c r="I20" s="72"/>
      <c r="J20" s="73"/>
      <c r="K20" s="68"/>
      <c r="L20" s="69"/>
      <c r="M20" s="262"/>
      <c r="N20" s="71"/>
      <c r="O20" s="68"/>
      <c r="P20" s="69"/>
    </row>
    <row r="21" spans="1:16" ht="1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sheetProtection sheet="1" objects="1" scenarios="1"/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9"/>
  <sheetViews>
    <sheetView workbookViewId="0">
      <selection activeCell="B5" sqref="B5"/>
    </sheetView>
  </sheetViews>
  <sheetFormatPr defaultRowHeight="12.75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>
      <c r="A1" s="27" t="s">
        <v>85</v>
      </c>
      <c r="B1" s="251" t="str">
        <f>IF(C$1=0,"LastOrder",IF(C$1=1,"MinOrder","ОШИБКА"))</f>
        <v>LastOrder</v>
      </c>
      <c r="C1" s="254">
        <v>0</v>
      </c>
      <c r="D1" s="114"/>
      <c r="E1" s="264"/>
      <c r="F1" s="251" t="str">
        <f>IF(G$1=0,"LastOrder",IF(G$1=1,"MinOrder","ОШИБКА"))</f>
        <v>LastOrder</v>
      </c>
      <c r="G1" s="254">
        <v>0</v>
      </c>
      <c r="H1" s="114"/>
      <c r="I1" s="255"/>
      <c r="J1" s="251" t="str">
        <f>IF(K$1=0,"LastOrder",IF(K$1=1,"MinOrder","ОШИБКА"))</f>
        <v>LastOrder</v>
      </c>
      <c r="K1" s="254">
        <v>0</v>
      </c>
      <c r="L1" s="114"/>
      <c r="M1" s="265"/>
      <c r="N1" s="251" t="str">
        <f>IF(O$1=0,"LastOrder",IF(O$1=1,"MinOrder","ОШИБКА"))</f>
        <v>MinOrder</v>
      </c>
      <c r="O1" s="254">
        <v>1</v>
      </c>
      <c r="P1" s="114"/>
    </row>
    <row r="2" spans="1:16" ht="15">
      <c r="A2" s="27" t="s">
        <v>0</v>
      </c>
      <c r="B2" s="236" t="str">
        <f>IF(C$2&lt;0,"д.б. &gt;0","")</f>
        <v/>
      </c>
      <c r="C2" s="1">
        <v>0.01</v>
      </c>
      <c r="D2" s="29"/>
      <c r="E2" s="30"/>
      <c r="F2" s="236" t="str">
        <f>IF(G$2&lt;0,"д.б. &gt;0","")</f>
        <v/>
      </c>
      <c r="G2" s="1">
        <v>0.02</v>
      </c>
      <c r="H2" s="29"/>
      <c r="I2" s="31"/>
      <c r="J2" s="236" t="str">
        <f>IF(K$2&lt;0,"д.б. &gt;0","")</f>
        <v/>
      </c>
      <c r="K2" s="1">
        <v>0.03</v>
      </c>
      <c r="L2" s="32"/>
      <c r="M2" s="33"/>
      <c r="N2" s="236" t="str">
        <f>IF(O$2&lt;0,"д.б. &gt;0","")</f>
        <v/>
      </c>
      <c r="O2" s="1">
        <v>0.01</v>
      </c>
      <c r="P2" s="32"/>
    </row>
    <row r="3" spans="1:16" ht="15">
      <c r="A3" s="27" t="s">
        <v>1</v>
      </c>
      <c r="B3" s="236" t="str">
        <f>IF(C$3&lt;0,"д.б. &gt;0","")</f>
        <v/>
      </c>
      <c r="C3" s="2">
        <v>1.4</v>
      </c>
      <c r="D3" s="29"/>
      <c r="E3" s="30"/>
      <c r="F3" s="236" t="str">
        <f>IF(G$3&lt;0,"д.б. &gt;0","")</f>
        <v/>
      </c>
      <c r="G3" s="2">
        <v>1.4</v>
      </c>
      <c r="H3" s="29"/>
      <c r="I3" s="31"/>
      <c r="J3" s="236" t="str">
        <f>IF(K$3&lt;0,"д.б. &gt;0","")</f>
        <v/>
      </c>
      <c r="K3" s="2">
        <v>1.4</v>
      </c>
      <c r="L3" s="32"/>
      <c r="M3" s="33"/>
      <c r="N3" s="236" t="str">
        <f>IF(O$3&lt;0,"д.б. &gt;0","")</f>
        <v/>
      </c>
      <c r="O3" s="2">
        <v>3</v>
      </c>
      <c r="P3" s="32"/>
    </row>
    <row r="4" spans="1:16" ht="15">
      <c r="A4" s="27" t="s">
        <v>6</v>
      </c>
      <c r="B4" s="236" t="str">
        <f>IF(C$4&lt;2,"д.б. &gt;1","")</f>
        <v/>
      </c>
      <c r="C4" s="23">
        <v>2</v>
      </c>
      <c r="D4" s="29"/>
      <c r="E4" s="30"/>
      <c r="F4" s="236" t="str">
        <f>IF(G$4&lt;2,"д.б. &gt;1","")</f>
        <v/>
      </c>
      <c r="G4" s="23">
        <v>3</v>
      </c>
      <c r="H4" s="29"/>
      <c r="I4" s="31"/>
      <c r="J4" s="236" t="str">
        <f>IF(K$4&lt;2,"д.б. &gt;1","")</f>
        <v/>
      </c>
      <c r="K4" s="23">
        <v>4</v>
      </c>
      <c r="L4" s="32"/>
      <c r="M4" s="33"/>
      <c r="N4" s="236" t="str">
        <f>IF(O$4&lt;2,"д.б. &gt;1","")</f>
        <v/>
      </c>
      <c r="O4" s="23">
        <v>2</v>
      </c>
      <c r="P4" s="32"/>
    </row>
    <row r="5" spans="1:16" ht="9.75" customHeight="1">
      <c r="A5" s="34"/>
      <c r="B5" s="236"/>
      <c r="C5" s="315"/>
      <c r="D5" s="35"/>
      <c r="E5" s="36"/>
      <c r="F5" s="236"/>
      <c r="G5" s="35"/>
      <c r="H5" s="35"/>
      <c r="I5" s="37"/>
      <c r="J5" s="236"/>
      <c r="K5" s="35"/>
      <c r="L5" s="32"/>
      <c r="M5" s="33"/>
      <c r="N5" s="236"/>
      <c r="O5" s="32"/>
      <c r="P5" s="32"/>
    </row>
    <row r="6" spans="1:16" ht="16.5">
      <c r="A6" s="241" t="s">
        <v>2</v>
      </c>
      <c r="B6" s="236" t="str">
        <f>IF(C$6&lt;0,"д.б. &gt;=0","")</f>
        <v/>
      </c>
      <c r="C6" s="308">
        <v>6</v>
      </c>
      <c r="D6" s="39"/>
      <c r="E6" s="40"/>
      <c r="F6" s="236" t="str">
        <f>IF(G$6&lt;0,"д.б. &gt;=0","")</f>
        <v/>
      </c>
      <c r="G6" s="308">
        <v>6</v>
      </c>
      <c r="H6" s="39"/>
      <c r="I6" s="41"/>
      <c r="J6" s="236" t="str">
        <f>IF(K$6&lt;0,"д.б. &gt;=0","")</f>
        <v/>
      </c>
      <c r="K6" s="4">
        <v>6</v>
      </c>
      <c r="L6" s="32"/>
      <c r="M6" s="33"/>
      <c r="N6" s="236" t="str">
        <f>IF(O$6&lt;0,"д.б. &gt;=0","")</f>
        <v/>
      </c>
      <c r="O6" s="4">
        <v>4</v>
      </c>
      <c r="P6" s="32"/>
    </row>
    <row r="7" spans="1:16" ht="16.5">
      <c r="A7" s="241" t="s">
        <v>3</v>
      </c>
      <c r="B7" s="236" t="str">
        <f>IF(AND(C$6=0,C$7&lt;&gt;0),"д.б. =0","")</f>
        <v/>
      </c>
      <c r="C7" s="6">
        <v>0.01</v>
      </c>
      <c r="D7" s="42"/>
      <c r="E7" s="43"/>
      <c r="F7" s="236" t="str">
        <f>IF(AND(G$6=0,G$7&lt;&gt;0),"д.б. =0","")</f>
        <v/>
      </c>
      <c r="G7" s="6">
        <v>0.01</v>
      </c>
      <c r="H7" s="42"/>
      <c r="I7" s="44"/>
      <c r="J7" s="236" t="str">
        <f>IF(AND(K$6=0,K$7&lt;&gt;0),"д.б. =0","")</f>
        <v/>
      </c>
      <c r="K7" s="6">
        <v>0.01</v>
      </c>
      <c r="L7" s="45"/>
      <c r="M7" s="46"/>
      <c r="N7" s="236" t="str">
        <f>IF(AND(O$6=0,O$7&lt;&gt;0),"д.б. =0","")</f>
        <v/>
      </c>
      <c r="O7" s="6">
        <v>3</v>
      </c>
      <c r="P7" s="45"/>
    </row>
    <row r="8" spans="1:16" ht="16.5">
      <c r="A8" s="242"/>
      <c r="B8" s="239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16"/>
      <c r="D8" s="35"/>
      <c r="E8" s="36"/>
      <c r="F8" s="239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39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39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>
      <c r="A9" s="240" t="s">
        <v>4</v>
      </c>
      <c r="B9" s="236" t="str">
        <f>IF(C$9&lt;0,"д.б. &gt;=0","")</f>
        <v/>
      </c>
      <c r="C9" s="309">
        <v>0</v>
      </c>
      <c r="D9" s="48" t="s">
        <v>11</v>
      </c>
      <c r="E9" s="49"/>
      <c r="F9" s="236" t="str">
        <f>IF(G$9&lt;0,"д.б. &gt;=0","")</f>
        <v/>
      </c>
      <c r="G9" s="24">
        <v>0</v>
      </c>
      <c r="H9" s="48"/>
      <c r="I9" s="50"/>
      <c r="J9" s="236" t="str">
        <f>IF(K$9&lt;0,"д.б. &gt;=0","")</f>
        <v/>
      </c>
      <c r="K9" s="25">
        <v>0</v>
      </c>
      <c r="L9" s="51"/>
      <c r="M9" s="52"/>
      <c r="N9" s="236" t="str">
        <f>IF(O$9&lt;0,"д.б. &gt;=0","")</f>
        <v/>
      </c>
      <c r="O9" s="25">
        <v>10</v>
      </c>
      <c r="P9" s="51"/>
    </row>
    <row r="10" spans="1:16" ht="16.5">
      <c r="A10" s="240" t="s">
        <v>5</v>
      </c>
      <c r="B10" s="236" t="str">
        <f>IF(AND(C$9=0,C$10&lt;&gt;0),"д.б. =0","")</f>
        <v/>
      </c>
      <c r="C10" s="26">
        <v>0</v>
      </c>
      <c r="D10" s="53"/>
      <c r="E10" s="54"/>
      <c r="F10" s="236" t="str">
        <f>IF(AND(G$9=0,G$10&lt;&gt;0),"д.б. =0","")</f>
        <v/>
      </c>
      <c r="G10" s="26">
        <v>0</v>
      </c>
      <c r="H10" s="48"/>
      <c r="I10" s="50"/>
      <c r="J10" s="236" t="str">
        <f>IF(AND(K$9=0,K$10&lt;&gt;0),"д.б. =0","")</f>
        <v/>
      </c>
      <c r="K10" s="26">
        <v>0</v>
      </c>
      <c r="L10" s="51"/>
      <c r="M10" s="52"/>
      <c r="N10" s="236" t="str">
        <f>IF(AND(O$9=0,O$10&lt;&gt;0),"д.б. =0","")</f>
        <v/>
      </c>
      <c r="O10" s="26">
        <v>5</v>
      </c>
      <c r="P10" s="51"/>
    </row>
    <row r="11" spans="1:16" ht="9.75" customHeight="1">
      <c r="A11" s="240"/>
      <c r="B11" s="236"/>
      <c r="C11" s="323"/>
      <c r="D11" s="53"/>
      <c r="E11" s="54"/>
      <c r="F11" s="236"/>
      <c r="G11" s="323"/>
      <c r="H11" s="48"/>
      <c r="I11" s="50"/>
      <c r="J11" s="236"/>
      <c r="K11" s="323"/>
      <c r="L11" s="51"/>
      <c r="M11" s="52"/>
      <c r="N11" s="236"/>
      <c r="O11" s="323"/>
      <c r="P11" s="51"/>
    </row>
    <row r="12" spans="1:16" ht="16.5">
      <c r="A12" s="310" t="s">
        <v>93</v>
      </c>
      <c r="B12" s="236" t="str">
        <f>IF(C$12&lt;0,"д.б. &gt;=0","")</f>
        <v/>
      </c>
      <c r="C12" s="81">
        <v>0</v>
      </c>
      <c r="D12" s="53"/>
      <c r="E12" s="54"/>
      <c r="F12" s="236" t="str">
        <f>IF(G$12&lt;0,"д.б. &gt;=0","")</f>
        <v/>
      </c>
      <c r="G12" s="81">
        <v>0</v>
      </c>
      <c r="H12" s="48"/>
      <c r="I12" s="50"/>
      <c r="J12" s="236" t="str">
        <f>IF(K$12&lt;0,"д.б. &gt;=0","")</f>
        <v/>
      </c>
      <c r="K12" s="81">
        <v>0</v>
      </c>
      <c r="L12" s="51"/>
      <c r="M12" s="52"/>
      <c r="N12" s="236" t="str">
        <f>IF(O$12&lt;0,"д.б. &gt;=0","")</f>
        <v/>
      </c>
      <c r="O12" s="81">
        <v>0</v>
      </c>
      <c r="P12" s="51"/>
    </row>
    <row r="13" spans="1:16" ht="16.5">
      <c r="A13" s="310" t="s">
        <v>94</v>
      </c>
      <c r="B13" s="236" t="str">
        <f>IF(AND(C$12=0,C$13&lt;&gt;0),"д.б. =0","")</f>
        <v/>
      </c>
      <c r="C13" s="307">
        <v>0</v>
      </c>
      <c r="D13" s="53"/>
      <c r="E13" s="54"/>
      <c r="F13" s="236" t="str">
        <f>IF(AND(G$12=0,G$13&lt;&gt;0),"д.б. =0","")</f>
        <v/>
      </c>
      <c r="G13" s="307">
        <v>0</v>
      </c>
      <c r="H13" s="48"/>
      <c r="I13" s="50"/>
      <c r="J13" s="236" t="str">
        <f>IF(AND(K$12=0,K$13&lt;&gt;0),"д.б. =0","")</f>
        <v/>
      </c>
      <c r="K13" s="307">
        <v>0</v>
      </c>
      <c r="L13" s="51"/>
      <c r="M13" s="52"/>
      <c r="N13" s="236" t="str">
        <f>IF(AND(O$12=0,O$13&lt;&gt;0),"д.б. =0","")</f>
        <v/>
      </c>
      <c r="O13" s="307">
        <v>0</v>
      </c>
      <c r="P13" s="51"/>
    </row>
    <row r="14" spans="1:16" ht="15">
      <c r="A14" s="47"/>
      <c r="B14" s="236"/>
      <c r="C14" s="323"/>
      <c r="D14" s="53"/>
      <c r="E14" s="54"/>
      <c r="F14" s="236"/>
      <c r="G14" s="323"/>
      <c r="H14" s="48"/>
      <c r="I14" s="50"/>
      <c r="J14" s="236"/>
      <c r="K14" s="323"/>
      <c r="L14" s="51"/>
      <c r="M14" s="52"/>
      <c r="N14" s="236"/>
      <c r="O14" s="323"/>
      <c r="P14" s="51"/>
    </row>
    <row r="15" spans="1:16" ht="15">
      <c r="A15" s="27" t="s">
        <v>83</v>
      </c>
      <c r="B15" s="236" t="str">
        <f>IF(C$15&lt;0,"д.б. &gt;=0","")</f>
        <v/>
      </c>
      <c r="C15" s="221">
        <v>12</v>
      </c>
      <c r="D15" s="222"/>
      <c r="E15" s="223"/>
      <c r="F15" s="236" t="str">
        <f>IF(G$15&lt;0,"д.б. &gt;=0","")</f>
        <v/>
      </c>
      <c r="G15" s="221">
        <v>15</v>
      </c>
      <c r="H15" s="222"/>
      <c r="I15" s="224"/>
      <c r="J15" s="236" t="str">
        <f>IF(K$15&lt;0,"д.б. &gt;=0","")</f>
        <v/>
      </c>
      <c r="K15" s="221">
        <v>0</v>
      </c>
      <c r="L15" s="225"/>
      <c r="M15" s="226"/>
      <c r="N15" s="236" t="str">
        <f>IF(O$15&lt;0,"д.б. &gt;=0","")</f>
        <v/>
      </c>
      <c r="O15" s="221">
        <v>14</v>
      </c>
      <c r="P15" s="220"/>
    </row>
    <row r="16" spans="1:16" ht="15">
      <c r="A16" s="38" t="s">
        <v>86</v>
      </c>
      <c r="B16" s="236" t="str">
        <f>IF(C$16&lt;0,"д.б. &gt;=0","")</f>
        <v/>
      </c>
      <c r="C16" s="4">
        <v>400</v>
      </c>
      <c r="D16" s="244"/>
      <c r="E16" s="245"/>
      <c r="F16" s="236" t="str">
        <f>IF(G$16&lt;0,"д.б. &gt;=0","")</f>
        <v/>
      </c>
      <c r="G16" s="4">
        <v>200</v>
      </c>
      <c r="H16" s="244"/>
      <c r="I16" s="246"/>
      <c r="J16" s="236" t="str">
        <f>IF(K$16&lt;0,"д.б. &gt;=0","")</f>
        <v/>
      </c>
      <c r="K16" s="4">
        <v>200</v>
      </c>
      <c r="L16" s="247"/>
      <c r="M16" s="248"/>
      <c r="N16" s="236" t="str">
        <f>IF(O$16&lt;0,"д.б. &gt;=0","")</f>
        <v/>
      </c>
      <c r="O16" s="4">
        <v>40</v>
      </c>
      <c r="P16" s="220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9"/>
  <sheetViews>
    <sheetView workbookViewId="0">
      <selection activeCell="B12" sqref="B12:B15"/>
    </sheetView>
  </sheetViews>
  <sheetFormatPr defaultRowHeight="12.75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>
      <c r="A2" s="96" t="s">
        <v>12</v>
      </c>
      <c r="B2" s="235" t="str">
        <f>IF(C$2&lt;2,"д.б. &gt;1","")</f>
        <v/>
      </c>
      <c r="C2" s="81">
        <v>16</v>
      </c>
      <c r="D2" s="82"/>
      <c r="E2" s="83"/>
      <c r="F2" s="235" t="str">
        <f>IF(G$2&lt;2,"д.б. &gt;1","")</f>
        <v/>
      </c>
      <c r="G2" s="81">
        <v>14</v>
      </c>
      <c r="H2" s="82"/>
      <c r="I2" s="84"/>
      <c r="J2" s="235" t="str">
        <f>IF(K$2&lt;2,"д.б. &gt;1","")</f>
        <v/>
      </c>
      <c r="K2" s="81">
        <v>15</v>
      </c>
      <c r="L2" s="82"/>
      <c r="M2" s="85"/>
      <c r="N2" s="235" t="str">
        <f>IF(O$2&lt;2,"д.б. &gt;1","")</f>
        <v/>
      </c>
      <c r="O2" s="81">
        <v>25</v>
      </c>
      <c r="P2" s="82"/>
    </row>
    <row r="3" spans="1:16" ht="6" customHeight="1">
      <c r="A3" s="96"/>
      <c r="B3" s="235"/>
      <c r="C3" s="313"/>
      <c r="D3" s="29"/>
      <c r="E3" s="30"/>
      <c r="F3" s="235"/>
      <c r="G3" s="313"/>
      <c r="H3" s="29"/>
      <c r="I3" s="31"/>
      <c r="J3" s="235"/>
      <c r="K3" s="313"/>
      <c r="L3" s="29"/>
      <c r="M3" s="33"/>
      <c r="N3" s="235"/>
      <c r="O3" s="313"/>
      <c r="P3" s="29"/>
    </row>
    <row r="4" spans="1:16" ht="5.25" customHeight="1">
      <c r="A4" s="96"/>
      <c r="B4" s="235"/>
      <c r="C4" s="314"/>
      <c r="D4" s="29"/>
      <c r="E4" s="30"/>
      <c r="F4" s="235"/>
      <c r="G4" s="314"/>
      <c r="H4" s="29"/>
      <c r="I4" s="31"/>
      <c r="J4" s="235"/>
      <c r="K4" s="314"/>
      <c r="L4" s="29"/>
      <c r="M4" s="33"/>
      <c r="N4" s="235"/>
      <c r="O4" s="314"/>
      <c r="P4" s="29"/>
    </row>
    <row r="5" spans="1:16" ht="6" customHeight="1">
      <c r="A5" s="97"/>
      <c r="B5" s="235"/>
      <c r="C5" s="315"/>
      <c r="D5" s="35"/>
      <c r="E5" s="36"/>
      <c r="F5" s="235"/>
      <c r="G5" s="315"/>
      <c r="H5" s="35"/>
      <c r="I5" s="37"/>
      <c r="J5" s="235"/>
      <c r="K5" s="315"/>
      <c r="L5" s="35"/>
      <c r="M5" s="33"/>
      <c r="N5" s="235"/>
      <c r="O5" s="315"/>
      <c r="P5" s="35"/>
    </row>
    <row r="6" spans="1:16" ht="15">
      <c r="A6" s="98" t="s">
        <v>13</v>
      </c>
      <c r="B6" s="235" t="str">
        <f>IF(C$6&lt;0,"д.б. &gt;=0","")</f>
        <v/>
      </c>
      <c r="C6" s="4">
        <v>6</v>
      </c>
      <c r="D6" s="35"/>
      <c r="E6" s="40"/>
      <c r="F6" s="235" t="str">
        <f>IF(G$6&lt;0,"д.б. &gt;=0","")</f>
        <v/>
      </c>
      <c r="G6" s="4">
        <v>4</v>
      </c>
      <c r="H6" s="39"/>
      <c r="I6" s="41"/>
      <c r="J6" s="235" t="str">
        <f>IF(K$6&lt;0,"д.б. &gt;=0","")</f>
        <v/>
      </c>
      <c r="K6" s="4">
        <v>10</v>
      </c>
      <c r="L6" s="39"/>
      <c r="M6" s="33"/>
      <c r="N6" s="235" t="str">
        <f>IF(O$6&lt;0,"д.б. &gt;=0","")</f>
        <v/>
      </c>
      <c r="O6" s="4">
        <v>5</v>
      </c>
      <c r="P6" s="39"/>
    </row>
    <row r="7" spans="1:16" ht="15">
      <c r="A7" s="98" t="s">
        <v>14</v>
      </c>
      <c r="B7" s="236" t="str">
        <f>IF(AND(C$6=0,C$7&lt;&gt;0),"д.б. =0","")</f>
        <v/>
      </c>
      <c r="C7" s="86">
        <v>1</v>
      </c>
      <c r="D7" s="92"/>
      <c r="E7" s="93"/>
      <c r="F7" s="236" t="str">
        <f>IF(AND(G$6=0,G$7&lt;&gt;0),"д.б. =0","")</f>
        <v/>
      </c>
      <c r="G7" s="86">
        <v>1</v>
      </c>
      <c r="H7" s="92"/>
      <c r="I7" s="94"/>
      <c r="J7" s="236" t="str">
        <f>IF(AND(K$6=0,K$7&lt;&gt;0),"д.б. =0","")</f>
        <v/>
      </c>
      <c r="K7" s="86">
        <v>8</v>
      </c>
      <c r="L7" s="92"/>
      <c r="M7" s="95"/>
      <c r="N7" s="236" t="str">
        <f>IF(AND(O$6=0,O$7&lt;&gt;0),"д.б. =0","")</f>
        <v/>
      </c>
      <c r="O7" s="86">
        <v>25</v>
      </c>
      <c r="P7" s="92"/>
    </row>
    <row r="8" spans="1:16" ht="15">
      <c r="A8" s="97"/>
      <c r="B8" s="234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16"/>
      <c r="D8" s="234"/>
      <c r="E8" s="36"/>
      <c r="F8" s="23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16"/>
      <c r="H8" s="234"/>
      <c r="I8" s="37"/>
      <c r="J8" s="234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16"/>
      <c r="L8" s="234"/>
      <c r="M8" s="33"/>
      <c r="N8" s="234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16"/>
      <c r="P8" s="234"/>
    </row>
    <row r="9" spans="1:16" ht="15">
      <c r="A9" s="99" t="s">
        <v>15</v>
      </c>
      <c r="B9" s="235" t="str">
        <f>IF(C$9&lt;0,"д.б. &gt;=0","")</f>
        <v/>
      </c>
      <c r="C9" s="24">
        <v>11</v>
      </c>
      <c r="D9" s="48" t="s">
        <v>11</v>
      </c>
      <c r="E9" s="49"/>
      <c r="F9" s="235" t="str">
        <f>IF(G$9&lt;0,"д.б. &gt;=0","")</f>
        <v/>
      </c>
      <c r="G9" s="24">
        <v>10</v>
      </c>
      <c r="H9" s="48" t="s">
        <v>11</v>
      </c>
      <c r="I9" s="50"/>
      <c r="J9" s="235" t="str">
        <f>IF(K$9&lt;0,"д.б. &gt;=0","")</f>
        <v/>
      </c>
      <c r="K9" s="24">
        <v>0</v>
      </c>
      <c r="L9" s="48" t="s">
        <v>11</v>
      </c>
      <c r="M9" s="52"/>
      <c r="N9" s="235" t="str">
        <f>IF(O$9&lt;0,"д.б. &gt;=0","")</f>
        <v/>
      </c>
      <c r="O9" s="24">
        <v>0</v>
      </c>
      <c r="P9" s="48" t="s">
        <v>11</v>
      </c>
    </row>
    <row r="10" spans="1:16" ht="15">
      <c r="A10" s="99" t="s">
        <v>16</v>
      </c>
      <c r="B10" s="236" t="str">
        <f>IF(AND(C$9=0,C$10&lt;&gt;0),"д.б. =0","")</f>
        <v/>
      </c>
      <c r="C10" s="87">
        <v>6</v>
      </c>
      <c r="D10" s="88"/>
      <c r="E10" s="89"/>
      <c r="F10" s="236" t="str">
        <f>IF(AND(G$9=0,G$10&lt;&gt;0),"д.б. =0","")</f>
        <v/>
      </c>
      <c r="G10" s="87">
        <v>7</v>
      </c>
      <c r="H10" s="88"/>
      <c r="I10" s="90"/>
      <c r="J10" s="236" t="str">
        <f>IF(AND(K$9=0,K$10&lt;&gt;0),"д.б. =0","")</f>
        <v/>
      </c>
      <c r="K10" s="87">
        <v>0</v>
      </c>
      <c r="L10" s="88"/>
      <c r="M10" s="91"/>
      <c r="N10" s="236" t="str">
        <f>IF(AND(O$9=0,O$10&lt;&gt;0),"д.б. =0","")</f>
        <v/>
      </c>
      <c r="O10" s="87">
        <v>0</v>
      </c>
      <c r="P10" s="88"/>
    </row>
    <row r="11" spans="1:16" ht="15">
      <c r="A11" s="99"/>
      <c r="B11" s="236"/>
      <c r="C11" s="317"/>
      <c r="D11" s="88"/>
      <c r="E11" s="89"/>
      <c r="F11" s="236"/>
      <c r="G11" s="317"/>
      <c r="H11" s="88"/>
      <c r="I11" s="90"/>
      <c r="J11" s="236"/>
      <c r="K11" s="317"/>
      <c r="L11" s="88"/>
      <c r="M11" s="91"/>
      <c r="N11" s="236"/>
      <c r="O11" s="317"/>
      <c r="P11" s="88"/>
    </row>
    <row r="12" spans="1:16" ht="15">
      <c r="A12" s="96" t="s">
        <v>91</v>
      </c>
      <c r="B12" s="236" t="str">
        <f>IF(C$12&lt;0,"д.б. &gt;=0","")</f>
        <v/>
      </c>
      <c r="C12" s="237">
        <v>14</v>
      </c>
      <c r="D12" s="305"/>
      <c r="E12" s="229"/>
      <c r="F12" s="236" t="str">
        <f>IF(G$12&lt;0,"д.б. &gt;=0","")</f>
        <v/>
      </c>
      <c r="G12" s="237">
        <v>12</v>
      </c>
      <c r="H12" s="305"/>
      <c r="I12" s="231"/>
      <c r="J12" s="236" t="str">
        <f>IF(K$12&lt;0,"д.б. &gt;=0","")</f>
        <v/>
      </c>
      <c r="K12" s="237">
        <v>0</v>
      </c>
      <c r="L12" s="305"/>
      <c r="M12" s="273"/>
      <c r="N12" s="236" t="str">
        <f>IF(O$12&lt;0,"д.б. &gt;=0","")</f>
        <v/>
      </c>
      <c r="O12" s="237">
        <v>0</v>
      </c>
      <c r="P12" s="305"/>
    </row>
    <row r="13" spans="1:16" ht="15">
      <c r="A13" s="96" t="s">
        <v>92</v>
      </c>
      <c r="B13" s="236" t="str">
        <f>IF(AND(C$12=0,C$13&lt;&gt;0),"д.б. =0","")</f>
        <v/>
      </c>
      <c r="C13" s="237">
        <v>2</v>
      </c>
      <c r="D13" s="305"/>
      <c r="E13" s="229"/>
      <c r="F13" s="236" t="str">
        <f>IF(AND(G$12=0,G$13&lt;&gt;0),"д.б. =0","")</f>
        <v/>
      </c>
      <c r="G13" s="237">
        <v>8</v>
      </c>
      <c r="H13" s="305"/>
      <c r="I13" s="231"/>
      <c r="J13" s="236" t="str">
        <f>IF(AND(K$12=0,K$13&lt;&gt;0),"д.б. =0","")</f>
        <v/>
      </c>
      <c r="K13" s="237">
        <v>0</v>
      </c>
      <c r="L13" s="305"/>
      <c r="M13" s="273"/>
      <c r="N13" s="236" t="str">
        <f>IF(AND(O$12=0,O$13&lt;&gt;0),"д.б. =0","")</f>
        <v/>
      </c>
      <c r="O13" s="237">
        <v>0</v>
      </c>
      <c r="P13" s="305"/>
    </row>
    <row r="14" spans="1:16" ht="15">
      <c r="A14" s="99"/>
      <c r="B14" s="235"/>
      <c r="C14" s="317"/>
      <c r="D14" s="88"/>
      <c r="E14" s="89"/>
      <c r="F14" s="235"/>
      <c r="G14" s="317"/>
      <c r="H14" s="88"/>
      <c r="I14" s="90"/>
      <c r="J14" s="235"/>
      <c r="K14" s="317"/>
      <c r="L14" s="88"/>
      <c r="M14" s="91"/>
      <c r="N14" s="235"/>
      <c r="O14" s="317"/>
      <c r="P14" s="88"/>
    </row>
    <row r="15" spans="1:16" ht="15">
      <c r="A15" s="96" t="s">
        <v>82</v>
      </c>
      <c r="B15" s="235" t="str">
        <f>IF(C$15&lt;0,"д.б. &gt;=0","")</f>
        <v/>
      </c>
      <c r="C15" s="219">
        <v>17</v>
      </c>
      <c r="D15" s="311"/>
      <c r="E15" s="320"/>
      <c r="F15" s="235" t="str">
        <f>IF(G$15&lt;0,"д.б. &gt;=0","")</f>
        <v/>
      </c>
      <c r="G15" s="219">
        <v>15</v>
      </c>
      <c r="H15" s="311"/>
      <c r="I15" s="321"/>
      <c r="J15" s="235" t="str">
        <f>IF(K$15&lt;0,"д.б. &gt;=0","")</f>
        <v/>
      </c>
      <c r="K15" s="219">
        <v>16</v>
      </c>
      <c r="L15" s="311"/>
      <c r="M15" s="322"/>
      <c r="N15" s="235" t="str">
        <f>IF(O$15&lt;0,"д.б. &gt;=0","")</f>
        <v/>
      </c>
      <c r="O15" s="219">
        <v>10</v>
      </c>
      <c r="P15" s="88"/>
    </row>
    <row r="16" spans="1:16" ht="15">
      <c r="A16" s="96"/>
      <c r="B16" s="235"/>
      <c r="C16" s="319"/>
      <c r="D16" s="311"/>
      <c r="E16" s="320"/>
      <c r="F16" s="235"/>
      <c r="G16" s="319"/>
      <c r="H16" s="311"/>
      <c r="I16" s="321"/>
      <c r="J16" s="235"/>
      <c r="K16" s="319"/>
      <c r="L16" s="311"/>
      <c r="M16" s="322"/>
      <c r="N16" s="235"/>
      <c r="O16" s="319"/>
      <c r="P16" s="88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2:L39"/>
  <sheetViews>
    <sheetView workbookViewId="0">
      <selection activeCell="B2" sqref="B2"/>
    </sheetView>
  </sheetViews>
  <sheetFormatPr defaultRowHeight="12.75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>
      <c r="A2" s="96" t="s">
        <v>21</v>
      </c>
      <c r="B2" s="235" t="str">
        <f>IF(C$2&lt;=0,"д.б. &gt;0","")</f>
        <v/>
      </c>
      <c r="C2" s="81">
        <v>16</v>
      </c>
      <c r="D2" s="83"/>
      <c r="E2" s="235" t="str">
        <f>IF(F$2&lt;=0,"д.б. &gt;0","")</f>
        <v/>
      </c>
      <c r="F2" s="81">
        <v>14</v>
      </c>
      <c r="G2" s="84"/>
      <c r="H2" s="235" t="str">
        <f>IF(I$2&lt;=0,"д.б. &gt;0","")</f>
        <v/>
      </c>
      <c r="I2" s="81">
        <v>20</v>
      </c>
      <c r="J2" s="85"/>
      <c r="K2" s="235" t="str">
        <f>IF(L$2&lt;=0,"д.б. &gt;0","")</f>
        <v/>
      </c>
      <c r="L2" s="81">
        <v>18</v>
      </c>
    </row>
    <row r="3" spans="1:12" ht="6" customHeight="1">
      <c r="A3" s="96"/>
      <c r="B3" s="28"/>
      <c r="C3" s="313"/>
      <c r="D3" s="30"/>
      <c r="E3" s="28"/>
      <c r="F3" s="313"/>
      <c r="G3" s="31"/>
      <c r="H3" s="28"/>
      <c r="I3" s="313"/>
      <c r="J3" s="33"/>
      <c r="K3" s="28"/>
      <c r="L3" s="313"/>
    </row>
    <row r="4" spans="1:12" ht="4.5" customHeight="1">
      <c r="A4" s="96"/>
      <c r="B4" s="28"/>
      <c r="C4" s="314"/>
      <c r="D4" s="30"/>
      <c r="E4" s="28"/>
      <c r="F4" s="314"/>
      <c r="G4" s="31"/>
      <c r="H4" s="28"/>
      <c r="I4" s="314"/>
      <c r="J4" s="33"/>
      <c r="K4" s="28"/>
      <c r="L4" s="314"/>
    </row>
    <row r="5" spans="1:12" ht="5.25" customHeight="1">
      <c r="A5" s="97"/>
      <c r="B5" s="28"/>
      <c r="C5" s="315"/>
      <c r="D5" s="36"/>
      <c r="E5" s="28"/>
      <c r="F5" s="315"/>
      <c r="G5" s="37"/>
      <c r="H5" s="28"/>
      <c r="I5" s="315"/>
      <c r="J5" s="33"/>
      <c r="K5" s="28"/>
      <c r="L5" s="315"/>
    </row>
    <row r="6" spans="1:12" ht="15">
      <c r="A6" s="98" t="s">
        <v>22</v>
      </c>
      <c r="B6" s="235" t="str">
        <f>IF(C$6&lt;0,"д.б. &gt;=0","")</f>
        <v/>
      </c>
      <c r="C6" s="4">
        <v>6</v>
      </c>
      <c r="D6" s="40"/>
      <c r="E6" s="235" t="str">
        <f>IF(F$6&lt;0,"д.б. &gt;=0","")</f>
        <v/>
      </c>
      <c r="F6" s="4">
        <v>4</v>
      </c>
      <c r="G6" s="41"/>
      <c r="H6" s="235" t="str">
        <f>IF(I$6&lt;0,"д.б. &gt;=0","")</f>
        <v/>
      </c>
      <c r="I6" s="4">
        <v>9</v>
      </c>
      <c r="J6" s="33"/>
      <c r="K6" s="235" t="str">
        <f>IF(L$6&lt;0,"д.б. &gt;=0","")</f>
        <v/>
      </c>
      <c r="L6" s="4">
        <v>6</v>
      </c>
    </row>
    <row r="7" spans="1:12" ht="15">
      <c r="A7" s="98" t="s">
        <v>23</v>
      </c>
      <c r="B7" s="236" t="str">
        <f>IF(AND(C$6=0,C$7&lt;&gt;0),"д.б. =0","")</f>
        <v/>
      </c>
      <c r="C7" s="86">
        <v>1</v>
      </c>
      <c r="D7" s="93"/>
      <c r="E7" s="236" t="str">
        <f>IF(AND(F$6=0,F$7&lt;&gt;0),"д.б. =0","")</f>
        <v/>
      </c>
      <c r="F7" s="86">
        <v>1</v>
      </c>
      <c r="G7" s="94"/>
      <c r="H7" s="236" t="str">
        <f>IF(AND(I$6=0,I$7&lt;&gt;0),"д.б. =0","")</f>
        <v/>
      </c>
      <c r="I7" s="86">
        <v>-1</v>
      </c>
      <c r="J7" s="95"/>
      <c r="K7" s="236" t="str">
        <f>IF(AND(L$6=0,L$7&lt;&gt;0),"д.б. =0","")</f>
        <v/>
      </c>
      <c r="L7" s="86">
        <v>1</v>
      </c>
    </row>
    <row r="8" spans="1:12" ht="15">
      <c r="A8" s="97"/>
      <c r="B8" s="234" t="str">
        <f>IF(OR(C$6=1,C$6&lt;0,C$9=1,C$9&lt;0,C$12=1,C$12&lt;0,AND(C$6&gt;1,C$9&gt;1,C$6&gt;=C$9),AND(C$6&gt;1,C$12&gt;1,C$6&gt;=C$12),AND(C$9&gt;1,C$12&gt;1,C$9&gt;=C$12)),"ОШИБКА в № колен","")</f>
        <v/>
      </c>
      <c r="C8" s="316"/>
      <c r="D8" s="36"/>
      <c r="E8" s="234" t="str">
        <f>IF(OR(F$6=1,F$6&lt;0,F$9=1,F$9&lt;0,F$12=1,F$12&lt;0,AND(F$6&gt;1,F$9&gt;1,F$6&gt;=F$9),AND(F$6&gt;1,F$12&gt;1,F$6&gt;=F$12),AND(F$9&gt;1,F$12&gt;1,F$9&gt;=F$12)),"ОШИБКА в № колен","")</f>
        <v/>
      </c>
      <c r="F8" s="316"/>
      <c r="G8" s="37"/>
      <c r="H8" s="234" t="str">
        <f>IF(OR(I$6=1,I$6&lt;0,I$9=1,I$9&lt;0,I$12=1,I$12&lt;0,AND(I$6&gt;1,I$9&gt;1,I$6&gt;=I$9),AND(I$6&gt;1,I$12&gt;1,I$6&gt;=I$12),AND(I$9&gt;1,I$12&gt;1,I$9&gt;=I$12)),"ОШИБКА в № колен","")</f>
        <v/>
      </c>
      <c r="I8" s="316"/>
      <c r="J8" s="33"/>
      <c r="K8" s="234" t="str">
        <f>IF(OR(L$6=1,L$6&lt;0,L$9=1,L$9&lt;0,L$12=1,L$12&lt;0,AND(L$6&gt;1,L$9&gt;1,L$6&gt;=L$9),AND(L$6&gt;1,L$12&gt;1,L$6&gt;=L$12),AND(L$9&gt;1,L$12&gt;1,L$9&gt;=L$12)),"ОШИБКА в № колен","")</f>
        <v/>
      </c>
      <c r="L8" s="316"/>
    </row>
    <row r="9" spans="1:12" ht="15">
      <c r="A9" s="274" t="s">
        <v>87</v>
      </c>
      <c r="B9" s="295" t="str">
        <f>IF(C$9&lt;0,"д.б. &gt;=0","")</f>
        <v/>
      </c>
      <c r="C9" s="296">
        <v>10</v>
      </c>
      <c r="D9" s="289"/>
      <c r="E9" s="295" t="str">
        <f>IF(F$9&lt;0,"д.б. &gt;=0","")</f>
        <v/>
      </c>
      <c r="F9" s="290">
        <v>8</v>
      </c>
      <c r="G9" s="291"/>
      <c r="H9" s="295" t="str">
        <f>IF(I$9&lt;0,"д.б. &gt;=0","")</f>
        <v/>
      </c>
      <c r="I9" s="290">
        <v>12</v>
      </c>
      <c r="J9" s="292"/>
      <c r="K9" s="295" t="str">
        <f>IF(L$9&lt;0,"д.б. &gt;=0","")</f>
        <v/>
      </c>
      <c r="L9" s="297">
        <v>9</v>
      </c>
    </row>
    <row r="10" spans="1:12" ht="15">
      <c r="A10" s="274" t="s">
        <v>88</v>
      </c>
      <c r="B10" s="295" t="str">
        <f>IF(AND(C$9=0,C$10&lt;&gt;0),"д.б. =0","")</f>
        <v/>
      </c>
      <c r="C10" s="296">
        <v>2</v>
      </c>
      <c r="D10" s="289"/>
      <c r="E10" s="295" t="str">
        <f>IF(AND(F$9=0,F$10&lt;&gt;0),"д.б. =0","")</f>
        <v/>
      </c>
      <c r="F10" s="290">
        <v>2</v>
      </c>
      <c r="G10" s="291"/>
      <c r="H10" s="295" t="str">
        <f>IF(AND(I$9=0,I$10&lt;&gt;0),"д.б. =0","")</f>
        <v/>
      </c>
      <c r="I10" s="290">
        <v>1</v>
      </c>
      <c r="J10" s="292"/>
      <c r="K10" s="295" t="str">
        <f>IF(AND(L$9=0,L$10&lt;&gt;0),"д.б. =0","")</f>
        <v/>
      </c>
      <c r="L10" s="297">
        <v>1</v>
      </c>
    </row>
    <row r="11" spans="1:12" ht="14.25" customHeight="1">
      <c r="A11" s="99"/>
      <c r="B11" s="236"/>
      <c r="C11" s="317"/>
      <c r="D11" s="89"/>
      <c r="E11" s="236"/>
      <c r="F11" s="317"/>
      <c r="G11" s="90"/>
      <c r="H11" s="236"/>
      <c r="I11" s="317"/>
      <c r="J11" s="91"/>
      <c r="K11" s="236"/>
      <c r="L11" s="317"/>
    </row>
    <row r="12" spans="1:12" ht="15">
      <c r="A12" s="96" t="s">
        <v>24</v>
      </c>
      <c r="B12" s="295" t="str">
        <f>IF(C$12&lt;0,"д.б. &gt;=0","")</f>
        <v/>
      </c>
      <c r="C12" s="221">
        <v>12</v>
      </c>
      <c r="D12" s="270"/>
      <c r="E12" s="295" t="str">
        <f>IF(F$12&lt;0,"д.б. &gt;=0","")</f>
        <v/>
      </c>
      <c r="F12" s="221">
        <v>10</v>
      </c>
      <c r="G12" s="271"/>
      <c r="H12" s="295" t="str">
        <f>IF(I$12&lt;0,"д.б. &gt;=0","")</f>
        <v/>
      </c>
      <c r="I12" s="221">
        <v>14</v>
      </c>
      <c r="J12" s="272"/>
      <c r="K12" s="295" t="str">
        <f>IF(L$12&lt;0,"д.б. &gt;=0","")</f>
        <v/>
      </c>
      <c r="L12" s="221">
        <v>11</v>
      </c>
    </row>
    <row r="13" spans="1:12" ht="15">
      <c r="A13" s="96" t="s">
        <v>25</v>
      </c>
      <c r="B13" s="295" t="str">
        <f>IF(AND(C$12=0,C$13&lt;&gt;0),"д.б. =0","")</f>
        <v/>
      </c>
      <c r="C13" s="237">
        <v>12</v>
      </c>
      <c r="D13" s="229"/>
      <c r="E13" s="295" t="str">
        <f>IF(AND(F$12=0,F$13&lt;&gt;0),"д.б. =0","")</f>
        <v/>
      </c>
      <c r="F13" s="237">
        <v>12</v>
      </c>
      <c r="G13" s="231"/>
      <c r="H13" s="295" t="str">
        <f>IF(AND(I$12=0,I$13&lt;&gt;0),"д.б. =0","")</f>
        <v/>
      </c>
      <c r="I13" s="237">
        <v>10</v>
      </c>
      <c r="J13" s="273"/>
      <c r="K13" s="295" t="str">
        <f>IF(AND(L$12=0,L$13&lt;&gt;0),"д.б. =0","")</f>
        <v/>
      </c>
      <c r="L13" s="237">
        <v>10</v>
      </c>
    </row>
    <row r="14" spans="1:12" ht="6" customHeight="1">
      <c r="A14" s="96"/>
      <c r="B14" s="302"/>
      <c r="C14" s="318"/>
      <c r="D14" s="229"/>
      <c r="E14" s="302"/>
      <c r="F14" s="318"/>
      <c r="G14" s="231"/>
      <c r="H14" s="302"/>
      <c r="I14" s="318"/>
      <c r="J14" s="273"/>
      <c r="K14" s="302"/>
      <c r="L14" s="318"/>
    </row>
    <row r="15" spans="1:12" ht="6" customHeight="1">
      <c r="A15" s="96"/>
      <c r="B15" s="302"/>
      <c r="C15" s="318"/>
      <c r="D15" s="229"/>
      <c r="E15" s="302"/>
      <c r="F15" s="318"/>
      <c r="G15" s="231"/>
      <c r="H15" s="302"/>
      <c r="I15" s="318"/>
      <c r="J15" s="273"/>
      <c r="K15" s="302"/>
      <c r="L15" s="318"/>
    </row>
    <row r="16" spans="1:12" ht="6" customHeight="1">
      <c r="A16" s="96"/>
      <c r="B16" s="302"/>
      <c r="C16" s="318"/>
      <c r="D16" s="229"/>
      <c r="E16" s="302"/>
      <c r="F16" s="318"/>
      <c r="G16" s="231"/>
      <c r="H16" s="302"/>
      <c r="I16" s="318"/>
      <c r="J16" s="273"/>
      <c r="K16" s="302"/>
      <c r="L16" s="318"/>
    </row>
    <row r="17" spans="1:12" ht="6" customHeight="1" thickBot="1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>
      <c r="A18" s="57" t="s">
        <v>7</v>
      </c>
      <c r="B18" s="312" t="s">
        <v>17</v>
      </c>
      <c r="C18" s="60" t="s">
        <v>20</v>
      </c>
      <c r="D18" s="61"/>
      <c r="E18" s="312" t="s">
        <v>17</v>
      </c>
      <c r="F18" s="60" t="s">
        <v>20</v>
      </c>
      <c r="G18" s="63"/>
      <c r="H18" s="312" t="s">
        <v>17</v>
      </c>
      <c r="I18" s="60" t="s">
        <v>20</v>
      </c>
      <c r="J18" s="65"/>
      <c r="K18" s="312" t="s">
        <v>17</v>
      </c>
      <c r="L18" s="60" t="s">
        <v>20</v>
      </c>
    </row>
    <row r="19" spans="1:12" ht="1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AI119"/>
  <sheetViews>
    <sheetView tabSelected="1" workbookViewId="0">
      <pane xSplit="1" ySplit="18" topLeftCell="B19" activePane="bottomRight" state="frozen"/>
      <selection pane="topRight" activeCell="B1" sqref="B1"/>
      <selection pane="bottomLeft" activeCell="A16" sqref="A16"/>
      <selection pane="bottomRight" activeCell="K8" sqref="K8"/>
    </sheetView>
  </sheetViews>
  <sheetFormatPr defaultRowHeight="12.75"/>
  <cols>
    <col min="1" max="1" width="13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2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7.57031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8" max="28" width="9.4257812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295"/>
      <c r="D1" s="252"/>
      <c r="F1" s="295"/>
      <c r="H1" s="253"/>
      <c r="I1" s="266" t="s">
        <v>85</v>
      </c>
      <c r="J1" s="251" t="str">
        <f>IF(K$1=0,"LastOrder",IF(K$1=1,"MinOrder","ОШИБКА"))</f>
        <v>LastOrder</v>
      </c>
      <c r="K1" s="267">
        <v>0</v>
      </c>
      <c r="L1" s="154"/>
      <c r="P1" s="123"/>
      <c r="V1" s="365"/>
      <c r="Y1" s="154"/>
      <c r="AE1" s="365"/>
    </row>
    <row r="2" spans="1:35" ht="15">
      <c r="A2" s="96" t="s">
        <v>21</v>
      </c>
      <c r="B2" s="235" t="str">
        <f>IF(C$2&lt;=0,"д.б. &gt;0","")</f>
        <v/>
      </c>
      <c r="C2" s="140">
        <v>100</v>
      </c>
      <c r="D2" s="83"/>
      <c r="E2" s="96" t="s">
        <v>12</v>
      </c>
      <c r="F2" s="235" t="str">
        <f>IF(G$2&lt;2,"д.б. &gt;1","")</f>
        <v/>
      </c>
      <c r="G2" s="140">
        <v>100</v>
      </c>
      <c r="H2" s="84"/>
      <c r="I2" s="96" t="s">
        <v>0</v>
      </c>
      <c r="J2" s="236" t="str">
        <f>IF(K$2&lt;0,"д.б. &gt;0","")</f>
        <v/>
      </c>
      <c r="K2" s="145">
        <v>0.01</v>
      </c>
      <c r="L2" s="115"/>
      <c r="M2" s="114" t="s">
        <v>27</v>
      </c>
      <c r="N2" s="114"/>
      <c r="O2" s="146" t="s">
        <v>64</v>
      </c>
      <c r="Q2" s="206"/>
      <c r="R2" s="114"/>
      <c r="S2" s="114"/>
      <c r="T2" s="114"/>
      <c r="U2" s="114"/>
      <c r="V2" s="365"/>
      <c r="Y2" s="154"/>
      <c r="AE2" s="365"/>
    </row>
    <row r="3" spans="1:35" ht="15">
      <c r="A3" s="96"/>
      <c r="B3" s="235"/>
      <c r="C3" s="314"/>
      <c r="D3" s="30"/>
      <c r="E3" s="96"/>
      <c r="F3" s="235"/>
      <c r="G3" s="313"/>
      <c r="H3" s="31"/>
      <c r="I3" s="96" t="s">
        <v>1</v>
      </c>
      <c r="J3" s="236" t="str">
        <f>IF(K$3&lt;0,"д.б. &gt;0","")</f>
        <v/>
      </c>
      <c r="K3" s="144">
        <v>2</v>
      </c>
      <c r="L3" s="115"/>
      <c r="M3" s="114" t="s">
        <v>28</v>
      </c>
      <c r="N3" s="114"/>
      <c r="O3" s="147">
        <v>4</v>
      </c>
      <c r="Q3" s="207"/>
      <c r="R3" s="114"/>
      <c r="S3" s="114"/>
      <c r="T3" s="114"/>
      <c r="U3" s="114"/>
      <c r="V3" s="365"/>
      <c r="Y3" s="154"/>
      <c r="AE3" s="365"/>
    </row>
    <row r="4" spans="1:35" ht="15">
      <c r="A4" s="96"/>
      <c r="B4" s="235"/>
      <c r="C4" s="314"/>
      <c r="D4" s="30"/>
      <c r="E4" s="96"/>
      <c r="F4" s="235"/>
      <c r="G4" s="314"/>
      <c r="H4" s="31"/>
      <c r="I4" s="96" t="s">
        <v>6</v>
      </c>
      <c r="J4" s="236" t="str">
        <f>IF(K$4&lt;2,"д.б. &gt;1","")</f>
        <v/>
      </c>
      <c r="K4" s="140">
        <v>3</v>
      </c>
      <c r="L4" s="115"/>
      <c r="M4" s="168" t="s">
        <v>30</v>
      </c>
      <c r="N4" s="168"/>
      <c r="O4" s="151">
        <v>10</v>
      </c>
      <c r="Q4" s="208"/>
      <c r="R4" s="114"/>
      <c r="S4" s="114"/>
      <c r="T4" s="114"/>
      <c r="U4" s="114"/>
      <c r="V4" s="365"/>
      <c r="Y4" s="154"/>
      <c r="AE4" s="365"/>
    </row>
    <row r="5" spans="1:35" ht="15">
      <c r="A5" s="97"/>
      <c r="B5" s="235"/>
      <c r="C5" s="356"/>
      <c r="D5" s="36"/>
      <c r="E5" s="97"/>
      <c r="F5" s="235"/>
      <c r="G5" s="315"/>
      <c r="H5" s="37"/>
      <c r="I5" s="97"/>
      <c r="J5" s="236"/>
      <c r="K5" s="3"/>
      <c r="L5" s="115"/>
      <c r="M5" s="114"/>
      <c r="N5" s="114"/>
      <c r="O5" s="123"/>
      <c r="Q5" s="209"/>
      <c r="R5" s="114"/>
      <c r="S5" s="114"/>
      <c r="T5" s="114"/>
      <c r="U5" s="114"/>
      <c r="V5" s="365"/>
      <c r="Y5" s="154"/>
      <c r="AE5" s="365"/>
      <c r="AI5" s="378">
        <v>1</v>
      </c>
    </row>
    <row r="6" spans="1:35" ht="15">
      <c r="A6" s="243" t="s">
        <v>22</v>
      </c>
      <c r="B6" s="235"/>
      <c r="C6" s="142">
        <v>2</v>
      </c>
      <c r="D6" s="40"/>
      <c r="E6" s="243" t="s">
        <v>13</v>
      </c>
      <c r="F6" s="235" t="str">
        <f>IF(G$6&lt;0,"д.б. &gt;=0","")</f>
        <v/>
      </c>
      <c r="G6" s="142">
        <v>0</v>
      </c>
      <c r="H6" s="41"/>
      <c r="I6" s="243" t="s">
        <v>2</v>
      </c>
      <c r="J6" s="236" t="str">
        <f>IF(K$6&lt;0,"д.б. &gt;=0","")</f>
        <v/>
      </c>
      <c r="K6" s="143">
        <v>4</v>
      </c>
      <c r="L6" s="131"/>
      <c r="M6" s="132" t="s">
        <v>36</v>
      </c>
      <c r="N6" s="132"/>
      <c r="O6" s="148">
        <v>0</v>
      </c>
      <c r="Q6" s="210"/>
      <c r="R6" s="114"/>
      <c r="S6" s="114"/>
      <c r="T6" s="114"/>
      <c r="U6" s="114"/>
      <c r="V6" s="365"/>
      <c r="Y6" s="154"/>
      <c r="AE6" s="365"/>
      <c r="AI6" s="378"/>
    </row>
    <row r="7" spans="1:35" ht="15">
      <c r="A7" s="243" t="s">
        <v>23</v>
      </c>
      <c r="B7" s="235"/>
      <c r="C7" s="141">
        <v>-50</v>
      </c>
      <c r="D7" s="93"/>
      <c r="E7" s="243" t="s">
        <v>14</v>
      </c>
      <c r="F7" s="302"/>
      <c r="G7" s="141">
        <v>0</v>
      </c>
      <c r="H7" s="94"/>
      <c r="I7" s="243" t="s">
        <v>3</v>
      </c>
      <c r="J7" s="236" t="str">
        <f>IF(AND(K$6=0,K$7&lt;&gt;0),"д.б. =0","")</f>
        <v/>
      </c>
      <c r="K7" s="139">
        <v>0.01</v>
      </c>
      <c r="L7" s="131"/>
      <c r="M7" s="132" t="s">
        <v>35</v>
      </c>
      <c r="N7" s="132"/>
      <c r="O7" s="149">
        <v>113</v>
      </c>
      <c r="Q7" s="210"/>
      <c r="R7" s="114"/>
      <c r="S7" s="114"/>
      <c r="T7" s="114"/>
      <c r="U7" s="114"/>
      <c r="V7" s="365"/>
      <c r="Y7" s="154"/>
      <c r="AE7" s="365"/>
      <c r="AI7" s="217"/>
    </row>
    <row r="8" spans="1:35" ht="15">
      <c r="A8" s="243"/>
      <c r="B8" s="234" t="str">
        <f>IF(OR(C$6=1,C$6&lt;0,C$9=1,C$9&lt;0,C$12=1,C$12&lt;0,AND(C$6&gt;1,C$9&gt;1,C$6&gt;=C$9),AND(C$6&gt;1,C$12&gt;1,C$6&gt;=C$12),AND(C$9&gt;1,C$12&gt;1,C$9&gt;=C$12)),"ОШИБКА в № колен","")</f>
        <v/>
      </c>
      <c r="C8" s="357"/>
      <c r="D8" s="40"/>
      <c r="E8" s="243"/>
      <c r="F8" s="23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58"/>
      <c r="H8" s="41"/>
      <c r="I8" s="243"/>
      <c r="J8" s="239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58"/>
      <c r="L8" s="131"/>
      <c r="M8" s="132" t="s">
        <v>37</v>
      </c>
      <c r="N8" s="132"/>
      <c r="O8" s="150">
        <v>0.2</v>
      </c>
      <c r="Q8" s="211"/>
      <c r="R8" s="114"/>
      <c r="S8" s="114"/>
      <c r="T8" s="114"/>
      <c r="U8" s="114"/>
      <c r="V8" s="365"/>
      <c r="Y8" s="154"/>
      <c r="AE8" s="365"/>
      <c r="AI8" s="217"/>
    </row>
    <row r="9" spans="1:35" ht="15">
      <c r="A9" s="275" t="s">
        <v>87</v>
      </c>
      <c r="B9" s="235"/>
      <c r="C9" s="276">
        <v>3</v>
      </c>
      <c r="D9" s="278"/>
      <c r="E9" s="275" t="s">
        <v>15</v>
      </c>
      <c r="F9" s="302"/>
      <c r="G9" s="276">
        <v>0</v>
      </c>
      <c r="H9" s="280"/>
      <c r="I9" s="275" t="s">
        <v>4</v>
      </c>
      <c r="J9" s="236" t="str">
        <f>IF(K$9&lt;0,"д.б. &gt;=0","")</f>
        <v/>
      </c>
      <c r="K9" s="281">
        <v>5</v>
      </c>
      <c r="L9" s="282"/>
      <c r="M9" s="279"/>
      <c r="N9" s="279"/>
      <c r="O9" s="283"/>
      <c r="Q9" s="212"/>
      <c r="R9" s="114"/>
      <c r="S9" s="114"/>
      <c r="T9" s="114"/>
      <c r="U9" s="114"/>
      <c r="V9" s="365"/>
      <c r="Y9" s="154"/>
      <c r="AE9" s="365"/>
      <c r="AI9" s="217"/>
    </row>
    <row r="10" spans="1:35" ht="15">
      <c r="A10" s="275" t="s">
        <v>88</v>
      </c>
      <c r="B10" s="235"/>
      <c r="C10" s="277">
        <v>-25</v>
      </c>
      <c r="D10" s="284"/>
      <c r="E10" s="275" t="s">
        <v>16</v>
      </c>
      <c r="F10" s="302"/>
      <c r="G10" s="277">
        <v>0</v>
      </c>
      <c r="H10" s="285"/>
      <c r="I10" s="275" t="s">
        <v>5</v>
      </c>
      <c r="J10" s="236" t="str">
        <f>IF(AND(K$9=0,K$10&lt;&gt;0),"д.б. =0","")</f>
        <v/>
      </c>
      <c r="K10" s="286">
        <v>0.3</v>
      </c>
      <c r="L10" s="282"/>
      <c r="M10" s="287" t="s">
        <v>38</v>
      </c>
      <c r="N10" s="287"/>
      <c r="O10" s="288">
        <v>3330</v>
      </c>
      <c r="Q10" s="213"/>
      <c r="R10" s="114"/>
      <c r="S10" s="114"/>
      <c r="T10" s="114"/>
      <c r="U10" s="114"/>
      <c r="V10" s="365"/>
      <c r="Y10" s="154"/>
      <c r="AE10" s="365"/>
      <c r="AI10" s="217"/>
    </row>
    <row r="11" spans="1:35" ht="15">
      <c r="A11" s="275"/>
      <c r="B11" s="235"/>
      <c r="C11" s="359"/>
      <c r="D11" s="284"/>
      <c r="E11" s="275"/>
      <c r="F11" s="302"/>
      <c r="G11" s="359"/>
      <c r="H11" s="285"/>
      <c r="I11" s="275"/>
      <c r="J11" s="236"/>
      <c r="K11" s="360"/>
      <c r="L11" s="282"/>
      <c r="M11" s="287"/>
      <c r="N11" s="287"/>
      <c r="O11" s="361"/>
      <c r="Q11" s="213"/>
      <c r="R11" s="114"/>
      <c r="S11" s="114"/>
      <c r="T11" s="114"/>
      <c r="U11" s="114"/>
      <c r="V11" s="365"/>
      <c r="Y11" s="154"/>
      <c r="AE11" s="365"/>
      <c r="AI11" s="217"/>
    </row>
    <row r="12" spans="1:35" ht="15">
      <c r="A12" s="268" t="s">
        <v>24</v>
      </c>
      <c r="B12" s="235"/>
      <c r="C12" s="269">
        <v>4</v>
      </c>
      <c r="D12" s="284"/>
      <c r="E12" s="268" t="s">
        <v>91</v>
      </c>
      <c r="F12" s="236" t="str">
        <f>IF(G$12&lt;0,"д.б. &gt;=0","")</f>
        <v/>
      </c>
      <c r="G12" s="303">
        <v>0</v>
      </c>
      <c r="H12" s="231"/>
      <c r="I12" s="268" t="s">
        <v>93</v>
      </c>
      <c r="J12" s="236" t="str">
        <f>IF(K$12&lt;0,"д.б. &gt;=0","")</f>
        <v/>
      </c>
      <c r="K12" s="306">
        <v>6</v>
      </c>
      <c r="L12" s="282"/>
      <c r="M12" s="287"/>
      <c r="N12" s="287"/>
      <c r="O12" s="361"/>
      <c r="Q12" s="213"/>
      <c r="R12" s="114"/>
      <c r="S12" s="114"/>
      <c r="T12" s="114"/>
      <c r="U12" s="114"/>
      <c r="V12" s="365"/>
      <c r="Y12" s="154"/>
      <c r="AE12" s="365"/>
      <c r="AI12" s="217"/>
    </row>
    <row r="13" spans="1:35" ht="15">
      <c r="A13" s="268" t="s">
        <v>25</v>
      </c>
      <c r="B13" s="235"/>
      <c r="C13" s="228">
        <v>13</v>
      </c>
      <c r="D13" s="284"/>
      <c r="E13" s="268" t="s">
        <v>92</v>
      </c>
      <c r="F13" s="236" t="str">
        <f>IF(AND(G$12=0,G$13&lt;&gt;0),"д.б. =0","")</f>
        <v/>
      </c>
      <c r="G13" s="228">
        <v>0</v>
      </c>
      <c r="H13" s="231"/>
      <c r="I13" s="268" t="s">
        <v>94</v>
      </c>
      <c r="J13" s="236" t="str">
        <f>IF(AND(K$12=0,K$13&lt;&gt;0),"д.б. =0","")</f>
        <v/>
      </c>
      <c r="K13" s="304">
        <v>-0.08</v>
      </c>
      <c r="L13" s="282"/>
      <c r="M13" s="287"/>
      <c r="N13" s="287"/>
      <c r="O13" s="361"/>
      <c r="Q13" s="213"/>
      <c r="R13" s="114"/>
      <c r="S13" s="114"/>
      <c r="T13" s="114"/>
      <c r="U13" s="114"/>
      <c r="V13" s="365"/>
      <c r="Y13" s="154"/>
      <c r="AE13" s="365"/>
      <c r="AI13" s="217"/>
    </row>
    <row r="14" spans="1:35" ht="15">
      <c r="A14" s="135"/>
      <c r="B14" s="235"/>
      <c r="C14" s="362"/>
      <c r="D14" s="137"/>
      <c r="E14" s="135"/>
      <c r="F14" s="235"/>
      <c r="G14" s="362"/>
      <c r="H14" s="138"/>
      <c r="I14" s="135"/>
      <c r="J14" s="236"/>
      <c r="K14" s="363"/>
      <c r="L14" s="136"/>
      <c r="M14" s="133"/>
      <c r="N14" s="133"/>
      <c r="O14" s="134"/>
      <c r="P14" s="227"/>
      <c r="Q14" s="213"/>
      <c r="R14" s="114"/>
      <c r="S14" s="114"/>
      <c r="T14" s="114"/>
      <c r="U14" s="114"/>
      <c r="V14" s="365"/>
      <c r="Y14" s="154"/>
      <c r="AE14" s="365"/>
      <c r="AI14" s="217"/>
    </row>
    <row r="15" spans="1:35" ht="15">
      <c r="D15" s="229"/>
      <c r="E15" s="96" t="s">
        <v>82</v>
      </c>
      <c r="F15" s="235" t="str">
        <f>IF(G$15&lt;0,"д.б. &gt;=0","")</f>
        <v/>
      </c>
      <c r="G15" s="228">
        <v>0</v>
      </c>
      <c r="H15" s="231"/>
      <c r="I15" s="96" t="s">
        <v>83</v>
      </c>
      <c r="J15" s="236" t="str">
        <f>IF(K$15&lt;0,"д.б. &gt;=0","")</f>
        <v/>
      </c>
      <c r="K15" s="250">
        <v>7</v>
      </c>
      <c r="L15" s="232"/>
      <c r="M15" s="168"/>
      <c r="N15" s="168"/>
      <c r="O15" s="230"/>
      <c r="P15" s="233"/>
      <c r="Q15" s="213"/>
      <c r="R15" s="114"/>
      <c r="S15" s="114"/>
      <c r="T15" s="114"/>
      <c r="U15" s="114"/>
      <c r="V15" s="365"/>
      <c r="Y15" s="154"/>
      <c r="AE15" s="365"/>
      <c r="AI15" s="217"/>
    </row>
    <row r="16" spans="1:35" ht="15">
      <c r="A16" s="114"/>
      <c r="B16" s="114"/>
      <c r="C16" s="114"/>
      <c r="D16" s="229"/>
      <c r="E16" s="96"/>
      <c r="F16" s="230"/>
      <c r="G16" s="364"/>
      <c r="H16" s="231"/>
      <c r="I16" s="98" t="s">
        <v>86</v>
      </c>
      <c r="J16" s="236" t="str">
        <f>IF(K$16&lt;0,"д.б. &gt;=0","")</f>
        <v/>
      </c>
      <c r="K16" s="249">
        <v>0</v>
      </c>
      <c r="L16" s="232"/>
      <c r="M16" s="168"/>
      <c r="N16" s="168"/>
      <c r="O16" s="230"/>
      <c r="P16" s="233"/>
      <c r="Q16" s="213"/>
      <c r="R16" s="114"/>
      <c r="S16" s="114"/>
      <c r="T16" s="114"/>
      <c r="U16" s="114"/>
      <c r="V16" s="365"/>
      <c r="Y16" s="154"/>
      <c r="AE16" s="365"/>
      <c r="AI16" s="217"/>
    </row>
    <row r="17" spans="1:35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66"/>
      <c r="W17" s="114"/>
      <c r="X17" s="114"/>
      <c r="Y17" s="115"/>
      <c r="Z17" s="114"/>
      <c r="AA17" s="114"/>
      <c r="AB17" s="114"/>
      <c r="AC17" s="114"/>
      <c r="AD17" s="114"/>
      <c r="AE17" s="366"/>
      <c r="AF17" s="114"/>
      <c r="AG17" s="114"/>
      <c r="AI17" s="217"/>
    </row>
    <row r="18" spans="1:35" ht="65.25" customHeight="1" thickBot="1">
      <c r="A18" s="160" t="s">
        <v>7</v>
      </c>
      <c r="B18" s="161" t="s">
        <v>84</v>
      </c>
      <c r="C18" s="162" t="s">
        <v>20</v>
      </c>
      <c r="D18" s="163"/>
      <c r="E18" s="161" t="s">
        <v>17</v>
      </c>
      <c r="F18" s="164" t="s">
        <v>46</v>
      </c>
      <c r="G18" s="162" t="s">
        <v>45</v>
      </c>
      <c r="H18" s="165"/>
      <c r="I18" s="166" t="s">
        <v>8</v>
      </c>
      <c r="J18" s="164" t="s">
        <v>9</v>
      </c>
      <c r="K18" s="162" t="s">
        <v>47</v>
      </c>
      <c r="L18" s="152"/>
      <c r="M18" s="376" t="s">
        <v>89</v>
      </c>
      <c r="N18" s="377"/>
      <c r="O18" s="129" t="s">
        <v>26</v>
      </c>
      <c r="P18" s="379" t="s">
        <v>81</v>
      </c>
      <c r="Q18" s="380"/>
      <c r="R18" s="385" t="s">
        <v>31</v>
      </c>
      <c r="S18" s="386"/>
      <c r="T18" s="381" t="s">
        <v>34</v>
      </c>
      <c r="U18" s="382"/>
      <c r="V18" s="367"/>
      <c r="W18" s="327" t="s">
        <v>39</v>
      </c>
      <c r="X18" s="328" t="s">
        <v>90</v>
      </c>
      <c r="Y18" s="331"/>
      <c r="Z18" s="332" t="s">
        <v>62</v>
      </c>
      <c r="AA18" s="333" t="s">
        <v>40</v>
      </c>
      <c r="AB18" s="383" t="s">
        <v>48</v>
      </c>
      <c r="AC18" s="384"/>
      <c r="AD18" s="334" t="s">
        <v>49</v>
      </c>
      <c r="AE18" s="368"/>
      <c r="AF18" s="329" t="s">
        <v>42</v>
      </c>
      <c r="AG18" s="330" t="s">
        <v>41</v>
      </c>
      <c r="AH18" s="130"/>
      <c r="AI18" s="218"/>
    </row>
    <row r="19" spans="1:35" ht="15">
      <c r="A19" s="66"/>
      <c r="B19" s="293"/>
      <c r="C19" s="294"/>
      <c r="D19" s="70"/>
      <c r="E19" s="67"/>
      <c r="F19" s="68"/>
      <c r="G19" s="69"/>
      <c r="H19" s="72"/>
      <c r="I19" s="67"/>
      <c r="J19" s="68"/>
      <c r="K19" s="69"/>
      <c r="L19" s="153"/>
      <c r="M19" s="298" t="s">
        <v>79</v>
      </c>
      <c r="N19" s="299" t="s">
        <v>80</v>
      </c>
      <c r="O19" s="116"/>
      <c r="P19" s="214" t="s">
        <v>79</v>
      </c>
      <c r="Q19" s="205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66"/>
      <c r="W19" s="335"/>
      <c r="X19" s="116"/>
      <c r="Y19" s="115"/>
      <c r="Z19" s="335"/>
      <c r="AA19" s="116"/>
      <c r="AB19" s="336" t="s">
        <v>43</v>
      </c>
      <c r="AC19" s="337" t="s">
        <v>44</v>
      </c>
      <c r="AD19" s="338"/>
      <c r="AE19" s="366"/>
      <c r="AF19" s="336"/>
      <c r="AG19" s="337"/>
      <c r="AI19" s="217"/>
    </row>
    <row r="20" spans="1:35" ht="15">
      <c r="A20" s="159">
        <v>1</v>
      </c>
      <c r="B20" s="107">
        <v>0</v>
      </c>
      <c r="C20" s="112">
        <f>C$2</f>
        <v>100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3"/>
      <c r="M20" s="157">
        <f t="shared" ref="M20:M39" si="1">ROUND(C20*O20-K20*$O$6,2)</f>
        <v>10</v>
      </c>
      <c r="N20" s="300">
        <f t="shared" ref="N20:N84" si="2">IF($O$10&gt;0,M20/$O$10,0)</f>
        <v>3.003003003003003E-3</v>
      </c>
      <c r="O20" s="155">
        <f t="shared" ref="O20:O39" si="3">ROUND(ROUND(K20,2)*$O$4,2)</f>
        <v>0.1</v>
      </c>
      <c r="P20" s="203">
        <f>ROUND(J20*$O$6,2)</f>
        <v>0</v>
      </c>
      <c r="Q20" s="216">
        <f t="shared" ref="Q20:Q84" si="4">P20/$O$10</f>
        <v>0</v>
      </c>
      <c r="R20" s="119">
        <f>ROUND(P20/O20,0)</f>
        <v>0</v>
      </c>
      <c r="S20" s="120">
        <v>0</v>
      </c>
      <c r="T20" s="124">
        <f>R20+C20</f>
        <v>100</v>
      </c>
      <c r="U20" s="125">
        <v>0</v>
      </c>
      <c r="V20" s="366"/>
      <c r="W20" s="339">
        <f t="shared" ref="W20:W39" si="5">ROUND(K20*$O$7,2)</f>
        <v>1.1299999999999999</v>
      </c>
      <c r="X20" s="340">
        <f>ROUND(P20+W20,2)</f>
        <v>1.1299999999999999</v>
      </c>
      <c r="Y20" s="343"/>
      <c r="Z20" s="344">
        <f t="shared" ref="Z20:Z39" si="6">IF($O$10&gt;0,ROUND($O$10-X20,2),0)</f>
        <v>3328.87</v>
      </c>
      <c r="AA20" s="345">
        <f t="shared" ref="AA20:AA39" si="7">IF($O$10&gt;0,ROUND(X20/$O$10,2),0)</f>
        <v>0</v>
      </c>
      <c r="AB20" s="346">
        <f t="shared" ref="AB20:AB39" si="8">IF(AND(Z20&gt;0,$O$4&gt;0),($O$10-P20-W20*$O$8)/O20,0)</f>
        <v>33297.74</v>
      </c>
      <c r="AC20" s="347">
        <f t="shared" ref="AC20:AC39" si="9">IF(AB20&gt;0,AB20+G20,0)</f>
        <v>33297.74</v>
      </c>
      <c r="AD20" s="167">
        <v>1</v>
      </c>
      <c r="AE20" s="369"/>
      <c r="AF20" s="341">
        <f t="shared" ref="AF20:AF39" si="10">IF(P20&gt;0,ROUND(W20/P20,2),0)</f>
        <v>0</v>
      </c>
      <c r="AG20" s="342">
        <f t="shared" ref="AG20:AG39" si="11">IF($O$10&gt;0,ROUND(W20/$O$10,2),0)</f>
        <v>0</v>
      </c>
      <c r="AI20" s="217"/>
    </row>
    <row r="21" spans="1:35" ht="15">
      <c r="A21" s="159">
        <f>A20+1</f>
        <v>2</v>
      </c>
      <c r="B21" s="107">
        <f t="shared" ref="B21:B39" si="12">IF(AND($A21&gt;=C$12,C$12&gt;0),0,IF(AND($A21&gt;=C$9,C$9&gt;0),C$10,IF(AND($A21&gt;=C$6,C$6&gt;0),C$7,0)))</f>
        <v>-50</v>
      </c>
      <c r="C21" s="112">
        <f t="shared" ref="C21:C39" si="13">IF(AND($A21&gt;=C$12,C$12&gt;0),C$13,C20+B21)</f>
        <v>50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100</v>
      </c>
      <c r="G21" s="100">
        <f t="shared" ref="G21:G39" si="15">G20+F21</f>
        <v>100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3"/>
      <c r="M21" s="157">
        <f t="shared" si="1"/>
        <v>10</v>
      </c>
      <c r="N21" s="300">
        <f t="shared" si="2"/>
        <v>3.003003003003003E-3</v>
      </c>
      <c r="O21" s="155">
        <f t="shared" si="3"/>
        <v>0.2</v>
      </c>
      <c r="P21" s="203">
        <f t="shared" ref="P21:P39" si="17">ROUND((ROUND(K20,2)*(G21-G20)*$O$4+P20+J21*$O$6),2)</f>
        <v>10</v>
      </c>
      <c r="Q21" s="216">
        <f t="shared" si="4"/>
        <v>3.003003003003003E-3</v>
      </c>
      <c r="R21" s="119">
        <f>ROUND(P21/O21,0)</f>
        <v>50</v>
      </c>
      <c r="S21" s="120">
        <f>ROUND(R21/G21,2)</f>
        <v>0.5</v>
      </c>
      <c r="T21" s="124">
        <f t="shared" ref="T21:T39" si="18">R21+C21</f>
        <v>100</v>
      </c>
      <c r="U21" s="125">
        <f>ROUND(T21/G21,2)</f>
        <v>1</v>
      </c>
      <c r="V21" s="366"/>
      <c r="W21" s="339">
        <f t="shared" si="5"/>
        <v>2.2599999999999998</v>
      </c>
      <c r="X21" s="340">
        <f t="shared" ref="X21:X39" si="19">ROUND(P21+W21,2)</f>
        <v>12.26</v>
      </c>
      <c r="Y21" s="343"/>
      <c r="Z21" s="344">
        <f t="shared" si="6"/>
        <v>3317.74</v>
      </c>
      <c r="AA21" s="345">
        <f t="shared" si="7"/>
        <v>0</v>
      </c>
      <c r="AB21" s="346">
        <f t="shared" si="8"/>
        <v>16597.739999999998</v>
      </c>
      <c r="AC21" s="347">
        <f t="shared" si="9"/>
        <v>16697.739999999998</v>
      </c>
      <c r="AD21" s="159">
        <f t="shared" ref="AD21:AD83" si="20">AD20+1</f>
        <v>2</v>
      </c>
      <c r="AE21" s="369"/>
      <c r="AF21" s="341">
        <f t="shared" si="10"/>
        <v>0.23</v>
      </c>
      <c r="AG21" s="342">
        <f t="shared" si="11"/>
        <v>0</v>
      </c>
      <c r="AI21" s="217"/>
    </row>
    <row r="22" spans="1:35" ht="15">
      <c r="A22" s="159">
        <f t="shared" ref="A22:A83" si="21">A21+1</f>
        <v>3</v>
      </c>
      <c r="B22" s="107">
        <f t="shared" si="12"/>
        <v>-25</v>
      </c>
      <c r="C22" s="112">
        <f t="shared" si="13"/>
        <v>25</v>
      </c>
      <c r="D22" s="76"/>
      <c r="E22" s="107">
        <f t="shared" si="14"/>
        <v>0</v>
      </c>
      <c r="F22" s="105">
        <f>F21+E22</f>
        <v>100</v>
      </c>
      <c r="G22" s="100">
        <f>G21+F22</f>
        <v>200</v>
      </c>
      <c r="H22" s="11"/>
      <c r="I22" s="7">
        <f t="shared" si="16"/>
        <v>2</v>
      </c>
      <c r="J22" s="110">
        <f t="shared" si="0"/>
        <v>0.02</v>
      </c>
      <c r="K22" s="8">
        <f t="shared" ref="K22:K39" si="22">K21+ROUND(J22,3)</f>
        <v>0.04</v>
      </c>
      <c r="L22" s="153"/>
      <c r="M22" s="157">
        <f t="shared" si="1"/>
        <v>10</v>
      </c>
      <c r="N22" s="300">
        <f t="shared" si="2"/>
        <v>3.003003003003003E-3</v>
      </c>
      <c r="O22" s="155">
        <f t="shared" si="3"/>
        <v>0.4</v>
      </c>
      <c r="P22" s="203">
        <f t="shared" si="17"/>
        <v>30</v>
      </c>
      <c r="Q22" s="216">
        <f t="shared" si="4"/>
        <v>9.0090090090090089E-3</v>
      </c>
      <c r="R22" s="119">
        <f t="shared" ref="R22:R39" si="23">ROUND(P22/O22,0)</f>
        <v>75</v>
      </c>
      <c r="S22" s="120">
        <f t="shared" ref="S22:S39" si="24">ROUND(R22/G22,2)</f>
        <v>0.38</v>
      </c>
      <c r="T22" s="124">
        <f t="shared" si="18"/>
        <v>100</v>
      </c>
      <c r="U22" s="125">
        <f t="shared" ref="U22:U39" si="25">ROUND(T22/G22,2)</f>
        <v>0.5</v>
      </c>
      <c r="V22" s="366"/>
      <c r="W22" s="339">
        <f t="shared" si="5"/>
        <v>4.5199999999999996</v>
      </c>
      <c r="X22" s="340">
        <f t="shared" si="19"/>
        <v>34.520000000000003</v>
      </c>
      <c r="Y22" s="343"/>
      <c r="Z22" s="344">
        <f t="shared" si="6"/>
        <v>3295.48</v>
      </c>
      <c r="AA22" s="345">
        <f t="shared" si="7"/>
        <v>0.01</v>
      </c>
      <c r="AB22" s="346">
        <f t="shared" si="8"/>
        <v>8247.74</v>
      </c>
      <c r="AC22" s="347">
        <f t="shared" si="9"/>
        <v>8447.74</v>
      </c>
      <c r="AD22" s="159">
        <f t="shared" si="20"/>
        <v>3</v>
      </c>
      <c r="AE22" s="369"/>
      <c r="AF22" s="341">
        <f t="shared" si="10"/>
        <v>0.15</v>
      </c>
      <c r="AG22" s="342">
        <f t="shared" si="11"/>
        <v>0</v>
      </c>
      <c r="AI22" s="217"/>
    </row>
    <row r="23" spans="1:35" ht="15">
      <c r="A23" s="159">
        <f t="shared" si="21"/>
        <v>4</v>
      </c>
      <c r="B23" s="107">
        <f t="shared" si="12"/>
        <v>0</v>
      </c>
      <c r="C23" s="112">
        <f t="shared" si="13"/>
        <v>13</v>
      </c>
      <c r="D23" s="76"/>
      <c r="E23" s="107">
        <f t="shared" si="14"/>
        <v>0</v>
      </c>
      <c r="F23" s="105">
        <f t="shared" ref="F23:F39" si="26">F22+E23</f>
        <v>100</v>
      </c>
      <c r="G23" s="100">
        <f t="shared" si="15"/>
        <v>300</v>
      </c>
      <c r="H23" s="11"/>
      <c r="I23" s="7">
        <f t="shared" si="16"/>
        <v>2.0099999999999998</v>
      </c>
      <c r="J23" s="110">
        <f t="shared" si="0"/>
        <v>0.04</v>
      </c>
      <c r="K23" s="8">
        <f t="shared" si="22"/>
        <v>0.08</v>
      </c>
      <c r="L23" s="153"/>
      <c r="M23" s="157">
        <f t="shared" si="1"/>
        <v>10.4</v>
      </c>
      <c r="N23" s="300">
        <f t="shared" si="2"/>
        <v>3.123123123123123E-3</v>
      </c>
      <c r="O23" s="155">
        <f t="shared" si="3"/>
        <v>0.8</v>
      </c>
      <c r="P23" s="203">
        <f t="shared" si="17"/>
        <v>70</v>
      </c>
      <c r="Q23" s="216">
        <f t="shared" si="4"/>
        <v>2.1021021021021023E-2</v>
      </c>
      <c r="R23" s="119">
        <f t="shared" si="23"/>
        <v>88</v>
      </c>
      <c r="S23" s="120">
        <f t="shared" si="24"/>
        <v>0.28999999999999998</v>
      </c>
      <c r="T23" s="124">
        <f t="shared" si="18"/>
        <v>101</v>
      </c>
      <c r="U23" s="125">
        <f t="shared" si="25"/>
        <v>0.34</v>
      </c>
      <c r="V23" s="366"/>
      <c r="W23" s="339">
        <f t="shared" si="5"/>
        <v>9.0399999999999991</v>
      </c>
      <c r="X23" s="340">
        <f t="shared" si="19"/>
        <v>79.040000000000006</v>
      </c>
      <c r="Y23" s="343"/>
      <c r="Z23" s="344">
        <f t="shared" si="6"/>
        <v>3250.96</v>
      </c>
      <c r="AA23" s="345">
        <f t="shared" si="7"/>
        <v>0.02</v>
      </c>
      <c r="AB23" s="346">
        <f t="shared" si="8"/>
        <v>4072.74</v>
      </c>
      <c r="AC23" s="347">
        <f t="shared" si="9"/>
        <v>4372.74</v>
      </c>
      <c r="AD23" s="159">
        <f t="shared" si="20"/>
        <v>4</v>
      </c>
      <c r="AE23" s="369"/>
      <c r="AF23" s="341">
        <f t="shared" si="10"/>
        <v>0.13</v>
      </c>
      <c r="AG23" s="342">
        <f t="shared" si="11"/>
        <v>0</v>
      </c>
      <c r="AI23" s="217"/>
    </row>
    <row r="24" spans="1:35" ht="15">
      <c r="A24" s="159">
        <f t="shared" si="21"/>
        <v>5</v>
      </c>
      <c r="B24" s="108">
        <f t="shared" si="12"/>
        <v>0</v>
      </c>
      <c r="C24" s="102">
        <f t="shared" si="13"/>
        <v>13</v>
      </c>
      <c r="D24" s="9"/>
      <c r="E24" s="108">
        <f t="shared" si="14"/>
        <v>0</v>
      </c>
      <c r="F24" s="101">
        <f t="shared" si="26"/>
        <v>100</v>
      </c>
      <c r="G24" s="102">
        <f t="shared" si="15"/>
        <v>400</v>
      </c>
      <c r="H24" s="9"/>
      <c r="I24" s="13">
        <f t="shared" si="16"/>
        <v>2.31</v>
      </c>
      <c r="J24" s="14">
        <f t="shared" si="0"/>
        <v>9.1999999999999998E-2</v>
      </c>
      <c r="K24" s="15">
        <f t="shared" si="22"/>
        <v>0.17199999999999999</v>
      </c>
      <c r="L24" s="153"/>
      <c r="M24" s="158">
        <f t="shared" si="1"/>
        <v>22.1</v>
      </c>
      <c r="N24" s="301">
        <f t="shared" si="2"/>
        <v>6.6366366366366371E-3</v>
      </c>
      <c r="O24" s="156">
        <f t="shared" si="3"/>
        <v>1.7</v>
      </c>
      <c r="P24" s="204">
        <f t="shared" si="17"/>
        <v>150</v>
      </c>
      <c r="Q24" s="215">
        <f t="shared" si="4"/>
        <v>4.5045045045045043E-2</v>
      </c>
      <c r="R24" s="121">
        <f t="shared" si="23"/>
        <v>88</v>
      </c>
      <c r="S24" s="122">
        <f t="shared" si="24"/>
        <v>0.22</v>
      </c>
      <c r="T24" s="128">
        <f t="shared" si="18"/>
        <v>101</v>
      </c>
      <c r="U24" s="122">
        <f t="shared" si="25"/>
        <v>0.25</v>
      </c>
      <c r="V24" s="366"/>
      <c r="W24" s="348">
        <f t="shared" si="5"/>
        <v>19.440000000000001</v>
      </c>
      <c r="X24" s="349">
        <f t="shared" si="19"/>
        <v>169.44</v>
      </c>
      <c r="Y24" s="343"/>
      <c r="Z24" s="352">
        <f t="shared" si="6"/>
        <v>3160.56</v>
      </c>
      <c r="AA24" s="353">
        <f t="shared" si="7"/>
        <v>0.05</v>
      </c>
      <c r="AB24" s="354">
        <f t="shared" si="8"/>
        <v>1868.3011764705884</v>
      </c>
      <c r="AC24" s="355">
        <f t="shared" si="9"/>
        <v>2268.3011764705884</v>
      </c>
      <c r="AD24" s="159">
        <f t="shared" si="20"/>
        <v>5</v>
      </c>
      <c r="AE24" s="369"/>
      <c r="AF24" s="350">
        <f t="shared" si="10"/>
        <v>0.13</v>
      </c>
      <c r="AG24" s="351">
        <f t="shared" si="11"/>
        <v>0.01</v>
      </c>
      <c r="AI24" s="217"/>
    </row>
    <row r="25" spans="1:35" ht="15">
      <c r="A25" s="159">
        <f t="shared" si="21"/>
        <v>6</v>
      </c>
      <c r="B25" s="107">
        <f t="shared" si="12"/>
        <v>0</v>
      </c>
      <c r="C25" s="112">
        <f t="shared" si="13"/>
        <v>13</v>
      </c>
      <c r="D25" s="76"/>
      <c r="E25" s="107">
        <f t="shared" si="14"/>
        <v>0</v>
      </c>
      <c r="F25" s="105">
        <f t="shared" si="26"/>
        <v>100</v>
      </c>
      <c r="G25" s="100">
        <f t="shared" si="15"/>
        <v>500</v>
      </c>
      <c r="H25" s="11"/>
      <c r="I25" s="7">
        <f t="shared" si="16"/>
        <v>2.23</v>
      </c>
      <c r="J25" s="110">
        <f t="shared" si="0"/>
        <v>0.20499999999999999</v>
      </c>
      <c r="K25" s="8">
        <f t="shared" si="22"/>
        <v>0.377</v>
      </c>
      <c r="L25" s="153"/>
      <c r="M25" s="157">
        <f t="shared" si="1"/>
        <v>49.4</v>
      </c>
      <c r="N25" s="300">
        <f t="shared" si="2"/>
        <v>1.4834834834834835E-2</v>
      </c>
      <c r="O25" s="155">
        <f t="shared" si="3"/>
        <v>3.8</v>
      </c>
      <c r="P25" s="203">
        <f t="shared" si="17"/>
        <v>320</v>
      </c>
      <c r="Q25" s="216">
        <f t="shared" si="4"/>
        <v>9.6096096096096095E-2</v>
      </c>
      <c r="R25" s="119">
        <f t="shared" si="23"/>
        <v>84</v>
      </c>
      <c r="S25" s="120">
        <f t="shared" si="24"/>
        <v>0.17</v>
      </c>
      <c r="T25" s="124">
        <f t="shared" si="18"/>
        <v>97</v>
      </c>
      <c r="U25" s="125">
        <f t="shared" si="25"/>
        <v>0.19</v>
      </c>
      <c r="V25" s="366"/>
      <c r="W25" s="339">
        <f t="shared" si="5"/>
        <v>42.6</v>
      </c>
      <c r="X25" s="340">
        <f t="shared" si="19"/>
        <v>362.6</v>
      </c>
      <c r="Y25" s="343"/>
      <c r="Z25" s="344">
        <f t="shared" si="6"/>
        <v>2967.4</v>
      </c>
      <c r="AA25" s="345">
        <f t="shared" si="7"/>
        <v>0.11</v>
      </c>
      <c r="AB25" s="346">
        <f t="shared" si="8"/>
        <v>789.8631578947369</v>
      </c>
      <c r="AC25" s="347">
        <f t="shared" si="9"/>
        <v>1289.863157894737</v>
      </c>
      <c r="AD25" s="159">
        <f t="shared" si="20"/>
        <v>6</v>
      </c>
      <c r="AE25" s="369"/>
      <c r="AF25" s="341">
        <f t="shared" si="10"/>
        <v>0.13</v>
      </c>
      <c r="AG25" s="342">
        <f t="shared" si="11"/>
        <v>0.01</v>
      </c>
      <c r="AI25" s="217"/>
    </row>
    <row r="26" spans="1:35" ht="15">
      <c r="A26" s="159">
        <f t="shared" si="21"/>
        <v>7</v>
      </c>
      <c r="B26" s="107">
        <f t="shared" si="12"/>
        <v>0</v>
      </c>
      <c r="C26" s="112">
        <f t="shared" si="13"/>
        <v>13</v>
      </c>
      <c r="D26" s="76"/>
      <c r="E26" s="107">
        <f t="shared" si="14"/>
        <v>0</v>
      </c>
      <c r="F26" s="105">
        <f t="shared" si="26"/>
        <v>100</v>
      </c>
      <c r="G26" s="100">
        <f t="shared" si="15"/>
        <v>600</v>
      </c>
      <c r="H26" s="11"/>
      <c r="I26" s="7">
        <f t="shared" si="16"/>
        <v>2.15</v>
      </c>
      <c r="J26" s="110">
        <f t="shared" si="0"/>
        <v>0.441</v>
      </c>
      <c r="K26" s="8">
        <f t="shared" si="22"/>
        <v>0.81800000000000006</v>
      </c>
      <c r="L26" s="153"/>
      <c r="M26" s="157">
        <f t="shared" si="1"/>
        <v>106.6</v>
      </c>
      <c r="N26" s="300">
        <f t="shared" si="2"/>
        <v>3.2012012012012009E-2</v>
      </c>
      <c r="O26" s="155">
        <f t="shared" si="3"/>
        <v>8.1999999999999993</v>
      </c>
      <c r="P26" s="203">
        <f t="shared" si="17"/>
        <v>700</v>
      </c>
      <c r="Q26" s="216">
        <f t="shared" si="4"/>
        <v>0.21021021021021022</v>
      </c>
      <c r="R26" s="119">
        <f t="shared" si="23"/>
        <v>85</v>
      </c>
      <c r="S26" s="120">
        <f t="shared" si="24"/>
        <v>0.14000000000000001</v>
      </c>
      <c r="T26" s="124">
        <f t="shared" si="18"/>
        <v>98</v>
      </c>
      <c r="U26" s="125">
        <f t="shared" si="25"/>
        <v>0.16</v>
      </c>
      <c r="V26" s="366"/>
      <c r="W26" s="339">
        <f t="shared" si="5"/>
        <v>92.43</v>
      </c>
      <c r="X26" s="340">
        <f t="shared" si="19"/>
        <v>792.43</v>
      </c>
      <c r="Y26" s="343"/>
      <c r="Z26" s="344">
        <f t="shared" si="6"/>
        <v>2537.5700000000002</v>
      </c>
      <c r="AA26" s="345">
        <f t="shared" si="7"/>
        <v>0.24</v>
      </c>
      <c r="AB26" s="346">
        <f t="shared" si="8"/>
        <v>318.47731707317075</v>
      </c>
      <c r="AC26" s="347">
        <f t="shared" si="9"/>
        <v>918.47731707317075</v>
      </c>
      <c r="AD26" s="159">
        <f t="shared" si="20"/>
        <v>7</v>
      </c>
      <c r="AE26" s="369"/>
      <c r="AF26" s="341">
        <f t="shared" si="10"/>
        <v>0.13</v>
      </c>
      <c r="AG26" s="342">
        <f t="shared" si="11"/>
        <v>0.03</v>
      </c>
      <c r="AI26" s="378">
        <v>2</v>
      </c>
    </row>
    <row r="27" spans="1:35" ht="15">
      <c r="A27" s="159">
        <f t="shared" si="21"/>
        <v>8</v>
      </c>
      <c r="B27" s="107">
        <f t="shared" si="12"/>
        <v>0</v>
      </c>
      <c r="C27" s="112">
        <f t="shared" si="13"/>
        <v>13</v>
      </c>
      <c r="D27" s="76"/>
      <c r="E27" s="107">
        <f t="shared" si="14"/>
        <v>0</v>
      </c>
      <c r="F27" s="105">
        <f t="shared" si="26"/>
        <v>100</v>
      </c>
      <c r="G27" s="100">
        <f t="shared" si="15"/>
        <v>700</v>
      </c>
      <c r="H27" s="11"/>
      <c r="I27" s="7">
        <f t="shared" si="16"/>
        <v>2.15</v>
      </c>
      <c r="J27" s="110">
        <f t="shared" si="0"/>
        <v>0.94799999999999995</v>
      </c>
      <c r="K27" s="8">
        <f t="shared" si="22"/>
        <v>1.766</v>
      </c>
      <c r="L27" s="153"/>
      <c r="M27" s="157">
        <f t="shared" si="1"/>
        <v>230.1</v>
      </c>
      <c r="N27" s="300">
        <f t="shared" si="2"/>
        <v>6.9099099099099101E-2</v>
      </c>
      <c r="O27" s="155">
        <f t="shared" si="3"/>
        <v>17.7</v>
      </c>
      <c r="P27" s="203">
        <f t="shared" si="17"/>
        <v>1520</v>
      </c>
      <c r="Q27" s="216">
        <f t="shared" si="4"/>
        <v>0.45645645645645644</v>
      </c>
      <c r="R27" s="119">
        <f t="shared" si="23"/>
        <v>86</v>
      </c>
      <c r="S27" s="120">
        <f t="shared" si="24"/>
        <v>0.12</v>
      </c>
      <c r="T27" s="124">
        <f t="shared" si="18"/>
        <v>99</v>
      </c>
      <c r="U27" s="125">
        <f t="shared" si="25"/>
        <v>0.14000000000000001</v>
      </c>
      <c r="V27" s="366"/>
      <c r="W27" s="339">
        <f t="shared" si="5"/>
        <v>199.56</v>
      </c>
      <c r="X27" s="340">
        <f t="shared" si="19"/>
        <v>1719.56</v>
      </c>
      <c r="Y27" s="343"/>
      <c r="Z27" s="344">
        <f t="shared" si="6"/>
        <v>1610.44</v>
      </c>
      <c r="AA27" s="345">
        <f t="shared" si="7"/>
        <v>0.52</v>
      </c>
      <c r="AB27" s="346">
        <f t="shared" si="8"/>
        <v>100.00497175141243</v>
      </c>
      <c r="AC27" s="347">
        <f t="shared" si="9"/>
        <v>800.00497175141243</v>
      </c>
      <c r="AD27" s="159">
        <f t="shared" si="20"/>
        <v>8</v>
      </c>
      <c r="AE27" s="369"/>
      <c r="AF27" s="341">
        <f t="shared" si="10"/>
        <v>0.13</v>
      </c>
      <c r="AG27" s="342">
        <f t="shared" si="11"/>
        <v>0.06</v>
      </c>
      <c r="AI27" s="378"/>
    </row>
    <row r="28" spans="1:35" ht="17.25" customHeight="1">
      <c r="A28" s="159">
        <f t="shared" si="21"/>
        <v>9</v>
      </c>
      <c r="B28" s="107">
        <f t="shared" si="12"/>
        <v>0</v>
      </c>
      <c r="C28" s="112">
        <f t="shared" si="13"/>
        <v>13</v>
      </c>
      <c r="D28" s="76"/>
      <c r="E28" s="107">
        <f t="shared" si="14"/>
        <v>0</v>
      </c>
      <c r="F28" s="105">
        <f t="shared" si="26"/>
        <v>100</v>
      </c>
      <c r="G28" s="100">
        <f t="shared" si="15"/>
        <v>800</v>
      </c>
      <c r="H28" s="11"/>
      <c r="I28" s="7">
        <f t="shared" si="16"/>
        <v>2.15</v>
      </c>
      <c r="J28" s="110">
        <f t="shared" si="0"/>
        <v>2.0379999999999998</v>
      </c>
      <c r="K28" s="8">
        <f t="shared" si="22"/>
        <v>3.8039999999999998</v>
      </c>
      <c r="L28" s="153"/>
      <c r="M28" s="157">
        <f t="shared" si="1"/>
        <v>494</v>
      </c>
      <c r="N28" s="300">
        <f t="shared" si="2"/>
        <v>0.14834834834834834</v>
      </c>
      <c r="O28" s="155">
        <f t="shared" si="3"/>
        <v>38</v>
      </c>
      <c r="P28" s="203">
        <f t="shared" si="17"/>
        <v>3290</v>
      </c>
      <c r="Q28" s="216">
        <f t="shared" si="4"/>
        <v>0.98798798798798804</v>
      </c>
      <c r="R28" s="119">
        <f t="shared" si="23"/>
        <v>87</v>
      </c>
      <c r="S28" s="120">
        <f t="shared" si="24"/>
        <v>0.11</v>
      </c>
      <c r="T28" s="124">
        <f t="shared" si="18"/>
        <v>100</v>
      </c>
      <c r="U28" s="125">
        <f t="shared" si="25"/>
        <v>0.13</v>
      </c>
      <c r="V28" s="366"/>
      <c r="W28" s="339">
        <f t="shared" si="5"/>
        <v>429.85</v>
      </c>
      <c r="X28" s="340">
        <f t="shared" si="19"/>
        <v>3719.85</v>
      </c>
      <c r="Y28" s="343"/>
      <c r="Z28" s="344">
        <f t="shared" si="6"/>
        <v>-389.85</v>
      </c>
      <c r="AA28" s="345">
        <f t="shared" si="7"/>
        <v>1.1200000000000001</v>
      </c>
      <c r="AB28" s="346">
        <f t="shared" si="8"/>
        <v>0</v>
      </c>
      <c r="AC28" s="347">
        <f t="shared" si="9"/>
        <v>0</v>
      </c>
      <c r="AD28" s="159">
        <f t="shared" si="20"/>
        <v>9</v>
      </c>
      <c r="AE28" s="369"/>
      <c r="AF28" s="341">
        <f t="shared" si="10"/>
        <v>0.13</v>
      </c>
      <c r="AG28" s="342">
        <f t="shared" si="11"/>
        <v>0.13</v>
      </c>
      <c r="AI28" s="173"/>
    </row>
    <row r="29" spans="1:35" ht="15">
      <c r="A29" s="159">
        <f t="shared" si="21"/>
        <v>10</v>
      </c>
      <c r="B29" s="108">
        <f t="shared" si="12"/>
        <v>0</v>
      </c>
      <c r="C29" s="102">
        <f t="shared" si="13"/>
        <v>13</v>
      </c>
      <c r="D29" s="9"/>
      <c r="E29" s="108">
        <f t="shared" si="14"/>
        <v>0</v>
      </c>
      <c r="F29" s="101">
        <f t="shared" si="26"/>
        <v>100</v>
      </c>
      <c r="G29" s="102">
        <f t="shared" si="15"/>
        <v>900</v>
      </c>
      <c r="H29" s="9"/>
      <c r="I29" s="13">
        <f t="shared" si="16"/>
        <v>2.15</v>
      </c>
      <c r="J29" s="14">
        <f t="shared" si="0"/>
        <v>4.3819999999999997</v>
      </c>
      <c r="K29" s="15">
        <f t="shared" si="22"/>
        <v>8.1859999999999999</v>
      </c>
      <c r="L29" s="153"/>
      <c r="M29" s="158">
        <f t="shared" si="1"/>
        <v>1064.7</v>
      </c>
      <c r="N29" s="301">
        <f t="shared" si="2"/>
        <v>0.31972972972972974</v>
      </c>
      <c r="O29" s="156">
        <f t="shared" si="3"/>
        <v>81.900000000000006</v>
      </c>
      <c r="P29" s="204">
        <f t="shared" si="17"/>
        <v>7090</v>
      </c>
      <c r="Q29" s="215">
        <f t="shared" si="4"/>
        <v>2.129129129129129</v>
      </c>
      <c r="R29" s="121">
        <f t="shared" si="23"/>
        <v>87</v>
      </c>
      <c r="S29" s="122">
        <f t="shared" si="24"/>
        <v>0.1</v>
      </c>
      <c r="T29" s="128">
        <f t="shared" si="18"/>
        <v>100</v>
      </c>
      <c r="U29" s="122">
        <f t="shared" si="25"/>
        <v>0.11</v>
      </c>
      <c r="V29" s="366"/>
      <c r="W29" s="348">
        <f t="shared" si="5"/>
        <v>925.02</v>
      </c>
      <c r="X29" s="349">
        <f t="shared" si="19"/>
        <v>8015.02</v>
      </c>
      <c r="Y29" s="343"/>
      <c r="Z29" s="352">
        <f t="shared" si="6"/>
        <v>-4685.0200000000004</v>
      </c>
      <c r="AA29" s="353">
        <f t="shared" si="7"/>
        <v>2.41</v>
      </c>
      <c r="AB29" s="354">
        <f t="shared" si="8"/>
        <v>0</v>
      </c>
      <c r="AC29" s="355">
        <f t="shared" si="9"/>
        <v>0</v>
      </c>
      <c r="AD29" s="159">
        <f t="shared" si="20"/>
        <v>10</v>
      </c>
      <c r="AE29" s="369"/>
      <c r="AF29" s="350">
        <f t="shared" si="10"/>
        <v>0.13</v>
      </c>
      <c r="AG29" s="351">
        <f t="shared" si="11"/>
        <v>0.28000000000000003</v>
      </c>
    </row>
    <row r="30" spans="1:35" ht="15">
      <c r="A30" s="159">
        <f t="shared" si="21"/>
        <v>11</v>
      </c>
      <c r="B30" s="107">
        <f t="shared" si="12"/>
        <v>0</v>
      </c>
      <c r="C30" s="112">
        <f t="shared" si="13"/>
        <v>13</v>
      </c>
      <c r="D30" s="76"/>
      <c r="E30" s="107">
        <f t="shared" si="14"/>
        <v>0</v>
      </c>
      <c r="F30" s="105">
        <f t="shared" si="26"/>
        <v>100</v>
      </c>
      <c r="G30" s="100">
        <f t="shared" si="15"/>
        <v>1000</v>
      </c>
      <c r="H30" s="11"/>
      <c r="I30" s="7">
        <f t="shared" si="16"/>
        <v>2.15</v>
      </c>
      <c r="J30" s="110">
        <f t="shared" si="0"/>
        <v>9.4209999999999994</v>
      </c>
      <c r="K30" s="8">
        <f t="shared" si="22"/>
        <v>17.606999999999999</v>
      </c>
      <c r="L30" s="153"/>
      <c r="M30" s="157">
        <f t="shared" si="1"/>
        <v>2289.3000000000002</v>
      </c>
      <c r="N30" s="300">
        <f t="shared" si="2"/>
        <v>0.68747747747747756</v>
      </c>
      <c r="O30" s="155">
        <f t="shared" si="3"/>
        <v>176.1</v>
      </c>
      <c r="P30" s="203">
        <f t="shared" si="17"/>
        <v>15280</v>
      </c>
      <c r="Q30" s="216">
        <f t="shared" si="4"/>
        <v>4.5885885885885882</v>
      </c>
      <c r="R30" s="119">
        <f t="shared" si="23"/>
        <v>87</v>
      </c>
      <c r="S30" s="120">
        <f t="shared" si="24"/>
        <v>0.09</v>
      </c>
      <c r="T30" s="124">
        <f t="shared" si="18"/>
        <v>100</v>
      </c>
      <c r="U30" s="125">
        <f t="shared" si="25"/>
        <v>0.1</v>
      </c>
      <c r="V30" s="366"/>
      <c r="W30" s="339">
        <f t="shared" si="5"/>
        <v>1989.59</v>
      </c>
      <c r="X30" s="340">
        <f t="shared" si="19"/>
        <v>17269.59</v>
      </c>
      <c r="Y30" s="343"/>
      <c r="Z30" s="344">
        <f t="shared" si="6"/>
        <v>-13939.59</v>
      </c>
      <c r="AA30" s="345">
        <f t="shared" si="7"/>
        <v>5.19</v>
      </c>
      <c r="AB30" s="346">
        <f t="shared" si="8"/>
        <v>0</v>
      </c>
      <c r="AC30" s="347">
        <f t="shared" si="9"/>
        <v>0</v>
      </c>
      <c r="AD30" s="159">
        <f t="shared" si="20"/>
        <v>11</v>
      </c>
      <c r="AE30" s="369"/>
      <c r="AF30" s="341">
        <f t="shared" si="10"/>
        <v>0.13</v>
      </c>
      <c r="AG30" s="342">
        <f t="shared" si="11"/>
        <v>0.6</v>
      </c>
    </row>
    <row r="31" spans="1:35" ht="15">
      <c r="A31" s="159">
        <f t="shared" si="21"/>
        <v>12</v>
      </c>
      <c r="B31" s="107">
        <f t="shared" si="12"/>
        <v>0</v>
      </c>
      <c r="C31" s="112">
        <f t="shared" si="13"/>
        <v>13</v>
      </c>
      <c r="D31" s="76"/>
      <c r="E31" s="107">
        <f t="shared" si="14"/>
        <v>0</v>
      </c>
      <c r="F31" s="105">
        <f t="shared" si="26"/>
        <v>100</v>
      </c>
      <c r="G31" s="100">
        <f t="shared" si="15"/>
        <v>1100</v>
      </c>
      <c r="H31" s="11"/>
      <c r="I31" s="7">
        <f t="shared" si="16"/>
        <v>2.15</v>
      </c>
      <c r="J31" s="110">
        <f t="shared" si="0"/>
        <v>20.254999999999999</v>
      </c>
      <c r="K31" s="8">
        <f t="shared" si="22"/>
        <v>37.861999999999995</v>
      </c>
      <c r="L31" s="153"/>
      <c r="M31" s="157">
        <f t="shared" si="1"/>
        <v>4921.8</v>
      </c>
      <c r="N31" s="300">
        <f t="shared" si="2"/>
        <v>1.478018018018018</v>
      </c>
      <c r="O31" s="155">
        <f t="shared" si="3"/>
        <v>378.6</v>
      </c>
      <c r="P31" s="203">
        <f t="shared" si="17"/>
        <v>32890</v>
      </c>
      <c r="Q31" s="216">
        <f t="shared" si="4"/>
        <v>9.8768768768768762</v>
      </c>
      <c r="R31" s="119">
        <f t="shared" si="23"/>
        <v>87</v>
      </c>
      <c r="S31" s="120">
        <f t="shared" si="24"/>
        <v>0.08</v>
      </c>
      <c r="T31" s="124">
        <f t="shared" si="18"/>
        <v>100</v>
      </c>
      <c r="U31" s="125">
        <f t="shared" si="25"/>
        <v>0.09</v>
      </c>
      <c r="V31" s="366"/>
      <c r="W31" s="339">
        <f t="shared" si="5"/>
        <v>4278.41</v>
      </c>
      <c r="X31" s="340">
        <f t="shared" si="19"/>
        <v>37168.410000000003</v>
      </c>
      <c r="Y31" s="343"/>
      <c r="Z31" s="344">
        <f t="shared" si="6"/>
        <v>-33838.410000000003</v>
      </c>
      <c r="AA31" s="345">
        <f t="shared" si="7"/>
        <v>11.16</v>
      </c>
      <c r="AB31" s="346">
        <f t="shared" si="8"/>
        <v>0</v>
      </c>
      <c r="AC31" s="347">
        <f t="shared" si="9"/>
        <v>0</v>
      </c>
      <c r="AD31" s="159">
        <f t="shared" si="20"/>
        <v>12</v>
      </c>
      <c r="AE31" s="369"/>
      <c r="AF31" s="341">
        <f t="shared" si="10"/>
        <v>0.13</v>
      </c>
      <c r="AG31" s="342">
        <f t="shared" si="11"/>
        <v>1.28</v>
      </c>
    </row>
    <row r="32" spans="1:35" ht="15">
      <c r="A32" s="159">
        <f t="shared" si="21"/>
        <v>13</v>
      </c>
      <c r="B32" s="107">
        <f t="shared" si="12"/>
        <v>0</v>
      </c>
      <c r="C32" s="112">
        <f t="shared" si="13"/>
        <v>13</v>
      </c>
      <c r="D32" s="76"/>
      <c r="E32" s="107">
        <f t="shared" si="14"/>
        <v>0</v>
      </c>
      <c r="F32" s="105">
        <f t="shared" si="26"/>
        <v>100</v>
      </c>
      <c r="G32" s="100">
        <f t="shared" si="15"/>
        <v>1200</v>
      </c>
      <c r="H32" s="11"/>
      <c r="I32" s="7">
        <f t="shared" si="16"/>
        <v>2.15</v>
      </c>
      <c r="J32" s="110">
        <f t="shared" si="0"/>
        <v>43.548000000000002</v>
      </c>
      <c r="K32" s="8">
        <f t="shared" si="22"/>
        <v>81.41</v>
      </c>
      <c r="L32" s="153"/>
      <c r="M32" s="157">
        <f t="shared" si="1"/>
        <v>10583.3</v>
      </c>
      <c r="N32" s="300">
        <f t="shared" si="2"/>
        <v>3.1781681681681682</v>
      </c>
      <c r="O32" s="155">
        <f t="shared" si="3"/>
        <v>814.1</v>
      </c>
      <c r="P32" s="203">
        <f t="shared" si="17"/>
        <v>70750</v>
      </c>
      <c r="Q32" s="216">
        <f t="shared" si="4"/>
        <v>21.246246246246248</v>
      </c>
      <c r="R32" s="119">
        <f t="shared" si="23"/>
        <v>87</v>
      </c>
      <c r="S32" s="120">
        <f t="shared" si="24"/>
        <v>7.0000000000000007E-2</v>
      </c>
      <c r="T32" s="124">
        <f t="shared" si="18"/>
        <v>100</v>
      </c>
      <c r="U32" s="125">
        <f t="shared" si="25"/>
        <v>0.08</v>
      </c>
      <c r="V32" s="366"/>
      <c r="W32" s="339">
        <f t="shared" si="5"/>
        <v>9199.33</v>
      </c>
      <c r="X32" s="340">
        <f t="shared" si="19"/>
        <v>79949.33</v>
      </c>
      <c r="Y32" s="343"/>
      <c r="Z32" s="344">
        <f t="shared" si="6"/>
        <v>-76619.33</v>
      </c>
      <c r="AA32" s="345">
        <f t="shared" si="7"/>
        <v>24.01</v>
      </c>
      <c r="AB32" s="346">
        <f t="shared" si="8"/>
        <v>0</v>
      </c>
      <c r="AC32" s="347">
        <f t="shared" si="9"/>
        <v>0</v>
      </c>
      <c r="AD32" s="159">
        <f t="shared" si="20"/>
        <v>13</v>
      </c>
      <c r="AE32" s="369"/>
      <c r="AF32" s="341">
        <f t="shared" si="10"/>
        <v>0.13</v>
      </c>
      <c r="AG32" s="342">
        <f t="shared" si="11"/>
        <v>2.76</v>
      </c>
    </row>
    <row r="33" spans="1:33" ht="15">
      <c r="A33" s="159">
        <f t="shared" si="21"/>
        <v>14</v>
      </c>
      <c r="B33" s="107">
        <f t="shared" si="12"/>
        <v>0</v>
      </c>
      <c r="C33" s="112">
        <f t="shared" si="13"/>
        <v>13</v>
      </c>
      <c r="D33" s="76"/>
      <c r="E33" s="107">
        <f t="shared" si="14"/>
        <v>0</v>
      </c>
      <c r="F33" s="105">
        <f t="shared" si="26"/>
        <v>100</v>
      </c>
      <c r="G33" s="100">
        <f t="shared" si="15"/>
        <v>1300</v>
      </c>
      <c r="H33" s="11"/>
      <c r="I33" s="7">
        <f t="shared" si="16"/>
        <v>2.15</v>
      </c>
      <c r="J33" s="110">
        <f t="shared" si="0"/>
        <v>93.628</v>
      </c>
      <c r="K33" s="8">
        <f t="shared" si="22"/>
        <v>175.03800000000001</v>
      </c>
      <c r="L33" s="153"/>
      <c r="M33" s="157">
        <f t="shared" si="1"/>
        <v>22755.200000000001</v>
      </c>
      <c r="N33" s="300">
        <f t="shared" si="2"/>
        <v>6.8333933933933935</v>
      </c>
      <c r="O33" s="155">
        <f t="shared" si="3"/>
        <v>1750.4</v>
      </c>
      <c r="P33" s="203">
        <f t="shared" si="17"/>
        <v>152160</v>
      </c>
      <c r="Q33" s="216">
        <f t="shared" si="4"/>
        <v>45.693693693693696</v>
      </c>
      <c r="R33" s="119">
        <f t="shared" si="23"/>
        <v>87</v>
      </c>
      <c r="S33" s="120">
        <f t="shared" si="24"/>
        <v>7.0000000000000007E-2</v>
      </c>
      <c r="T33" s="124">
        <f t="shared" si="18"/>
        <v>100</v>
      </c>
      <c r="U33" s="125">
        <f t="shared" si="25"/>
        <v>0.08</v>
      </c>
      <c r="V33" s="366"/>
      <c r="W33" s="339">
        <f t="shared" si="5"/>
        <v>19779.29</v>
      </c>
      <c r="X33" s="340">
        <f t="shared" si="19"/>
        <v>171939.29</v>
      </c>
      <c r="Y33" s="343"/>
      <c r="Z33" s="344">
        <f t="shared" si="6"/>
        <v>-168609.29</v>
      </c>
      <c r="AA33" s="345">
        <f t="shared" si="7"/>
        <v>51.63</v>
      </c>
      <c r="AB33" s="346">
        <f t="shared" si="8"/>
        <v>0</v>
      </c>
      <c r="AC33" s="347">
        <f t="shared" si="9"/>
        <v>0</v>
      </c>
      <c r="AD33" s="159">
        <f t="shared" si="20"/>
        <v>14</v>
      </c>
      <c r="AE33" s="369"/>
      <c r="AF33" s="341">
        <f t="shared" si="10"/>
        <v>0.13</v>
      </c>
      <c r="AG33" s="342">
        <f t="shared" si="11"/>
        <v>5.94</v>
      </c>
    </row>
    <row r="34" spans="1:33" ht="15">
      <c r="A34" s="159">
        <f t="shared" si="21"/>
        <v>15</v>
      </c>
      <c r="B34" s="108">
        <f t="shared" si="12"/>
        <v>0</v>
      </c>
      <c r="C34" s="102">
        <f t="shared" si="13"/>
        <v>13</v>
      </c>
      <c r="D34" s="9"/>
      <c r="E34" s="108">
        <f t="shared" si="14"/>
        <v>0</v>
      </c>
      <c r="F34" s="101">
        <f t="shared" si="26"/>
        <v>100</v>
      </c>
      <c r="G34" s="102">
        <f t="shared" si="15"/>
        <v>1400</v>
      </c>
      <c r="H34" s="9"/>
      <c r="I34" s="13">
        <f t="shared" si="16"/>
        <v>2.15</v>
      </c>
      <c r="J34" s="14">
        <f t="shared" si="0"/>
        <v>201.3</v>
      </c>
      <c r="K34" s="15">
        <f t="shared" si="22"/>
        <v>376.33800000000002</v>
      </c>
      <c r="L34" s="153"/>
      <c r="M34" s="158">
        <f t="shared" si="1"/>
        <v>48924.2</v>
      </c>
      <c r="N34" s="301">
        <f t="shared" si="2"/>
        <v>14.691951951951951</v>
      </c>
      <c r="O34" s="156">
        <f t="shared" si="3"/>
        <v>3763.4</v>
      </c>
      <c r="P34" s="204">
        <f t="shared" si="17"/>
        <v>327200</v>
      </c>
      <c r="Q34" s="215">
        <f t="shared" si="4"/>
        <v>98.258258258258252</v>
      </c>
      <c r="R34" s="121">
        <f t="shared" si="23"/>
        <v>87</v>
      </c>
      <c r="S34" s="122">
        <f t="shared" si="24"/>
        <v>0.06</v>
      </c>
      <c r="T34" s="126">
        <f t="shared" si="18"/>
        <v>100</v>
      </c>
      <c r="U34" s="127">
        <f t="shared" si="25"/>
        <v>7.0000000000000007E-2</v>
      </c>
      <c r="V34" s="366"/>
      <c r="W34" s="348">
        <f t="shared" si="5"/>
        <v>42526.19</v>
      </c>
      <c r="X34" s="349">
        <f t="shared" si="19"/>
        <v>369726.19</v>
      </c>
      <c r="Y34" s="343"/>
      <c r="Z34" s="352">
        <f t="shared" si="6"/>
        <v>-366396.19</v>
      </c>
      <c r="AA34" s="353">
        <f t="shared" si="7"/>
        <v>111.03</v>
      </c>
      <c r="AB34" s="354">
        <f t="shared" si="8"/>
        <v>0</v>
      </c>
      <c r="AC34" s="355">
        <f t="shared" si="9"/>
        <v>0</v>
      </c>
      <c r="AD34" s="159">
        <f t="shared" si="20"/>
        <v>15</v>
      </c>
      <c r="AE34" s="369"/>
      <c r="AF34" s="350">
        <f t="shared" si="10"/>
        <v>0.13</v>
      </c>
      <c r="AG34" s="351">
        <f t="shared" si="11"/>
        <v>12.77</v>
      </c>
    </row>
    <row r="35" spans="1:33" ht="15">
      <c r="A35" s="159">
        <f t="shared" si="21"/>
        <v>16</v>
      </c>
      <c r="B35" s="107">
        <f t="shared" si="12"/>
        <v>0</v>
      </c>
      <c r="C35" s="112">
        <f t="shared" si="13"/>
        <v>13</v>
      </c>
      <c r="D35" s="76"/>
      <c r="E35" s="107">
        <f t="shared" si="14"/>
        <v>0</v>
      </c>
      <c r="F35" s="105">
        <f t="shared" si="26"/>
        <v>100</v>
      </c>
      <c r="G35" s="100">
        <f t="shared" si="15"/>
        <v>1500</v>
      </c>
      <c r="H35" s="11"/>
      <c r="I35" s="7">
        <f t="shared" si="16"/>
        <v>2.15</v>
      </c>
      <c r="J35" s="110">
        <f t="shared" si="0"/>
        <v>432.79500000000002</v>
      </c>
      <c r="K35" s="8">
        <f t="shared" si="22"/>
        <v>809.13300000000004</v>
      </c>
      <c r="L35" s="153"/>
      <c r="M35" s="157">
        <f t="shared" si="1"/>
        <v>105186.9</v>
      </c>
      <c r="N35" s="300">
        <f t="shared" si="2"/>
        <v>31.587657657657655</v>
      </c>
      <c r="O35" s="155">
        <f t="shared" si="3"/>
        <v>8091.3</v>
      </c>
      <c r="P35" s="203">
        <f t="shared" si="17"/>
        <v>703540</v>
      </c>
      <c r="Q35" s="216">
        <f t="shared" si="4"/>
        <v>211.27327327327328</v>
      </c>
      <c r="R35" s="119">
        <f t="shared" si="23"/>
        <v>87</v>
      </c>
      <c r="S35" s="120">
        <f t="shared" si="24"/>
        <v>0.06</v>
      </c>
      <c r="T35" s="124">
        <f t="shared" si="18"/>
        <v>100</v>
      </c>
      <c r="U35" s="125">
        <f t="shared" si="25"/>
        <v>7.0000000000000007E-2</v>
      </c>
      <c r="V35" s="366"/>
      <c r="W35" s="339">
        <f t="shared" si="5"/>
        <v>91432.03</v>
      </c>
      <c r="X35" s="340">
        <f t="shared" si="19"/>
        <v>794972.03</v>
      </c>
      <c r="Y35" s="343"/>
      <c r="Z35" s="344">
        <f t="shared" si="6"/>
        <v>-791642.03</v>
      </c>
      <c r="AA35" s="345">
        <f t="shared" si="7"/>
        <v>238.73</v>
      </c>
      <c r="AB35" s="346">
        <f t="shared" si="8"/>
        <v>0</v>
      </c>
      <c r="AC35" s="347">
        <f t="shared" si="9"/>
        <v>0</v>
      </c>
      <c r="AD35" s="159">
        <f t="shared" si="20"/>
        <v>16</v>
      </c>
      <c r="AE35" s="369"/>
      <c r="AF35" s="341">
        <f t="shared" si="10"/>
        <v>0.13</v>
      </c>
      <c r="AG35" s="342">
        <f t="shared" si="11"/>
        <v>27.46</v>
      </c>
    </row>
    <row r="36" spans="1:33" ht="15">
      <c r="A36" s="159">
        <f t="shared" si="21"/>
        <v>17</v>
      </c>
      <c r="B36" s="107">
        <f t="shared" si="12"/>
        <v>0</v>
      </c>
      <c r="C36" s="112">
        <f t="shared" si="13"/>
        <v>13</v>
      </c>
      <c r="D36" s="76"/>
      <c r="E36" s="107">
        <f t="shared" si="14"/>
        <v>0</v>
      </c>
      <c r="F36" s="105">
        <f t="shared" si="26"/>
        <v>100</v>
      </c>
      <c r="G36" s="100">
        <f t="shared" si="15"/>
        <v>1600</v>
      </c>
      <c r="H36" s="11"/>
      <c r="I36" s="7">
        <f t="shared" si="16"/>
        <v>2.15</v>
      </c>
      <c r="J36" s="110">
        <f t="shared" si="0"/>
        <v>930.50900000000001</v>
      </c>
      <c r="K36" s="8">
        <f t="shared" si="22"/>
        <v>1739.6420000000001</v>
      </c>
      <c r="L36" s="153"/>
      <c r="M36" s="157">
        <f t="shared" si="1"/>
        <v>226153.2</v>
      </c>
      <c r="N36" s="300">
        <f t="shared" si="2"/>
        <v>67.913873873873882</v>
      </c>
      <c r="O36" s="155">
        <f t="shared" si="3"/>
        <v>17396.400000000001</v>
      </c>
      <c r="P36" s="203">
        <f t="shared" si="17"/>
        <v>1512670</v>
      </c>
      <c r="Q36" s="216">
        <f t="shared" si="4"/>
        <v>454.25525525525524</v>
      </c>
      <c r="R36" s="119">
        <f t="shared" si="23"/>
        <v>87</v>
      </c>
      <c r="S36" s="120">
        <f t="shared" si="24"/>
        <v>0.05</v>
      </c>
      <c r="T36" s="124">
        <f t="shared" si="18"/>
        <v>100</v>
      </c>
      <c r="U36" s="125">
        <f t="shared" si="25"/>
        <v>0.06</v>
      </c>
      <c r="V36" s="366"/>
      <c r="W36" s="339">
        <f t="shared" si="5"/>
        <v>196579.55</v>
      </c>
      <c r="X36" s="340">
        <f t="shared" si="19"/>
        <v>1709249.55</v>
      </c>
      <c r="Y36" s="343"/>
      <c r="Z36" s="344">
        <f t="shared" si="6"/>
        <v>-1705919.55</v>
      </c>
      <c r="AA36" s="345">
        <f t="shared" si="7"/>
        <v>513.29</v>
      </c>
      <c r="AB36" s="346">
        <f t="shared" si="8"/>
        <v>0</v>
      </c>
      <c r="AC36" s="347">
        <f t="shared" si="9"/>
        <v>0</v>
      </c>
      <c r="AD36" s="159">
        <f t="shared" si="20"/>
        <v>17</v>
      </c>
      <c r="AE36" s="369"/>
      <c r="AF36" s="341">
        <f t="shared" si="10"/>
        <v>0.13</v>
      </c>
      <c r="AG36" s="342">
        <f t="shared" si="11"/>
        <v>59.03</v>
      </c>
    </row>
    <row r="37" spans="1:33" ht="15">
      <c r="A37" s="159">
        <f t="shared" si="21"/>
        <v>18</v>
      </c>
      <c r="B37" s="107">
        <f t="shared" si="12"/>
        <v>0</v>
      </c>
      <c r="C37" s="112">
        <f t="shared" si="13"/>
        <v>13</v>
      </c>
      <c r="D37" s="76"/>
      <c r="E37" s="107">
        <f t="shared" si="14"/>
        <v>0</v>
      </c>
      <c r="F37" s="105">
        <f t="shared" si="26"/>
        <v>100</v>
      </c>
      <c r="G37" s="100">
        <f t="shared" si="15"/>
        <v>1700</v>
      </c>
      <c r="H37" s="11"/>
      <c r="I37" s="7">
        <f t="shared" si="16"/>
        <v>2.15</v>
      </c>
      <c r="J37" s="110">
        <f t="shared" si="0"/>
        <v>2000.5940000000001</v>
      </c>
      <c r="K37" s="8">
        <f t="shared" si="22"/>
        <v>3740.2359999999999</v>
      </c>
      <c r="L37" s="153"/>
      <c r="M37" s="157">
        <f t="shared" si="1"/>
        <v>486231.2</v>
      </c>
      <c r="N37" s="300">
        <f t="shared" si="2"/>
        <v>146.01537537537538</v>
      </c>
      <c r="O37" s="155">
        <f t="shared" si="3"/>
        <v>37402.400000000001</v>
      </c>
      <c r="P37" s="203">
        <f t="shared" si="17"/>
        <v>3252310</v>
      </c>
      <c r="Q37" s="216">
        <f t="shared" si="4"/>
        <v>976.6696696696697</v>
      </c>
      <c r="R37" s="119">
        <f t="shared" si="23"/>
        <v>87</v>
      </c>
      <c r="S37" s="120">
        <f t="shared" si="24"/>
        <v>0.05</v>
      </c>
      <c r="T37" s="124">
        <f t="shared" si="18"/>
        <v>100</v>
      </c>
      <c r="U37" s="125">
        <f t="shared" si="25"/>
        <v>0.06</v>
      </c>
      <c r="V37" s="366"/>
      <c r="W37" s="339">
        <f t="shared" si="5"/>
        <v>422646.67</v>
      </c>
      <c r="X37" s="340">
        <f t="shared" si="19"/>
        <v>3674956.67</v>
      </c>
      <c r="Y37" s="343"/>
      <c r="Z37" s="344">
        <f t="shared" si="6"/>
        <v>-3671626.67</v>
      </c>
      <c r="AA37" s="345">
        <f t="shared" si="7"/>
        <v>1103.5899999999999</v>
      </c>
      <c r="AB37" s="346">
        <f t="shared" si="8"/>
        <v>0</v>
      </c>
      <c r="AC37" s="347">
        <f t="shared" si="9"/>
        <v>0</v>
      </c>
      <c r="AD37" s="159">
        <f t="shared" si="20"/>
        <v>18</v>
      </c>
      <c r="AE37" s="369"/>
      <c r="AF37" s="341">
        <f t="shared" si="10"/>
        <v>0.13</v>
      </c>
      <c r="AG37" s="342">
        <f t="shared" si="11"/>
        <v>126.92</v>
      </c>
    </row>
    <row r="38" spans="1:33" ht="15">
      <c r="A38" s="159">
        <f t="shared" si="21"/>
        <v>19</v>
      </c>
      <c r="B38" s="107">
        <f t="shared" si="12"/>
        <v>0</v>
      </c>
      <c r="C38" s="112">
        <f t="shared" si="13"/>
        <v>13</v>
      </c>
      <c r="D38" s="76"/>
      <c r="E38" s="107">
        <f t="shared" si="14"/>
        <v>0</v>
      </c>
      <c r="F38" s="105">
        <f t="shared" si="26"/>
        <v>100</v>
      </c>
      <c r="G38" s="100">
        <f t="shared" si="15"/>
        <v>1800</v>
      </c>
      <c r="H38" s="11"/>
      <c r="I38" s="7">
        <f t="shared" si="16"/>
        <v>2.15</v>
      </c>
      <c r="J38" s="110">
        <f t="shared" si="0"/>
        <v>4301.277</v>
      </c>
      <c r="K38" s="8">
        <f t="shared" si="22"/>
        <v>8041.5129999999999</v>
      </c>
      <c r="L38" s="153"/>
      <c r="M38" s="157">
        <f t="shared" si="1"/>
        <v>1045396.3</v>
      </c>
      <c r="N38" s="300">
        <f t="shared" si="2"/>
        <v>313.93282282282286</v>
      </c>
      <c r="O38" s="155">
        <f t="shared" si="3"/>
        <v>80415.100000000006</v>
      </c>
      <c r="P38" s="203">
        <f t="shared" si="17"/>
        <v>6992550</v>
      </c>
      <c r="Q38" s="216">
        <f t="shared" si="4"/>
        <v>2099.864864864865</v>
      </c>
      <c r="R38" s="119">
        <f t="shared" si="23"/>
        <v>87</v>
      </c>
      <c r="S38" s="120">
        <f t="shared" si="24"/>
        <v>0.05</v>
      </c>
      <c r="T38" s="124">
        <f t="shared" si="18"/>
        <v>100</v>
      </c>
      <c r="U38" s="125">
        <f t="shared" si="25"/>
        <v>0.06</v>
      </c>
      <c r="V38" s="366"/>
      <c r="W38" s="339">
        <f t="shared" si="5"/>
        <v>908690.97</v>
      </c>
      <c r="X38" s="340">
        <f t="shared" si="19"/>
        <v>7901240.9699999997</v>
      </c>
      <c r="Y38" s="343"/>
      <c r="Z38" s="344">
        <f t="shared" si="6"/>
        <v>-7897910.9699999997</v>
      </c>
      <c r="AA38" s="345">
        <f t="shared" si="7"/>
        <v>2372.75</v>
      </c>
      <c r="AB38" s="346">
        <f t="shared" si="8"/>
        <v>0</v>
      </c>
      <c r="AC38" s="347">
        <f t="shared" si="9"/>
        <v>0</v>
      </c>
      <c r="AD38" s="159">
        <f t="shared" si="20"/>
        <v>19</v>
      </c>
      <c r="AE38" s="369"/>
      <c r="AF38" s="341">
        <f t="shared" si="10"/>
        <v>0.13</v>
      </c>
      <c r="AG38" s="342">
        <f t="shared" si="11"/>
        <v>272.88</v>
      </c>
    </row>
    <row r="39" spans="1:33" ht="15">
      <c r="A39" s="159">
        <f t="shared" si="21"/>
        <v>20</v>
      </c>
      <c r="B39" s="108">
        <f t="shared" si="12"/>
        <v>0</v>
      </c>
      <c r="C39" s="102">
        <f t="shared" si="13"/>
        <v>13</v>
      </c>
      <c r="D39" s="9"/>
      <c r="E39" s="108">
        <f t="shared" si="14"/>
        <v>0</v>
      </c>
      <c r="F39" s="101">
        <f t="shared" si="26"/>
        <v>100</v>
      </c>
      <c r="G39" s="102">
        <f t="shared" si="15"/>
        <v>1900</v>
      </c>
      <c r="H39" s="9"/>
      <c r="I39" s="13">
        <f t="shared" si="16"/>
        <v>2.15</v>
      </c>
      <c r="J39" s="14">
        <f t="shared" si="0"/>
        <v>9247.7459999999992</v>
      </c>
      <c r="K39" s="15">
        <f t="shared" si="22"/>
        <v>17289.258999999998</v>
      </c>
      <c r="L39" s="153"/>
      <c r="M39" s="158">
        <f t="shared" si="1"/>
        <v>2247603.7999999998</v>
      </c>
      <c r="N39" s="301">
        <f t="shared" si="2"/>
        <v>674.95609609609608</v>
      </c>
      <c r="O39" s="156">
        <f t="shared" si="3"/>
        <v>172892.6</v>
      </c>
      <c r="P39" s="204">
        <f t="shared" si="17"/>
        <v>15034060</v>
      </c>
      <c r="Q39" s="215">
        <f t="shared" si="4"/>
        <v>4514.732732732733</v>
      </c>
      <c r="R39" s="121">
        <f t="shared" si="23"/>
        <v>87</v>
      </c>
      <c r="S39" s="122">
        <f t="shared" si="24"/>
        <v>0.05</v>
      </c>
      <c r="T39" s="126">
        <f t="shared" si="18"/>
        <v>100</v>
      </c>
      <c r="U39" s="127">
        <f t="shared" si="25"/>
        <v>0.05</v>
      </c>
      <c r="V39" s="366"/>
      <c r="W39" s="348">
        <f t="shared" si="5"/>
        <v>1953686.27</v>
      </c>
      <c r="X39" s="349">
        <f t="shared" si="19"/>
        <v>16987746.27</v>
      </c>
      <c r="Y39" s="343"/>
      <c r="Z39" s="352">
        <f t="shared" si="6"/>
        <v>-16984416.27</v>
      </c>
      <c r="AA39" s="353">
        <f t="shared" si="7"/>
        <v>5101.43</v>
      </c>
      <c r="AB39" s="354">
        <f t="shared" si="8"/>
        <v>0</v>
      </c>
      <c r="AC39" s="355">
        <f t="shared" si="9"/>
        <v>0</v>
      </c>
      <c r="AD39" s="159">
        <f t="shared" si="20"/>
        <v>20</v>
      </c>
      <c r="AE39" s="369"/>
      <c r="AF39" s="350">
        <f t="shared" si="10"/>
        <v>0.13</v>
      </c>
      <c r="AG39" s="351">
        <f t="shared" si="11"/>
        <v>586.69000000000005</v>
      </c>
    </row>
    <row r="40" spans="1:33" ht="15">
      <c r="A40" s="159">
        <f t="shared" si="21"/>
        <v>21</v>
      </c>
      <c r="B40" s="107">
        <f t="shared" ref="B40:B83" si="27">IF(AND($A40&gt;=C$12,C$12&gt;0),0,IF(AND($A40&gt;=C$9,C$9&gt;0),C$10,IF(AND($A40&gt;=C$6,C$6&gt;0),C$7,0)))</f>
        <v>0</v>
      </c>
      <c r="C40" s="112">
        <f t="shared" ref="C40:C83" si="28">IF(AND($A40&gt;=C$12,C$12&gt;0),C$13,C39+B40)</f>
        <v>13</v>
      </c>
      <c r="D40" s="76"/>
      <c r="E40" s="107">
        <f t="shared" ref="E40:E83" si="29">IF(OR($A40&lt;2,AND(G$15&gt;0,$A40&gt;G$15)),0,IF(AND($A40&gt;=G$12,G$12&gt;0),G$13,IF(AND($A40&gt;=G$9,G$9&gt;0),G$10,IF(AND($A40&gt;=G$6,G$6&gt;0),G$7,0))))</f>
        <v>0</v>
      </c>
      <c r="F40" s="105">
        <f t="shared" ref="F40:F83" si="30">F39+E40</f>
        <v>100</v>
      </c>
      <c r="G40" s="100">
        <f t="shared" ref="G40:G83" si="31">G39+F40</f>
        <v>2000</v>
      </c>
      <c r="H40" s="11"/>
      <c r="I40" s="7">
        <f t="shared" ref="I40:I83" si="32">IF(($A40&lt;K$4),1,IF(AND($A40&gt;K$15,K$15&gt;0),I39,IF(AND($A40&gt;=K$12,K$12&gt;0),ROUND(I39+K$13,4),IF(AND($A40&gt;=K$9,K$9&gt;0),ROUND(I39+K$10,4),IF(AND($A40&gt;=K$6,K$6&gt;0),ROUND(I39+K$7,4),K$3)))))</f>
        <v>2.15</v>
      </c>
      <c r="J40" s="110">
        <f t="shared" ref="J40:J83" si="33">IF($A40&lt;K$4, K$2, IF(K$1=0,IF(K$16&gt;0,IF(K$2*K$16&lt;ROUND(J39*I40, 3),K$2*K$16,ROUND(J39*I40, 3)),ROUND(J39*I40, 3)),IF(K$16&gt;0,IF(K$2*K$16&lt;ROUND(K$2*I40, 3),K$2*K$16,ROUND(K$2*I40, 3)),ROUND(K$2*I40, 3))))</f>
        <v>19882.653999999999</v>
      </c>
      <c r="K40" s="8">
        <f t="shared" ref="K40:K83" si="34">K39+ROUND(J40,3)</f>
        <v>37171.913</v>
      </c>
      <c r="L40" s="153"/>
      <c r="M40" s="157">
        <f t="shared" ref="M40:M83" si="35">ROUND(C40*O40-K40*$O$6,2)</f>
        <v>4832348.3</v>
      </c>
      <c r="N40" s="300">
        <f t="shared" si="2"/>
        <v>1451.1556456456456</v>
      </c>
      <c r="O40" s="155">
        <f t="shared" ref="O40:O83" si="36">ROUND(ROUND(K40,2)*$O$4,2)</f>
        <v>371719.1</v>
      </c>
      <c r="P40" s="203">
        <f t="shared" ref="P40:P83" si="37">ROUND((ROUND(K39,2)*(G40-G39)*$O$4+P39+J40*$O$6),2)</f>
        <v>32323320</v>
      </c>
      <c r="Q40" s="216">
        <f t="shared" si="4"/>
        <v>9706.7027027027034</v>
      </c>
      <c r="R40" s="119">
        <f t="shared" ref="R40:R83" si="38">ROUND(P40/O40,0)</f>
        <v>87</v>
      </c>
      <c r="S40" s="120">
        <f t="shared" ref="S40:S83" si="39">ROUND(R40/G40,2)</f>
        <v>0.04</v>
      </c>
      <c r="T40" s="124">
        <f t="shared" ref="T40:T83" si="40">R40+C40</f>
        <v>100</v>
      </c>
      <c r="U40" s="125">
        <f t="shared" ref="U40:U83" si="41">ROUND(T40/G40,2)</f>
        <v>0.05</v>
      </c>
      <c r="V40" s="366"/>
      <c r="W40" s="339">
        <f t="shared" ref="W40:W83" si="42">ROUND(K40*$O$7,2)</f>
        <v>4200426.17</v>
      </c>
      <c r="X40" s="340">
        <f t="shared" ref="X40:X83" si="43">ROUND(P40+W40,2)</f>
        <v>36523746.170000002</v>
      </c>
      <c r="Y40" s="343"/>
      <c r="Z40" s="344">
        <f t="shared" ref="Z40:Z83" si="44">IF($O$10&gt;0,ROUND($O$10-X40,2),0)</f>
        <v>-36520416.170000002</v>
      </c>
      <c r="AA40" s="345">
        <f t="shared" ref="AA40:AA83" si="45">IF($O$10&gt;0,ROUND(X40/$O$10,2),0)</f>
        <v>10968.09</v>
      </c>
      <c r="AB40" s="346">
        <f t="shared" ref="AB40:AB83" si="46">IF(AND(Z40&gt;0,$O$4&gt;0),($O$10-P40-W40*$O$8)/O40,0)</f>
        <v>0</v>
      </c>
      <c r="AC40" s="347">
        <f t="shared" ref="AC40:AC83" si="47">IF(AB40&gt;0,AB40+G40,0)</f>
        <v>0</v>
      </c>
      <c r="AD40" s="159">
        <f t="shared" si="20"/>
        <v>21</v>
      </c>
      <c r="AE40" s="369"/>
      <c r="AF40" s="341">
        <f t="shared" ref="AF40:AF83" si="48">IF(P40&gt;0,ROUND(W40/P40,2),0)</f>
        <v>0.13</v>
      </c>
      <c r="AG40" s="342">
        <f t="shared" ref="AG40:AG83" si="49">IF($O$10&gt;0,ROUND(W40/$O$10,2),0)</f>
        <v>1261.3900000000001</v>
      </c>
    </row>
    <row r="41" spans="1:33" ht="15">
      <c r="A41" s="159">
        <f t="shared" si="21"/>
        <v>22</v>
      </c>
      <c r="B41" s="107">
        <f t="shared" si="27"/>
        <v>0</v>
      </c>
      <c r="C41" s="112">
        <f t="shared" si="28"/>
        <v>13</v>
      </c>
      <c r="D41" s="76"/>
      <c r="E41" s="107">
        <f t="shared" si="29"/>
        <v>0</v>
      </c>
      <c r="F41" s="105">
        <f t="shared" si="30"/>
        <v>100</v>
      </c>
      <c r="G41" s="100">
        <f t="shared" si="31"/>
        <v>2100</v>
      </c>
      <c r="H41" s="11"/>
      <c r="I41" s="7">
        <f t="shared" si="32"/>
        <v>2.15</v>
      </c>
      <c r="J41" s="110">
        <f t="shared" si="33"/>
        <v>42747.705999999998</v>
      </c>
      <c r="K41" s="8">
        <f t="shared" si="34"/>
        <v>79919.619000000006</v>
      </c>
      <c r="L41" s="153"/>
      <c r="M41" s="157">
        <f t="shared" si="35"/>
        <v>10389550.6</v>
      </c>
      <c r="N41" s="300">
        <f t="shared" si="2"/>
        <v>3119.9851651651652</v>
      </c>
      <c r="O41" s="155">
        <f t="shared" si="36"/>
        <v>799196.2</v>
      </c>
      <c r="P41" s="203">
        <f t="shared" si="37"/>
        <v>69495230</v>
      </c>
      <c r="Q41" s="216">
        <f t="shared" si="4"/>
        <v>20869.438438438439</v>
      </c>
      <c r="R41" s="119">
        <f t="shared" si="38"/>
        <v>87</v>
      </c>
      <c r="S41" s="120">
        <f t="shared" si="39"/>
        <v>0.04</v>
      </c>
      <c r="T41" s="124">
        <f t="shared" si="40"/>
        <v>100</v>
      </c>
      <c r="U41" s="125">
        <f t="shared" si="41"/>
        <v>0.05</v>
      </c>
      <c r="V41" s="366"/>
      <c r="W41" s="339">
        <f t="shared" si="42"/>
        <v>9030916.9499999993</v>
      </c>
      <c r="X41" s="340">
        <f t="shared" si="43"/>
        <v>78526146.950000003</v>
      </c>
      <c r="Y41" s="343"/>
      <c r="Z41" s="344">
        <f t="shared" si="44"/>
        <v>-78522816.950000003</v>
      </c>
      <c r="AA41" s="345">
        <f t="shared" si="45"/>
        <v>23581.43</v>
      </c>
      <c r="AB41" s="346">
        <f t="shared" si="46"/>
        <v>0</v>
      </c>
      <c r="AC41" s="347">
        <f t="shared" si="47"/>
        <v>0</v>
      </c>
      <c r="AD41" s="159">
        <f t="shared" si="20"/>
        <v>22</v>
      </c>
      <c r="AE41" s="369"/>
      <c r="AF41" s="341">
        <f t="shared" si="48"/>
        <v>0.13</v>
      </c>
      <c r="AG41" s="342">
        <f t="shared" si="49"/>
        <v>2711.99</v>
      </c>
    </row>
    <row r="42" spans="1:33" ht="15">
      <c r="A42" s="159">
        <f t="shared" si="21"/>
        <v>23</v>
      </c>
      <c r="B42" s="107">
        <f t="shared" si="27"/>
        <v>0</v>
      </c>
      <c r="C42" s="112">
        <f t="shared" si="28"/>
        <v>13</v>
      </c>
      <c r="D42" s="76"/>
      <c r="E42" s="107">
        <f t="shared" si="29"/>
        <v>0</v>
      </c>
      <c r="F42" s="105">
        <f t="shared" si="30"/>
        <v>100</v>
      </c>
      <c r="G42" s="100">
        <f t="shared" si="31"/>
        <v>2200</v>
      </c>
      <c r="H42" s="11"/>
      <c r="I42" s="7">
        <f t="shared" si="32"/>
        <v>2.15</v>
      </c>
      <c r="J42" s="110">
        <f t="shared" si="33"/>
        <v>91907.567999999999</v>
      </c>
      <c r="K42" s="8">
        <f t="shared" si="34"/>
        <v>171827.18700000001</v>
      </c>
      <c r="L42" s="153"/>
      <c r="M42" s="157">
        <f t="shared" si="35"/>
        <v>22337534.699999999</v>
      </c>
      <c r="N42" s="300">
        <f t="shared" si="2"/>
        <v>6707.9683783783785</v>
      </c>
      <c r="O42" s="155">
        <f t="shared" si="36"/>
        <v>1718271.9</v>
      </c>
      <c r="P42" s="203">
        <f t="shared" si="37"/>
        <v>149414850</v>
      </c>
      <c r="Q42" s="216">
        <f t="shared" si="4"/>
        <v>44869.324324324327</v>
      </c>
      <c r="R42" s="119">
        <f t="shared" si="38"/>
        <v>87</v>
      </c>
      <c r="S42" s="120">
        <f t="shared" si="39"/>
        <v>0.04</v>
      </c>
      <c r="T42" s="124">
        <f t="shared" si="40"/>
        <v>100</v>
      </c>
      <c r="U42" s="125">
        <f t="shared" si="41"/>
        <v>0.05</v>
      </c>
      <c r="V42" s="366"/>
      <c r="W42" s="339">
        <f t="shared" si="42"/>
        <v>19416472.129999999</v>
      </c>
      <c r="X42" s="340">
        <f t="shared" si="43"/>
        <v>168831322.13</v>
      </c>
      <c r="Y42" s="343"/>
      <c r="Z42" s="344">
        <f t="shared" si="44"/>
        <v>-168827992.13</v>
      </c>
      <c r="AA42" s="345">
        <f t="shared" si="45"/>
        <v>50700.1</v>
      </c>
      <c r="AB42" s="346">
        <f t="shared" si="46"/>
        <v>0</v>
      </c>
      <c r="AC42" s="347">
        <f t="shared" si="47"/>
        <v>0</v>
      </c>
      <c r="AD42" s="159">
        <f t="shared" si="20"/>
        <v>23</v>
      </c>
      <c r="AE42" s="369"/>
      <c r="AF42" s="341">
        <f t="shared" si="48"/>
        <v>0.13</v>
      </c>
      <c r="AG42" s="342">
        <f t="shared" si="49"/>
        <v>5830.77</v>
      </c>
    </row>
    <row r="43" spans="1:33" ht="15">
      <c r="A43" s="159">
        <f t="shared" si="21"/>
        <v>24</v>
      </c>
      <c r="B43" s="107">
        <f t="shared" si="27"/>
        <v>0</v>
      </c>
      <c r="C43" s="112">
        <f t="shared" si="28"/>
        <v>13</v>
      </c>
      <c r="D43" s="76"/>
      <c r="E43" s="107">
        <f t="shared" si="29"/>
        <v>0</v>
      </c>
      <c r="F43" s="105">
        <f t="shared" si="30"/>
        <v>100</v>
      </c>
      <c r="G43" s="100">
        <f t="shared" si="31"/>
        <v>2300</v>
      </c>
      <c r="H43" s="11"/>
      <c r="I43" s="7">
        <f t="shared" si="32"/>
        <v>2.15</v>
      </c>
      <c r="J43" s="110">
        <f t="shared" si="33"/>
        <v>197601.27100000001</v>
      </c>
      <c r="K43" s="8">
        <f t="shared" si="34"/>
        <v>369428.45799999998</v>
      </c>
      <c r="L43" s="153"/>
      <c r="M43" s="157">
        <f t="shared" si="35"/>
        <v>48025699.799999997</v>
      </c>
      <c r="N43" s="300">
        <f t="shared" si="2"/>
        <v>14422.132072072071</v>
      </c>
      <c r="O43" s="155">
        <f t="shared" si="36"/>
        <v>3694284.6</v>
      </c>
      <c r="P43" s="203">
        <f t="shared" si="37"/>
        <v>321242040</v>
      </c>
      <c r="Q43" s="216">
        <f t="shared" si="4"/>
        <v>96469.08108108108</v>
      </c>
      <c r="R43" s="119">
        <f t="shared" si="38"/>
        <v>87</v>
      </c>
      <c r="S43" s="120">
        <f t="shared" si="39"/>
        <v>0.04</v>
      </c>
      <c r="T43" s="124">
        <f t="shared" si="40"/>
        <v>100</v>
      </c>
      <c r="U43" s="125">
        <f t="shared" si="41"/>
        <v>0.04</v>
      </c>
      <c r="V43" s="366"/>
      <c r="W43" s="339">
        <f t="shared" si="42"/>
        <v>41745415.75</v>
      </c>
      <c r="X43" s="340">
        <f t="shared" si="43"/>
        <v>362987455.75</v>
      </c>
      <c r="Y43" s="343"/>
      <c r="Z43" s="344">
        <f t="shared" si="44"/>
        <v>-362984125.75</v>
      </c>
      <c r="AA43" s="345">
        <f t="shared" si="45"/>
        <v>109005.24</v>
      </c>
      <c r="AB43" s="346">
        <f t="shared" si="46"/>
        <v>0</v>
      </c>
      <c r="AC43" s="347">
        <f t="shared" si="47"/>
        <v>0</v>
      </c>
      <c r="AD43" s="159">
        <f t="shared" si="20"/>
        <v>24</v>
      </c>
      <c r="AE43" s="369"/>
      <c r="AF43" s="341">
        <f t="shared" si="48"/>
        <v>0.13</v>
      </c>
      <c r="AG43" s="342">
        <f t="shared" si="49"/>
        <v>12536.16</v>
      </c>
    </row>
    <row r="44" spans="1:33" ht="15">
      <c r="A44" s="159">
        <f t="shared" si="21"/>
        <v>25</v>
      </c>
      <c r="B44" s="108">
        <f t="shared" si="27"/>
        <v>0</v>
      </c>
      <c r="C44" s="102">
        <f t="shared" si="28"/>
        <v>13</v>
      </c>
      <c r="D44" s="9"/>
      <c r="E44" s="108">
        <f t="shared" si="29"/>
        <v>0</v>
      </c>
      <c r="F44" s="101">
        <f t="shared" si="30"/>
        <v>100</v>
      </c>
      <c r="G44" s="102">
        <f t="shared" si="31"/>
        <v>2400</v>
      </c>
      <c r="H44" s="9"/>
      <c r="I44" s="13">
        <f t="shared" si="32"/>
        <v>2.15</v>
      </c>
      <c r="J44" s="14">
        <f t="shared" si="33"/>
        <v>424842.73300000001</v>
      </c>
      <c r="K44" s="15">
        <f t="shared" si="34"/>
        <v>794271.19099999999</v>
      </c>
      <c r="L44" s="153"/>
      <c r="M44" s="158">
        <f t="shared" si="35"/>
        <v>103255254.7</v>
      </c>
      <c r="N44" s="301">
        <f t="shared" si="2"/>
        <v>31007.583993993994</v>
      </c>
      <c r="O44" s="156">
        <f t="shared" si="36"/>
        <v>7942711.9000000004</v>
      </c>
      <c r="P44" s="204">
        <f t="shared" si="37"/>
        <v>690670500</v>
      </c>
      <c r="Q44" s="215">
        <f t="shared" si="4"/>
        <v>207408.55855855855</v>
      </c>
      <c r="R44" s="121">
        <f t="shared" si="38"/>
        <v>87</v>
      </c>
      <c r="S44" s="122">
        <f t="shared" si="39"/>
        <v>0.04</v>
      </c>
      <c r="T44" s="126">
        <f t="shared" si="40"/>
        <v>100</v>
      </c>
      <c r="U44" s="127">
        <f t="shared" si="41"/>
        <v>0.04</v>
      </c>
      <c r="V44" s="366"/>
      <c r="W44" s="348">
        <f t="shared" si="42"/>
        <v>89752644.579999998</v>
      </c>
      <c r="X44" s="349">
        <f t="shared" si="43"/>
        <v>780423144.58000004</v>
      </c>
      <c r="Y44" s="343"/>
      <c r="Z44" s="352">
        <f t="shared" si="44"/>
        <v>-780419814.58000004</v>
      </c>
      <c r="AA44" s="353">
        <f t="shared" si="45"/>
        <v>234361.3</v>
      </c>
      <c r="AB44" s="354">
        <f t="shared" si="46"/>
        <v>0</v>
      </c>
      <c r="AC44" s="355">
        <f t="shared" si="47"/>
        <v>0</v>
      </c>
      <c r="AD44" s="159">
        <f t="shared" si="20"/>
        <v>25</v>
      </c>
      <c r="AE44" s="369"/>
      <c r="AF44" s="350">
        <f t="shared" si="48"/>
        <v>0.13</v>
      </c>
      <c r="AG44" s="351">
        <f t="shared" si="49"/>
        <v>26952.75</v>
      </c>
    </row>
    <row r="45" spans="1:33" ht="15">
      <c r="A45" s="159">
        <f t="shared" si="21"/>
        <v>26</v>
      </c>
      <c r="B45" s="107">
        <f t="shared" si="27"/>
        <v>0</v>
      </c>
      <c r="C45" s="112">
        <f t="shared" si="28"/>
        <v>13</v>
      </c>
      <c r="D45" s="76"/>
      <c r="E45" s="107">
        <f t="shared" si="29"/>
        <v>0</v>
      </c>
      <c r="F45" s="105">
        <f t="shared" si="30"/>
        <v>100</v>
      </c>
      <c r="G45" s="100">
        <f t="shared" si="31"/>
        <v>2500</v>
      </c>
      <c r="H45" s="11"/>
      <c r="I45" s="7">
        <f t="shared" si="32"/>
        <v>2.15</v>
      </c>
      <c r="J45" s="110">
        <f t="shared" si="33"/>
        <v>913411.87600000005</v>
      </c>
      <c r="K45" s="8">
        <f t="shared" si="34"/>
        <v>1707683.067</v>
      </c>
      <c r="L45" s="153"/>
      <c r="M45" s="157">
        <f t="shared" si="35"/>
        <v>221998799.09999999</v>
      </c>
      <c r="N45" s="300">
        <f t="shared" si="2"/>
        <v>66666.30603603604</v>
      </c>
      <c r="O45" s="155">
        <f t="shared" si="36"/>
        <v>17076830.699999999</v>
      </c>
      <c r="P45" s="203">
        <f t="shared" si="37"/>
        <v>1484941690</v>
      </c>
      <c r="Q45" s="216">
        <f t="shared" si="4"/>
        <v>445928.43543543544</v>
      </c>
      <c r="R45" s="119">
        <f t="shared" si="38"/>
        <v>87</v>
      </c>
      <c r="S45" s="120">
        <f t="shared" si="39"/>
        <v>0.03</v>
      </c>
      <c r="T45" s="124">
        <f t="shared" si="40"/>
        <v>100</v>
      </c>
      <c r="U45" s="125">
        <f t="shared" si="41"/>
        <v>0.04</v>
      </c>
      <c r="V45" s="366"/>
      <c r="W45" s="339">
        <f t="shared" si="42"/>
        <v>192968186.56999999</v>
      </c>
      <c r="X45" s="340">
        <f t="shared" si="43"/>
        <v>1677909876.5699999</v>
      </c>
      <c r="Y45" s="343"/>
      <c r="Z45" s="344">
        <f t="shared" si="44"/>
        <v>-1677906546.5699999</v>
      </c>
      <c r="AA45" s="345">
        <f t="shared" si="45"/>
        <v>503876.84</v>
      </c>
      <c r="AB45" s="346">
        <f t="shared" si="46"/>
        <v>0</v>
      </c>
      <c r="AC45" s="347">
        <f t="shared" si="47"/>
        <v>0</v>
      </c>
      <c r="AD45" s="159">
        <f t="shared" si="20"/>
        <v>26</v>
      </c>
      <c r="AE45" s="369"/>
      <c r="AF45" s="341">
        <f t="shared" si="48"/>
        <v>0.13</v>
      </c>
      <c r="AG45" s="342">
        <f t="shared" si="49"/>
        <v>57948.4</v>
      </c>
    </row>
    <row r="46" spans="1:33" ht="15">
      <c r="A46" s="159">
        <f t="shared" si="21"/>
        <v>27</v>
      </c>
      <c r="B46" s="107">
        <f t="shared" si="27"/>
        <v>0</v>
      </c>
      <c r="C46" s="112">
        <f t="shared" si="28"/>
        <v>13</v>
      </c>
      <c r="D46" s="76"/>
      <c r="E46" s="107">
        <f t="shared" si="29"/>
        <v>0</v>
      </c>
      <c r="F46" s="105">
        <f t="shared" si="30"/>
        <v>100</v>
      </c>
      <c r="G46" s="100">
        <f t="shared" si="31"/>
        <v>2600</v>
      </c>
      <c r="H46" s="11"/>
      <c r="I46" s="7">
        <f t="shared" si="32"/>
        <v>2.15</v>
      </c>
      <c r="J46" s="110">
        <f t="shared" si="33"/>
        <v>1963835.5330000001</v>
      </c>
      <c r="K46" s="8">
        <f t="shared" si="34"/>
        <v>3671518.6</v>
      </c>
      <c r="L46" s="153"/>
      <c r="M46" s="157">
        <f t="shared" si="35"/>
        <v>477297418</v>
      </c>
      <c r="N46" s="300">
        <f t="shared" si="2"/>
        <v>143332.55795795796</v>
      </c>
      <c r="O46" s="155">
        <f t="shared" si="36"/>
        <v>36715186</v>
      </c>
      <c r="P46" s="203">
        <f t="shared" si="37"/>
        <v>3192624760</v>
      </c>
      <c r="Q46" s="216">
        <f t="shared" si="4"/>
        <v>958746.1741741742</v>
      </c>
      <c r="R46" s="119">
        <f t="shared" si="38"/>
        <v>87</v>
      </c>
      <c r="S46" s="120">
        <f t="shared" si="39"/>
        <v>0.03</v>
      </c>
      <c r="T46" s="124">
        <f t="shared" si="40"/>
        <v>100</v>
      </c>
      <c r="U46" s="125">
        <f t="shared" si="41"/>
        <v>0.04</v>
      </c>
      <c r="V46" s="366"/>
      <c r="W46" s="339">
        <f t="shared" si="42"/>
        <v>414881601.80000001</v>
      </c>
      <c r="X46" s="340">
        <f t="shared" si="43"/>
        <v>3607506361.8000002</v>
      </c>
      <c r="Y46" s="343"/>
      <c r="Z46" s="344">
        <f t="shared" si="44"/>
        <v>-3607503031.8000002</v>
      </c>
      <c r="AA46" s="345">
        <f t="shared" si="45"/>
        <v>1083335.24</v>
      </c>
      <c r="AB46" s="346">
        <f t="shared" si="46"/>
        <v>0</v>
      </c>
      <c r="AC46" s="347">
        <f t="shared" si="47"/>
        <v>0</v>
      </c>
      <c r="AD46" s="159">
        <f t="shared" si="20"/>
        <v>27</v>
      </c>
      <c r="AE46" s="369"/>
      <c r="AF46" s="341">
        <f t="shared" si="48"/>
        <v>0.13</v>
      </c>
      <c r="AG46" s="342">
        <f t="shared" si="49"/>
        <v>124589.07</v>
      </c>
    </row>
    <row r="47" spans="1:33" ht="15">
      <c r="A47" s="159">
        <f t="shared" si="21"/>
        <v>28</v>
      </c>
      <c r="B47" s="107">
        <f t="shared" si="27"/>
        <v>0</v>
      </c>
      <c r="C47" s="112">
        <f t="shared" si="28"/>
        <v>13</v>
      </c>
      <c r="D47" s="76"/>
      <c r="E47" s="107">
        <f t="shared" si="29"/>
        <v>0</v>
      </c>
      <c r="F47" s="105">
        <f t="shared" si="30"/>
        <v>100</v>
      </c>
      <c r="G47" s="100">
        <f t="shared" si="31"/>
        <v>2700</v>
      </c>
      <c r="H47" s="11"/>
      <c r="I47" s="7">
        <f t="shared" si="32"/>
        <v>2.15</v>
      </c>
      <c r="J47" s="110">
        <f t="shared" si="33"/>
        <v>4222246.3959999997</v>
      </c>
      <c r="K47" s="8">
        <f t="shared" si="34"/>
        <v>7893764.9959999993</v>
      </c>
      <c r="L47" s="153"/>
      <c r="M47" s="157">
        <f t="shared" si="35"/>
        <v>1026189450</v>
      </c>
      <c r="N47" s="300">
        <f t="shared" si="2"/>
        <v>308165</v>
      </c>
      <c r="O47" s="155">
        <f t="shared" si="36"/>
        <v>78937650</v>
      </c>
      <c r="P47" s="203">
        <f t="shared" si="37"/>
        <v>6864143360</v>
      </c>
      <c r="Q47" s="216">
        <f t="shared" si="4"/>
        <v>2061304.3123123124</v>
      </c>
      <c r="R47" s="119">
        <f t="shared" si="38"/>
        <v>87</v>
      </c>
      <c r="S47" s="120">
        <f t="shared" si="39"/>
        <v>0.03</v>
      </c>
      <c r="T47" s="124">
        <f t="shared" si="40"/>
        <v>100</v>
      </c>
      <c r="U47" s="125">
        <f t="shared" si="41"/>
        <v>0.04</v>
      </c>
      <c r="V47" s="366"/>
      <c r="W47" s="339">
        <f t="shared" si="42"/>
        <v>891995444.54999995</v>
      </c>
      <c r="X47" s="340">
        <f t="shared" si="43"/>
        <v>7756138804.5500002</v>
      </c>
      <c r="Y47" s="343"/>
      <c r="Z47" s="344">
        <f t="shared" si="44"/>
        <v>-7756135474.5500002</v>
      </c>
      <c r="AA47" s="345">
        <f t="shared" si="45"/>
        <v>2329170.81</v>
      </c>
      <c r="AB47" s="346">
        <f t="shared" si="46"/>
        <v>0</v>
      </c>
      <c r="AC47" s="347">
        <f t="shared" si="47"/>
        <v>0</v>
      </c>
      <c r="AD47" s="159">
        <f t="shared" si="20"/>
        <v>28</v>
      </c>
      <c r="AE47" s="369"/>
      <c r="AF47" s="341">
        <f t="shared" si="48"/>
        <v>0.13</v>
      </c>
      <c r="AG47" s="342">
        <f t="shared" si="49"/>
        <v>267866.5</v>
      </c>
    </row>
    <row r="48" spans="1:33" ht="15">
      <c r="A48" s="159">
        <f t="shared" si="21"/>
        <v>29</v>
      </c>
      <c r="B48" s="107">
        <f t="shared" si="27"/>
        <v>0</v>
      </c>
      <c r="C48" s="112">
        <f t="shared" si="28"/>
        <v>13</v>
      </c>
      <c r="D48" s="76"/>
      <c r="E48" s="107">
        <f t="shared" si="29"/>
        <v>0</v>
      </c>
      <c r="F48" s="105">
        <f t="shared" si="30"/>
        <v>100</v>
      </c>
      <c r="G48" s="100">
        <f t="shared" si="31"/>
        <v>2800</v>
      </c>
      <c r="H48" s="11"/>
      <c r="I48" s="7">
        <f t="shared" si="32"/>
        <v>2.15</v>
      </c>
      <c r="J48" s="110">
        <f t="shared" si="33"/>
        <v>9077829.7510000002</v>
      </c>
      <c r="K48" s="8">
        <f t="shared" si="34"/>
        <v>16971594.747000001</v>
      </c>
      <c r="L48" s="153"/>
      <c r="M48" s="157">
        <f t="shared" si="35"/>
        <v>2206307317.5</v>
      </c>
      <c r="N48" s="300">
        <f t="shared" si="2"/>
        <v>662554.75</v>
      </c>
      <c r="O48" s="155">
        <f t="shared" si="36"/>
        <v>169715947.5</v>
      </c>
      <c r="P48" s="203">
        <f t="shared" si="37"/>
        <v>14757908360</v>
      </c>
      <c r="Q48" s="216">
        <f t="shared" si="4"/>
        <v>4431804.3123123124</v>
      </c>
      <c r="R48" s="119">
        <f t="shared" si="38"/>
        <v>87</v>
      </c>
      <c r="S48" s="120">
        <f t="shared" si="39"/>
        <v>0.03</v>
      </c>
      <c r="T48" s="124">
        <f t="shared" si="40"/>
        <v>100</v>
      </c>
      <c r="U48" s="125">
        <f t="shared" si="41"/>
        <v>0.04</v>
      </c>
      <c r="V48" s="366"/>
      <c r="W48" s="339">
        <f t="shared" si="42"/>
        <v>1917790206.4100001</v>
      </c>
      <c r="X48" s="340">
        <f t="shared" si="43"/>
        <v>16675698566.41</v>
      </c>
      <c r="Y48" s="343"/>
      <c r="Z48" s="344">
        <f t="shared" si="44"/>
        <v>-16675695236.41</v>
      </c>
      <c r="AA48" s="345">
        <f t="shared" si="45"/>
        <v>5007717.29</v>
      </c>
      <c r="AB48" s="346">
        <f t="shared" si="46"/>
        <v>0</v>
      </c>
      <c r="AC48" s="347">
        <f t="shared" si="47"/>
        <v>0</v>
      </c>
      <c r="AD48" s="159">
        <f t="shared" si="20"/>
        <v>29</v>
      </c>
      <c r="AE48" s="369"/>
      <c r="AF48" s="341">
        <f t="shared" si="48"/>
        <v>0.13</v>
      </c>
      <c r="AG48" s="342">
        <f t="shared" si="49"/>
        <v>575912.97</v>
      </c>
    </row>
    <row r="49" spans="1:33" ht="15">
      <c r="A49" s="159">
        <f t="shared" si="21"/>
        <v>30</v>
      </c>
      <c r="B49" s="108">
        <f t="shared" si="27"/>
        <v>0</v>
      </c>
      <c r="C49" s="102">
        <f t="shared" si="28"/>
        <v>13</v>
      </c>
      <c r="D49" s="9"/>
      <c r="E49" s="108">
        <f t="shared" si="29"/>
        <v>0</v>
      </c>
      <c r="F49" s="101">
        <f t="shared" si="30"/>
        <v>100</v>
      </c>
      <c r="G49" s="102">
        <f t="shared" si="31"/>
        <v>2900</v>
      </c>
      <c r="H49" s="9"/>
      <c r="I49" s="13">
        <f t="shared" si="32"/>
        <v>2.15</v>
      </c>
      <c r="J49" s="14">
        <f t="shared" si="33"/>
        <v>19517333.965</v>
      </c>
      <c r="K49" s="15">
        <f t="shared" si="34"/>
        <v>36488928.711999997</v>
      </c>
      <c r="L49" s="153"/>
      <c r="M49" s="158">
        <f t="shared" si="35"/>
        <v>4743560732.3000002</v>
      </c>
      <c r="N49" s="301">
        <f t="shared" si="2"/>
        <v>1424492.7124024024</v>
      </c>
      <c r="O49" s="156">
        <f t="shared" si="36"/>
        <v>364889287.10000002</v>
      </c>
      <c r="P49" s="204">
        <f t="shared" si="37"/>
        <v>31729503110</v>
      </c>
      <c r="Q49" s="215">
        <f t="shared" si="4"/>
        <v>9528379.3123123124</v>
      </c>
      <c r="R49" s="121">
        <f t="shared" si="38"/>
        <v>87</v>
      </c>
      <c r="S49" s="122">
        <f t="shared" si="39"/>
        <v>0.03</v>
      </c>
      <c r="T49" s="126">
        <f t="shared" si="40"/>
        <v>100</v>
      </c>
      <c r="U49" s="127">
        <f t="shared" si="41"/>
        <v>0.03</v>
      </c>
      <c r="V49" s="366"/>
      <c r="W49" s="348">
        <f t="shared" si="42"/>
        <v>4123248944.46</v>
      </c>
      <c r="X49" s="349">
        <f t="shared" si="43"/>
        <v>35852752054.459999</v>
      </c>
      <c r="Y49" s="343"/>
      <c r="Z49" s="352">
        <f t="shared" si="44"/>
        <v>-35852748724.459999</v>
      </c>
      <c r="AA49" s="353">
        <f t="shared" si="45"/>
        <v>10766592.210000001</v>
      </c>
      <c r="AB49" s="354">
        <f t="shared" si="46"/>
        <v>0</v>
      </c>
      <c r="AC49" s="355">
        <f t="shared" si="47"/>
        <v>0</v>
      </c>
      <c r="AD49" s="159">
        <f t="shared" si="20"/>
        <v>30</v>
      </c>
      <c r="AE49" s="369"/>
      <c r="AF49" s="350">
        <f t="shared" si="48"/>
        <v>0.13</v>
      </c>
      <c r="AG49" s="351">
        <f t="shared" si="49"/>
        <v>1238212.8999999999</v>
      </c>
    </row>
    <row r="50" spans="1:33" ht="15">
      <c r="A50" s="159">
        <f t="shared" si="21"/>
        <v>31</v>
      </c>
      <c r="B50" s="107">
        <f t="shared" si="27"/>
        <v>0</v>
      </c>
      <c r="C50" s="112">
        <f t="shared" si="28"/>
        <v>13</v>
      </c>
      <c r="D50" s="76"/>
      <c r="E50" s="107">
        <f t="shared" si="29"/>
        <v>0</v>
      </c>
      <c r="F50" s="105">
        <f t="shared" si="30"/>
        <v>100</v>
      </c>
      <c r="G50" s="100">
        <f t="shared" si="31"/>
        <v>3000</v>
      </c>
      <c r="H50" s="11"/>
      <c r="I50" s="7">
        <f t="shared" si="32"/>
        <v>2.15</v>
      </c>
      <c r="J50" s="110">
        <f t="shared" si="33"/>
        <v>41962268.024999999</v>
      </c>
      <c r="K50" s="8">
        <f t="shared" si="34"/>
        <v>78451196.736999989</v>
      </c>
      <c r="L50" s="153"/>
      <c r="M50" s="157">
        <f t="shared" si="35"/>
        <v>10198655576.200001</v>
      </c>
      <c r="N50" s="300">
        <f t="shared" si="2"/>
        <v>3062659.3321921923</v>
      </c>
      <c r="O50" s="155">
        <f t="shared" si="36"/>
        <v>784511967.39999998</v>
      </c>
      <c r="P50" s="203">
        <f t="shared" si="37"/>
        <v>68218431820</v>
      </c>
      <c r="Q50" s="216">
        <f t="shared" si="4"/>
        <v>20486015.561561562</v>
      </c>
      <c r="R50" s="119">
        <f t="shared" si="38"/>
        <v>87</v>
      </c>
      <c r="S50" s="120">
        <f t="shared" si="39"/>
        <v>0.03</v>
      </c>
      <c r="T50" s="124">
        <f t="shared" si="40"/>
        <v>100</v>
      </c>
      <c r="U50" s="125">
        <f t="shared" si="41"/>
        <v>0.03</v>
      </c>
      <c r="V50" s="366"/>
      <c r="W50" s="339">
        <f t="shared" si="42"/>
        <v>8864985231.2800007</v>
      </c>
      <c r="X50" s="340">
        <f t="shared" si="43"/>
        <v>77083417051.279999</v>
      </c>
      <c r="Y50" s="343"/>
      <c r="Z50" s="344">
        <f t="shared" si="44"/>
        <v>-77083413721.279999</v>
      </c>
      <c r="AA50" s="345">
        <f t="shared" si="45"/>
        <v>23148173.289999999</v>
      </c>
      <c r="AB50" s="346">
        <f t="shared" si="46"/>
        <v>0</v>
      </c>
      <c r="AC50" s="347">
        <f t="shared" si="47"/>
        <v>0</v>
      </c>
      <c r="AD50" s="159">
        <f t="shared" si="20"/>
        <v>31</v>
      </c>
      <c r="AE50" s="369"/>
      <c r="AF50" s="341">
        <f t="shared" si="48"/>
        <v>0.13</v>
      </c>
      <c r="AG50" s="342">
        <f t="shared" si="49"/>
        <v>2662157.73</v>
      </c>
    </row>
    <row r="51" spans="1:33" ht="15">
      <c r="A51" s="159">
        <f>A50+1</f>
        <v>32</v>
      </c>
      <c r="B51" s="107">
        <f t="shared" si="27"/>
        <v>0</v>
      </c>
      <c r="C51" s="112">
        <f>IF(AND($A51&gt;=C$12,C$12&gt;0),C$13,C50+B51)</f>
        <v>13</v>
      </c>
      <c r="D51" s="76"/>
      <c r="E51" s="107">
        <f t="shared" si="29"/>
        <v>0</v>
      </c>
      <c r="F51" s="105">
        <f>F50+E51</f>
        <v>100</v>
      </c>
      <c r="G51" s="100">
        <f>G50+F51</f>
        <v>3100</v>
      </c>
      <c r="H51" s="11"/>
      <c r="I51" s="7">
        <f>IF(($A51&lt;K$4),1,IF(AND($A51&gt;K$15,K$15&gt;0),I50,IF(AND($A51&gt;=K$12,K$12&gt;0),ROUND(I50+K$13,4),IF(AND($A51&gt;=K$9,K$9&gt;0),ROUND(I50+K$10,4),IF(AND($A51&gt;=K$6,K$6&gt;0),ROUND(I50+K$7,4),K$3)))))</f>
        <v>2.15</v>
      </c>
      <c r="J51" s="110">
        <f>IF($A51&lt;K$4, K$2, IF(K$1=0,IF(K$16&gt;0,IF(K$2*K$16&lt;ROUND(J50*I51, 3),K$2*K$16,ROUND(J50*I51, 3)),ROUND(J50*I51, 3)),IF(K$16&gt;0,IF(K$2*K$16&lt;ROUND(K$2*I51, 3),K$2*K$16,ROUND(K$2*I51, 3)),ROUND(K$2*I51, 3))))</f>
        <v>90218876.253999993</v>
      </c>
      <c r="K51" s="8">
        <f>K50+ROUND(J51,3)</f>
        <v>168670072.991</v>
      </c>
      <c r="L51" s="153"/>
      <c r="M51" s="157">
        <f t="shared" si="35"/>
        <v>21927109488.700001</v>
      </c>
      <c r="N51" s="300">
        <f t="shared" si="2"/>
        <v>6584717.5641741743</v>
      </c>
      <c r="O51" s="155">
        <f t="shared" si="36"/>
        <v>1686700729.9000001</v>
      </c>
      <c r="P51" s="203">
        <f>ROUND((ROUND(K50,2)*(G51-G50)*$O$4+P50+J51*$O$6),2)</f>
        <v>146669628560</v>
      </c>
      <c r="Q51" s="216">
        <f t="shared" si="4"/>
        <v>44044933.501501501</v>
      </c>
      <c r="R51" s="119">
        <f t="shared" si="38"/>
        <v>87</v>
      </c>
      <c r="S51" s="120">
        <f t="shared" si="39"/>
        <v>0.03</v>
      </c>
      <c r="T51" s="124">
        <f t="shared" si="40"/>
        <v>100</v>
      </c>
      <c r="U51" s="125">
        <f t="shared" si="41"/>
        <v>0.03</v>
      </c>
      <c r="V51" s="366"/>
      <c r="W51" s="339">
        <f t="shared" si="42"/>
        <v>19059718247.98</v>
      </c>
      <c r="X51" s="340">
        <f t="shared" si="43"/>
        <v>165729346807.98001</v>
      </c>
      <c r="Y51" s="343"/>
      <c r="Z51" s="344">
        <f t="shared" si="44"/>
        <v>-165729343477.98001</v>
      </c>
      <c r="AA51" s="345">
        <f t="shared" si="45"/>
        <v>49768572.619999997</v>
      </c>
      <c r="AB51" s="346">
        <f t="shared" si="46"/>
        <v>0</v>
      </c>
      <c r="AC51" s="347">
        <f t="shared" si="47"/>
        <v>0</v>
      </c>
      <c r="AD51" s="159">
        <f>AD50+1</f>
        <v>32</v>
      </c>
      <c r="AE51" s="369"/>
      <c r="AF51" s="341">
        <f t="shared" si="48"/>
        <v>0.13</v>
      </c>
      <c r="AG51" s="342">
        <f t="shared" si="49"/>
        <v>5723639.1100000003</v>
      </c>
    </row>
    <row r="52" spans="1:33" ht="15">
      <c r="A52" s="159">
        <f t="shared" si="21"/>
        <v>33</v>
      </c>
      <c r="B52" s="107">
        <f t="shared" si="27"/>
        <v>0</v>
      </c>
      <c r="C52" s="112">
        <f t="shared" si="28"/>
        <v>13</v>
      </c>
      <c r="D52" s="76"/>
      <c r="E52" s="107">
        <f t="shared" si="29"/>
        <v>0</v>
      </c>
      <c r="F52" s="105">
        <f t="shared" si="30"/>
        <v>100</v>
      </c>
      <c r="G52" s="100">
        <f t="shared" si="31"/>
        <v>3200</v>
      </c>
      <c r="H52" s="11"/>
      <c r="I52" s="7">
        <f t="shared" si="32"/>
        <v>2.15</v>
      </c>
      <c r="J52" s="110">
        <f t="shared" si="33"/>
        <v>193970583.94600001</v>
      </c>
      <c r="K52" s="8">
        <f t="shared" si="34"/>
        <v>362640656.93700004</v>
      </c>
      <c r="L52" s="153"/>
      <c r="M52" s="157">
        <f t="shared" si="35"/>
        <v>47143285402.199997</v>
      </c>
      <c r="N52" s="300">
        <f t="shared" si="2"/>
        <v>14157142.763423422</v>
      </c>
      <c r="O52" s="155">
        <f t="shared" si="36"/>
        <v>3626406569.4000001</v>
      </c>
      <c r="P52" s="203">
        <f t="shared" si="37"/>
        <v>315339701550</v>
      </c>
      <c r="Q52" s="216">
        <f t="shared" si="4"/>
        <v>94696607.072072074</v>
      </c>
      <c r="R52" s="119">
        <f t="shared" si="38"/>
        <v>87</v>
      </c>
      <c r="S52" s="120">
        <f t="shared" si="39"/>
        <v>0.03</v>
      </c>
      <c r="T52" s="124">
        <f t="shared" si="40"/>
        <v>100</v>
      </c>
      <c r="U52" s="125">
        <f t="shared" si="41"/>
        <v>0.03</v>
      </c>
      <c r="V52" s="366"/>
      <c r="W52" s="339">
        <f t="shared" si="42"/>
        <v>40978394233.879997</v>
      </c>
      <c r="X52" s="340">
        <f t="shared" si="43"/>
        <v>356318095783.88</v>
      </c>
      <c r="Y52" s="343"/>
      <c r="Z52" s="344">
        <f t="shared" si="44"/>
        <v>-356318092453.88</v>
      </c>
      <c r="AA52" s="345">
        <f t="shared" si="45"/>
        <v>107002431.17</v>
      </c>
      <c r="AB52" s="346">
        <f t="shared" si="46"/>
        <v>0</v>
      </c>
      <c r="AC52" s="347">
        <f t="shared" si="47"/>
        <v>0</v>
      </c>
      <c r="AD52" s="159">
        <f t="shared" si="20"/>
        <v>33</v>
      </c>
      <c r="AE52" s="369"/>
      <c r="AF52" s="341">
        <f t="shared" si="48"/>
        <v>0.13</v>
      </c>
      <c r="AG52" s="342">
        <f t="shared" si="49"/>
        <v>12305824.09</v>
      </c>
    </row>
    <row r="53" spans="1:33" ht="15">
      <c r="A53" s="159">
        <f t="shared" si="21"/>
        <v>34</v>
      </c>
      <c r="B53" s="107">
        <f t="shared" si="27"/>
        <v>0</v>
      </c>
      <c r="C53" s="112">
        <f t="shared" si="28"/>
        <v>13</v>
      </c>
      <c r="D53" s="76"/>
      <c r="E53" s="107">
        <f t="shared" si="29"/>
        <v>0</v>
      </c>
      <c r="F53" s="105">
        <f t="shared" si="30"/>
        <v>100</v>
      </c>
      <c r="G53" s="100">
        <f t="shared" si="31"/>
        <v>3300</v>
      </c>
      <c r="H53" s="11"/>
      <c r="I53" s="7">
        <f t="shared" si="32"/>
        <v>2.15</v>
      </c>
      <c r="J53" s="110">
        <f t="shared" si="33"/>
        <v>417036755.48400003</v>
      </c>
      <c r="K53" s="8">
        <f t="shared" si="34"/>
        <v>779677412.421</v>
      </c>
      <c r="L53" s="153"/>
      <c r="M53" s="157">
        <f t="shared" si="35"/>
        <v>101358063614.60001</v>
      </c>
      <c r="N53" s="300">
        <f t="shared" si="2"/>
        <v>30437856.941321325</v>
      </c>
      <c r="O53" s="155">
        <f t="shared" si="36"/>
        <v>7796774124.1999998</v>
      </c>
      <c r="P53" s="203">
        <f t="shared" si="37"/>
        <v>677980358490</v>
      </c>
      <c r="Q53" s="216">
        <f t="shared" si="4"/>
        <v>203597705.25225225</v>
      </c>
      <c r="R53" s="119">
        <f t="shared" si="38"/>
        <v>87</v>
      </c>
      <c r="S53" s="120">
        <f t="shared" si="39"/>
        <v>0.03</v>
      </c>
      <c r="T53" s="124">
        <f t="shared" si="40"/>
        <v>100</v>
      </c>
      <c r="U53" s="125">
        <f t="shared" si="41"/>
        <v>0.03</v>
      </c>
      <c r="V53" s="366"/>
      <c r="W53" s="339">
        <f t="shared" si="42"/>
        <v>88103547603.570007</v>
      </c>
      <c r="X53" s="340">
        <f t="shared" si="43"/>
        <v>766083906093.56995</v>
      </c>
      <c r="Y53" s="343"/>
      <c r="Z53" s="344">
        <f t="shared" si="44"/>
        <v>-766083902763.56995</v>
      </c>
      <c r="AA53" s="345">
        <f t="shared" si="45"/>
        <v>230055227.06</v>
      </c>
      <c r="AB53" s="346">
        <f t="shared" si="46"/>
        <v>0</v>
      </c>
      <c r="AC53" s="347">
        <f t="shared" si="47"/>
        <v>0</v>
      </c>
      <c r="AD53" s="159">
        <f t="shared" si="20"/>
        <v>34</v>
      </c>
      <c r="AE53" s="369"/>
      <c r="AF53" s="341">
        <f t="shared" si="48"/>
        <v>0.13</v>
      </c>
      <c r="AG53" s="342">
        <f t="shared" si="49"/>
        <v>26457521.800000001</v>
      </c>
    </row>
    <row r="54" spans="1:33" ht="15">
      <c r="A54" s="159">
        <f t="shared" si="21"/>
        <v>35</v>
      </c>
      <c r="B54" s="108">
        <f t="shared" si="27"/>
        <v>0</v>
      </c>
      <c r="C54" s="102">
        <f t="shared" si="28"/>
        <v>13</v>
      </c>
      <c r="D54" s="9"/>
      <c r="E54" s="108">
        <f t="shared" si="29"/>
        <v>0</v>
      </c>
      <c r="F54" s="101">
        <f t="shared" si="30"/>
        <v>100</v>
      </c>
      <c r="G54" s="102">
        <f t="shared" si="31"/>
        <v>3400</v>
      </c>
      <c r="H54" s="9"/>
      <c r="I54" s="13">
        <f t="shared" si="32"/>
        <v>2.15</v>
      </c>
      <c r="J54" s="14">
        <f t="shared" si="33"/>
        <v>896629024.29100001</v>
      </c>
      <c r="K54" s="15">
        <f t="shared" si="34"/>
        <v>1676306436.7119999</v>
      </c>
      <c r="L54" s="153"/>
      <c r="M54" s="158">
        <f t="shared" si="35"/>
        <v>217919836772.29999</v>
      </c>
      <c r="N54" s="301">
        <f t="shared" si="2"/>
        <v>65441392.424114108</v>
      </c>
      <c r="O54" s="156">
        <f t="shared" si="36"/>
        <v>16763064367.1</v>
      </c>
      <c r="P54" s="204">
        <f t="shared" si="37"/>
        <v>1457657770910</v>
      </c>
      <c r="Q54" s="215">
        <f t="shared" si="4"/>
        <v>437735066.33933932</v>
      </c>
      <c r="R54" s="121">
        <f t="shared" si="38"/>
        <v>87</v>
      </c>
      <c r="S54" s="122">
        <f t="shared" si="39"/>
        <v>0.03</v>
      </c>
      <c r="T54" s="126">
        <f t="shared" si="40"/>
        <v>100</v>
      </c>
      <c r="U54" s="127">
        <f t="shared" si="41"/>
        <v>0.03</v>
      </c>
      <c r="V54" s="366"/>
      <c r="W54" s="348">
        <f t="shared" si="42"/>
        <v>189422627348.45999</v>
      </c>
      <c r="X54" s="349">
        <f t="shared" si="43"/>
        <v>1647080398258.46</v>
      </c>
      <c r="Y54" s="343"/>
      <c r="Z54" s="352">
        <f t="shared" si="44"/>
        <v>-1647080394928.46</v>
      </c>
      <c r="AA54" s="353">
        <f t="shared" si="45"/>
        <v>494618738.22000003</v>
      </c>
      <c r="AB54" s="354">
        <f t="shared" si="46"/>
        <v>0</v>
      </c>
      <c r="AC54" s="355">
        <f t="shared" si="47"/>
        <v>0</v>
      </c>
      <c r="AD54" s="159">
        <f t="shared" si="20"/>
        <v>35</v>
      </c>
      <c r="AE54" s="369"/>
      <c r="AF54" s="350">
        <f t="shared" si="48"/>
        <v>0.13</v>
      </c>
      <c r="AG54" s="351">
        <f t="shared" si="49"/>
        <v>56883671.880000003</v>
      </c>
    </row>
    <row r="55" spans="1:33" ht="15">
      <c r="A55" s="159">
        <f t="shared" si="21"/>
        <v>36</v>
      </c>
      <c r="B55" s="107">
        <f t="shared" si="27"/>
        <v>0</v>
      </c>
      <c r="C55" s="112">
        <f t="shared" si="28"/>
        <v>13</v>
      </c>
      <c r="D55" s="76"/>
      <c r="E55" s="107">
        <f t="shared" si="29"/>
        <v>0</v>
      </c>
      <c r="F55" s="105">
        <f t="shared" si="30"/>
        <v>100</v>
      </c>
      <c r="G55" s="100">
        <f t="shared" si="31"/>
        <v>3500</v>
      </c>
      <c r="H55" s="11"/>
      <c r="I55" s="7">
        <f t="shared" si="32"/>
        <v>2.15</v>
      </c>
      <c r="J55" s="110">
        <f t="shared" si="33"/>
        <v>1927752402.2260001</v>
      </c>
      <c r="K55" s="8">
        <f t="shared" si="34"/>
        <v>3604058838.9379997</v>
      </c>
      <c r="L55" s="153"/>
      <c r="M55" s="157">
        <f t="shared" si="35"/>
        <v>468527649062.20001</v>
      </c>
      <c r="N55" s="300">
        <f t="shared" si="2"/>
        <v>140698993.71237236</v>
      </c>
      <c r="O55" s="155">
        <f t="shared" si="36"/>
        <v>36040588389.400002</v>
      </c>
      <c r="P55" s="203">
        <f t="shared" si="37"/>
        <v>3133964207620</v>
      </c>
      <c r="Q55" s="216">
        <f t="shared" si="4"/>
        <v>941130392.67867863</v>
      </c>
      <c r="R55" s="119">
        <f t="shared" si="38"/>
        <v>87</v>
      </c>
      <c r="S55" s="120">
        <f t="shared" si="39"/>
        <v>0.02</v>
      </c>
      <c r="T55" s="124">
        <f t="shared" si="40"/>
        <v>100</v>
      </c>
      <c r="U55" s="125">
        <f t="shared" si="41"/>
        <v>0.03</v>
      </c>
      <c r="V55" s="366"/>
      <c r="W55" s="339">
        <f t="shared" si="42"/>
        <v>407258648799.98999</v>
      </c>
      <c r="X55" s="340">
        <f t="shared" si="43"/>
        <v>3541222856419.9902</v>
      </c>
      <c r="Y55" s="343"/>
      <c r="Z55" s="344">
        <f t="shared" si="44"/>
        <v>-3541222853089.9902</v>
      </c>
      <c r="AA55" s="345">
        <f t="shared" si="45"/>
        <v>1063430287.21</v>
      </c>
      <c r="AB55" s="346">
        <f t="shared" si="46"/>
        <v>0</v>
      </c>
      <c r="AC55" s="347">
        <f t="shared" si="47"/>
        <v>0</v>
      </c>
      <c r="AD55" s="159">
        <f t="shared" si="20"/>
        <v>36</v>
      </c>
      <c r="AE55" s="369"/>
      <c r="AF55" s="341">
        <f t="shared" si="48"/>
        <v>0.13</v>
      </c>
      <c r="AG55" s="342">
        <f t="shared" si="49"/>
        <v>122299894.53</v>
      </c>
    </row>
    <row r="56" spans="1:33" ht="15">
      <c r="A56" s="159">
        <f t="shared" si="21"/>
        <v>37</v>
      </c>
      <c r="B56" s="107">
        <f t="shared" si="27"/>
        <v>0</v>
      </c>
      <c r="C56" s="112">
        <f t="shared" si="28"/>
        <v>13</v>
      </c>
      <c r="D56" s="76"/>
      <c r="E56" s="107">
        <f t="shared" si="29"/>
        <v>0</v>
      </c>
      <c r="F56" s="105">
        <f t="shared" si="30"/>
        <v>100</v>
      </c>
      <c r="G56" s="100">
        <f t="shared" si="31"/>
        <v>3600</v>
      </c>
      <c r="H56" s="11"/>
      <c r="I56" s="7">
        <f t="shared" si="32"/>
        <v>2.15</v>
      </c>
      <c r="J56" s="110">
        <f t="shared" si="33"/>
        <v>4144667664.7859998</v>
      </c>
      <c r="K56" s="8">
        <f t="shared" si="34"/>
        <v>7748726503.723999</v>
      </c>
      <c r="L56" s="153"/>
      <c r="M56" s="157">
        <f t="shared" si="35"/>
        <v>1007334445483.6</v>
      </c>
      <c r="N56" s="300">
        <f t="shared" si="2"/>
        <v>302502836.48156154</v>
      </c>
      <c r="O56" s="155">
        <f t="shared" si="36"/>
        <v>77487265037.199997</v>
      </c>
      <c r="P56" s="203">
        <f t="shared" si="37"/>
        <v>6738023046560</v>
      </c>
      <c r="Q56" s="216">
        <f t="shared" si="4"/>
        <v>2023430344.3123124</v>
      </c>
      <c r="R56" s="119">
        <f t="shared" si="38"/>
        <v>87</v>
      </c>
      <c r="S56" s="120">
        <f t="shared" si="39"/>
        <v>0.02</v>
      </c>
      <c r="T56" s="124">
        <f t="shared" si="40"/>
        <v>100</v>
      </c>
      <c r="U56" s="125">
        <f t="shared" si="41"/>
        <v>0.03</v>
      </c>
      <c r="V56" s="366"/>
      <c r="W56" s="339">
        <f t="shared" si="42"/>
        <v>875606094920.81006</v>
      </c>
      <c r="X56" s="340">
        <f t="shared" si="43"/>
        <v>7613629141480.8096</v>
      </c>
      <c r="Y56" s="343"/>
      <c r="Z56" s="344">
        <f t="shared" si="44"/>
        <v>-7613629138150.8096</v>
      </c>
      <c r="AA56" s="345">
        <f t="shared" si="45"/>
        <v>2286375117.5599999</v>
      </c>
      <c r="AB56" s="346">
        <f t="shared" si="46"/>
        <v>0</v>
      </c>
      <c r="AC56" s="347">
        <f t="shared" si="47"/>
        <v>0</v>
      </c>
      <c r="AD56" s="159">
        <f t="shared" si="20"/>
        <v>37</v>
      </c>
      <c r="AE56" s="369"/>
      <c r="AF56" s="341">
        <f t="shared" si="48"/>
        <v>0.13</v>
      </c>
      <c r="AG56" s="342">
        <f t="shared" si="49"/>
        <v>262944773.25</v>
      </c>
    </row>
    <row r="57" spans="1:33" ht="15">
      <c r="A57" s="159">
        <f t="shared" si="21"/>
        <v>38</v>
      </c>
      <c r="B57" s="107">
        <f t="shared" si="27"/>
        <v>0</v>
      </c>
      <c r="C57" s="112">
        <f t="shared" si="28"/>
        <v>13</v>
      </c>
      <c r="D57" s="76"/>
      <c r="E57" s="107">
        <f t="shared" si="29"/>
        <v>0</v>
      </c>
      <c r="F57" s="105">
        <f t="shared" si="30"/>
        <v>100</v>
      </c>
      <c r="G57" s="100">
        <f t="shared" si="31"/>
        <v>3700</v>
      </c>
      <c r="H57" s="11"/>
      <c r="I57" s="7">
        <f t="shared" si="32"/>
        <v>2.15</v>
      </c>
      <c r="J57" s="110">
        <f t="shared" si="33"/>
        <v>8911035479.2900009</v>
      </c>
      <c r="K57" s="8">
        <f t="shared" si="34"/>
        <v>16659761983.014</v>
      </c>
      <c r="L57" s="153"/>
      <c r="M57" s="157">
        <f t="shared" si="35"/>
        <v>2165769057791.3</v>
      </c>
      <c r="N57" s="300">
        <f t="shared" si="2"/>
        <v>650381098.43582582</v>
      </c>
      <c r="O57" s="155">
        <f t="shared" si="36"/>
        <v>166597619830.10001</v>
      </c>
      <c r="P57" s="203">
        <f t="shared" si="37"/>
        <v>14486749550280</v>
      </c>
      <c r="Q57" s="216">
        <f t="shared" si="4"/>
        <v>4350375240.3243246</v>
      </c>
      <c r="R57" s="119">
        <f t="shared" si="38"/>
        <v>87</v>
      </c>
      <c r="S57" s="120">
        <f t="shared" si="39"/>
        <v>0.02</v>
      </c>
      <c r="T57" s="124">
        <f t="shared" si="40"/>
        <v>100</v>
      </c>
      <c r="U57" s="125">
        <f t="shared" si="41"/>
        <v>0.03</v>
      </c>
      <c r="V57" s="366"/>
      <c r="W57" s="339">
        <f t="shared" si="42"/>
        <v>1882553104080.5801</v>
      </c>
      <c r="X57" s="340">
        <f t="shared" si="43"/>
        <v>16369302654360.6</v>
      </c>
      <c r="Y57" s="343"/>
      <c r="Z57" s="344">
        <f t="shared" si="44"/>
        <v>-16369302651030.6</v>
      </c>
      <c r="AA57" s="345">
        <f t="shared" si="45"/>
        <v>4915706502.8100004</v>
      </c>
      <c r="AB57" s="346">
        <f t="shared" si="46"/>
        <v>0</v>
      </c>
      <c r="AC57" s="347">
        <f t="shared" si="47"/>
        <v>0</v>
      </c>
      <c r="AD57" s="159">
        <f t="shared" si="20"/>
        <v>38</v>
      </c>
      <c r="AE57" s="369"/>
      <c r="AF57" s="341">
        <f t="shared" si="48"/>
        <v>0.13</v>
      </c>
      <c r="AG57" s="342">
        <f t="shared" si="49"/>
        <v>565331262.49000001</v>
      </c>
    </row>
    <row r="58" spans="1:33" ht="15">
      <c r="A58" s="159">
        <f t="shared" si="21"/>
        <v>39</v>
      </c>
      <c r="B58" s="107">
        <f t="shared" si="27"/>
        <v>0</v>
      </c>
      <c r="C58" s="112">
        <f t="shared" si="28"/>
        <v>13</v>
      </c>
      <c r="D58" s="76"/>
      <c r="E58" s="107">
        <f t="shared" si="29"/>
        <v>0</v>
      </c>
      <c r="F58" s="105">
        <f t="shared" si="30"/>
        <v>100</v>
      </c>
      <c r="G58" s="100">
        <f t="shared" si="31"/>
        <v>3800</v>
      </c>
      <c r="H58" s="11"/>
      <c r="I58" s="7">
        <f t="shared" si="32"/>
        <v>2.15</v>
      </c>
      <c r="J58" s="110">
        <f t="shared" si="33"/>
        <v>19158726280.473999</v>
      </c>
      <c r="K58" s="8">
        <f t="shared" si="34"/>
        <v>35818488263.487999</v>
      </c>
      <c r="L58" s="153"/>
      <c r="M58" s="157">
        <f t="shared" si="35"/>
        <v>4656403474253.7002</v>
      </c>
      <c r="N58" s="300">
        <f t="shared" si="2"/>
        <v>1398319361.6377478</v>
      </c>
      <c r="O58" s="155">
        <f t="shared" si="36"/>
        <v>358184882634.90002</v>
      </c>
      <c r="P58" s="203">
        <f t="shared" si="37"/>
        <v>31146511533290</v>
      </c>
      <c r="Q58" s="216">
        <f t="shared" si="4"/>
        <v>9353306766.7537537</v>
      </c>
      <c r="R58" s="119">
        <f t="shared" si="38"/>
        <v>87</v>
      </c>
      <c r="S58" s="120">
        <f t="shared" si="39"/>
        <v>0.02</v>
      </c>
      <c r="T58" s="124">
        <f t="shared" si="40"/>
        <v>100</v>
      </c>
      <c r="U58" s="125">
        <f t="shared" si="41"/>
        <v>0.03</v>
      </c>
      <c r="V58" s="366"/>
      <c r="W58" s="339">
        <f t="shared" si="42"/>
        <v>4047489173774.1401</v>
      </c>
      <c r="X58" s="340">
        <f t="shared" si="43"/>
        <v>35194000707064.102</v>
      </c>
      <c r="Y58" s="343"/>
      <c r="Z58" s="344">
        <f t="shared" si="44"/>
        <v>-35194000703734.102</v>
      </c>
      <c r="AA58" s="345">
        <f t="shared" si="45"/>
        <v>10568768981.1</v>
      </c>
      <c r="AB58" s="346">
        <f t="shared" si="46"/>
        <v>0</v>
      </c>
      <c r="AC58" s="347">
        <f t="shared" si="47"/>
        <v>0</v>
      </c>
      <c r="AD58" s="159">
        <f t="shared" si="20"/>
        <v>39</v>
      </c>
      <c r="AE58" s="369"/>
      <c r="AF58" s="341">
        <f t="shared" si="48"/>
        <v>0.13</v>
      </c>
      <c r="AG58" s="342">
        <f t="shared" si="49"/>
        <v>1215462214.3499999</v>
      </c>
    </row>
    <row r="59" spans="1:33" ht="15">
      <c r="A59" s="159">
        <f t="shared" si="21"/>
        <v>40</v>
      </c>
      <c r="B59" s="108">
        <f t="shared" si="27"/>
        <v>0</v>
      </c>
      <c r="C59" s="102">
        <f t="shared" si="28"/>
        <v>13</v>
      </c>
      <c r="D59" s="9"/>
      <c r="E59" s="108">
        <f t="shared" si="29"/>
        <v>0</v>
      </c>
      <c r="F59" s="101">
        <f t="shared" si="30"/>
        <v>100</v>
      </c>
      <c r="G59" s="102">
        <f t="shared" si="31"/>
        <v>3900</v>
      </c>
      <c r="H59" s="9"/>
      <c r="I59" s="13">
        <f t="shared" si="32"/>
        <v>2.15</v>
      </c>
      <c r="J59" s="14">
        <f t="shared" si="33"/>
        <v>41191261503.018997</v>
      </c>
      <c r="K59" s="15">
        <f t="shared" si="34"/>
        <v>77009749766.506989</v>
      </c>
      <c r="L59" s="153"/>
      <c r="M59" s="158">
        <f t="shared" si="35"/>
        <v>10011267469646.301</v>
      </c>
      <c r="N59" s="301">
        <f t="shared" si="2"/>
        <v>3006386627.5214114</v>
      </c>
      <c r="O59" s="156">
        <f t="shared" si="36"/>
        <v>770097497665.09998</v>
      </c>
      <c r="P59" s="204">
        <f t="shared" si="37"/>
        <v>66964999796780</v>
      </c>
      <c r="Q59" s="215">
        <f t="shared" si="4"/>
        <v>20109609548.582584</v>
      </c>
      <c r="R59" s="121">
        <f t="shared" si="38"/>
        <v>87</v>
      </c>
      <c r="S59" s="122">
        <f t="shared" si="39"/>
        <v>0.02</v>
      </c>
      <c r="T59" s="126">
        <f t="shared" si="40"/>
        <v>100</v>
      </c>
      <c r="U59" s="127">
        <f t="shared" si="41"/>
        <v>0.03</v>
      </c>
      <c r="V59" s="366"/>
      <c r="W59" s="348">
        <f t="shared" si="42"/>
        <v>8702101723615.29</v>
      </c>
      <c r="X59" s="349">
        <f t="shared" si="43"/>
        <v>75667101520395.297</v>
      </c>
      <c r="Y59" s="343"/>
      <c r="Z59" s="352">
        <f t="shared" si="44"/>
        <v>-75667101517065.297</v>
      </c>
      <c r="AA59" s="353">
        <f t="shared" si="45"/>
        <v>22722853309.43</v>
      </c>
      <c r="AB59" s="354">
        <f t="shared" si="46"/>
        <v>0</v>
      </c>
      <c r="AC59" s="355">
        <f t="shared" si="47"/>
        <v>0</v>
      </c>
      <c r="AD59" s="159">
        <f t="shared" si="20"/>
        <v>40</v>
      </c>
      <c r="AE59" s="369"/>
      <c r="AF59" s="350">
        <f t="shared" si="48"/>
        <v>0.13</v>
      </c>
      <c r="AG59" s="351">
        <f t="shared" si="49"/>
        <v>2613243760.8499999</v>
      </c>
    </row>
    <row r="60" spans="1:33" ht="15">
      <c r="A60" s="159">
        <f t="shared" si="21"/>
        <v>41</v>
      </c>
      <c r="B60" s="107">
        <f t="shared" si="27"/>
        <v>0</v>
      </c>
      <c r="C60" s="112">
        <f t="shared" si="28"/>
        <v>13</v>
      </c>
      <c r="D60" s="76"/>
      <c r="E60" s="107">
        <f t="shared" si="29"/>
        <v>0</v>
      </c>
      <c r="F60" s="105">
        <f t="shared" si="30"/>
        <v>100</v>
      </c>
      <c r="G60" s="100">
        <f t="shared" si="31"/>
        <v>4000</v>
      </c>
      <c r="H60" s="11"/>
      <c r="I60" s="7">
        <f t="shared" si="32"/>
        <v>2.15</v>
      </c>
      <c r="J60" s="110">
        <f t="shared" si="33"/>
        <v>88561212231.490997</v>
      </c>
      <c r="K60" s="8">
        <f t="shared" si="34"/>
        <v>165570961997.99799</v>
      </c>
      <c r="L60" s="153"/>
      <c r="M60" s="157">
        <f t="shared" si="35"/>
        <v>21524225059740</v>
      </c>
      <c r="N60" s="300">
        <f t="shared" si="2"/>
        <v>6463731249.1711712</v>
      </c>
      <c r="O60" s="155">
        <f t="shared" si="36"/>
        <v>1655709619980</v>
      </c>
      <c r="P60" s="203">
        <f t="shared" si="37"/>
        <v>143974749563290</v>
      </c>
      <c r="Q60" s="216">
        <f t="shared" si="4"/>
        <v>43235660529.516518</v>
      </c>
      <c r="R60" s="119">
        <f t="shared" si="38"/>
        <v>87</v>
      </c>
      <c r="S60" s="120">
        <f t="shared" si="39"/>
        <v>0.02</v>
      </c>
      <c r="T60" s="124">
        <f t="shared" si="40"/>
        <v>100</v>
      </c>
      <c r="U60" s="125">
        <f t="shared" si="41"/>
        <v>0.03</v>
      </c>
      <c r="V60" s="366"/>
      <c r="W60" s="339">
        <f t="shared" si="42"/>
        <v>18709518705773.801</v>
      </c>
      <c r="X60" s="340">
        <f t="shared" si="43"/>
        <v>162684268269064</v>
      </c>
      <c r="Y60" s="343"/>
      <c r="Z60" s="344">
        <f t="shared" si="44"/>
        <v>-162684268265734</v>
      </c>
      <c r="AA60" s="345">
        <f t="shared" si="45"/>
        <v>48854134615.330002</v>
      </c>
      <c r="AB60" s="346">
        <f t="shared" si="46"/>
        <v>0</v>
      </c>
      <c r="AC60" s="347">
        <f t="shared" si="47"/>
        <v>0</v>
      </c>
      <c r="AD60" s="159">
        <f t="shared" si="20"/>
        <v>41</v>
      </c>
      <c r="AE60" s="369"/>
      <c r="AF60" s="341">
        <f t="shared" si="48"/>
        <v>0.13</v>
      </c>
      <c r="AG60" s="342">
        <f t="shared" si="49"/>
        <v>5618474085.8199997</v>
      </c>
    </row>
    <row r="61" spans="1:33" ht="15">
      <c r="A61" s="159">
        <f t="shared" si="21"/>
        <v>42</v>
      </c>
      <c r="B61" s="107">
        <f t="shared" si="27"/>
        <v>0</v>
      </c>
      <c r="C61" s="112">
        <f t="shared" si="28"/>
        <v>13</v>
      </c>
      <c r="D61" s="76"/>
      <c r="E61" s="107">
        <f t="shared" si="29"/>
        <v>0</v>
      </c>
      <c r="F61" s="105">
        <f t="shared" si="30"/>
        <v>100</v>
      </c>
      <c r="G61" s="100">
        <f t="shared" si="31"/>
        <v>4100</v>
      </c>
      <c r="H61" s="11"/>
      <c r="I61" s="7">
        <f t="shared" si="32"/>
        <v>2.15</v>
      </c>
      <c r="J61" s="110">
        <f t="shared" si="33"/>
        <v>190406606297.70599</v>
      </c>
      <c r="K61" s="8">
        <f t="shared" si="34"/>
        <v>355977568295.70398</v>
      </c>
      <c r="L61" s="153"/>
      <c r="M61" s="157">
        <f t="shared" si="35"/>
        <v>46277083878441</v>
      </c>
      <c r="N61" s="300">
        <f t="shared" si="2"/>
        <v>13897022185.718018</v>
      </c>
      <c r="O61" s="155">
        <f t="shared" si="36"/>
        <v>3559775682957</v>
      </c>
      <c r="P61" s="203">
        <f t="shared" si="37"/>
        <v>309545711561290</v>
      </c>
      <c r="Q61" s="216">
        <f t="shared" si="4"/>
        <v>92956670138.525528</v>
      </c>
      <c r="R61" s="119">
        <f t="shared" si="38"/>
        <v>87</v>
      </c>
      <c r="S61" s="120">
        <f t="shared" si="39"/>
        <v>0.02</v>
      </c>
      <c r="T61" s="124">
        <f t="shared" si="40"/>
        <v>100</v>
      </c>
      <c r="U61" s="125">
        <f t="shared" si="41"/>
        <v>0.02</v>
      </c>
      <c r="V61" s="366"/>
      <c r="W61" s="339">
        <f t="shared" si="42"/>
        <v>40225465217414.5</v>
      </c>
      <c r="X61" s="340">
        <f t="shared" si="43"/>
        <v>349771176778704</v>
      </c>
      <c r="Y61" s="343"/>
      <c r="Z61" s="344">
        <f t="shared" si="44"/>
        <v>-349771176775374</v>
      </c>
      <c r="AA61" s="345">
        <f t="shared" si="45"/>
        <v>105036389423.03</v>
      </c>
      <c r="AB61" s="346">
        <f t="shared" si="46"/>
        <v>0</v>
      </c>
      <c r="AC61" s="347">
        <f t="shared" si="47"/>
        <v>0</v>
      </c>
      <c r="AD61" s="159">
        <f t="shared" si="20"/>
        <v>42</v>
      </c>
      <c r="AE61" s="369"/>
      <c r="AF61" s="341">
        <f t="shared" si="48"/>
        <v>0.13</v>
      </c>
      <c r="AG61" s="342">
        <f t="shared" si="49"/>
        <v>12079719284.51</v>
      </c>
    </row>
    <row r="62" spans="1:33" ht="15">
      <c r="A62" s="159">
        <f t="shared" si="21"/>
        <v>43</v>
      </c>
      <c r="B62" s="107">
        <f t="shared" si="27"/>
        <v>0</v>
      </c>
      <c r="C62" s="112">
        <f t="shared" si="28"/>
        <v>13</v>
      </c>
      <c r="D62" s="76"/>
      <c r="E62" s="107">
        <f t="shared" si="29"/>
        <v>0</v>
      </c>
      <c r="F62" s="105">
        <f t="shared" si="30"/>
        <v>100</v>
      </c>
      <c r="G62" s="100">
        <f t="shared" si="31"/>
        <v>4200</v>
      </c>
      <c r="H62" s="11"/>
      <c r="I62" s="7">
        <f t="shared" si="32"/>
        <v>2.15</v>
      </c>
      <c r="J62" s="110">
        <f t="shared" si="33"/>
        <v>409374203540.06799</v>
      </c>
      <c r="K62" s="8">
        <f t="shared" si="34"/>
        <v>765351771835.77197</v>
      </c>
      <c r="L62" s="153"/>
      <c r="M62" s="157">
        <f t="shared" si="35"/>
        <v>99495730338650.094</v>
      </c>
      <c r="N62" s="300">
        <f t="shared" si="2"/>
        <v>29878597699.294323</v>
      </c>
      <c r="O62" s="155">
        <f t="shared" si="36"/>
        <v>7653517718357.7002</v>
      </c>
      <c r="P62" s="203">
        <f t="shared" si="37"/>
        <v>665523279856990</v>
      </c>
      <c r="Q62" s="216">
        <f t="shared" si="4"/>
        <v>199856840797.8949</v>
      </c>
      <c r="R62" s="119">
        <f t="shared" si="38"/>
        <v>87</v>
      </c>
      <c r="S62" s="120">
        <f t="shared" si="39"/>
        <v>0.02</v>
      </c>
      <c r="T62" s="124">
        <f t="shared" si="40"/>
        <v>100</v>
      </c>
      <c r="U62" s="125">
        <f t="shared" si="41"/>
        <v>0.02</v>
      </c>
      <c r="V62" s="366"/>
      <c r="W62" s="339">
        <f t="shared" si="42"/>
        <v>86484750217442.203</v>
      </c>
      <c r="X62" s="340">
        <f t="shared" si="43"/>
        <v>752008030074432</v>
      </c>
      <c r="Y62" s="343"/>
      <c r="Z62" s="344">
        <f t="shared" si="44"/>
        <v>-752008030071102</v>
      </c>
      <c r="AA62" s="345">
        <f t="shared" si="45"/>
        <v>225828237259.59</v>
      </c>
      <c r="AB62" s="346">
        <f t="shared" si="46"/>
        <v>0</v>
      </c>
      <c r="AC62" s="347">
        <f t="shared" si="47"/>
        <v>0</v>
      </c>
      <c r="AD62" s="159">
        <f t="shared" si="20"/>
        <v>43</v>
      </c>
      <c r="AE62" s="369"/>
      <c r="AF62" s="341">
        <f t="shared" si="48"/>
        <v>0.13</v>
      </c>
      <c r="AG62" s="342">
        <f t="shared" si="49"/>
        <v>25971396461.689999</v>
      </c>
    </row>
    <row r="63" spans="1:33" ht="15">
      <c r="A63" s="159">
        <f t="shared" si="21"/>
        <v>44</v>
      </c>
      <c r="B63" s="107">
        <f t="shared" si="27"/>
        <v>0</v>
      </c>
      <c r="C63" s="112">
        <f t="shared" si="28"/>
        <v>13</v>
      </c>
      <c r="D63" s="76"/>
      <c r="E63" s="107">
        <f t="shared" si="29"/>
        <v>0</v>
      </c>
      <c r="F63" s="105">
        <f t="shared" si="30"/>
        <v>100</v>
      </c>
      <c r="G63" s="100">
        <f t="shared" si="31"/>
        <v>4300</v>
      </c>
      <c r="H63" s="11"/>
      <c r="I63" s="7">
        <f t="shared" si="32"/>
        <v>2.15</v>
      </c>
      <c r="J63" s="110">
        <f t="shared" si="33"/>
        <v>880154537611.146</v>
      </c>
      <c r="K63" s="8">
        <f t="shared" si="34"/>
        <v>1645506309446.918</v>
      </c>
      <c r="L63" s="153"/>
      <c r="M63" s="157">
        <f t="shared" si="35"/>
        <v>213915820228100</v>
      </c>
      <c r="N63" s="300">
        <f t="shared" si="2"/>
        <v>64238985053.483482</v>
      </c>
      <c r="O63" s="155">
        <f t="shared" si="36"/>
        <v>16455063094469.199</v>
      </c>
      <c r="P63" s="203">
        <f t="shared" si="37"/>
        <v>1430875051692760</v>
      </c>
      <c r="Q63" s="216">
        <f t="shared" si="4"/>
        <v>429692207715.54352</v>
      </c>
      <c r="R63" s="119">
        <f t="shared" si="38"/>
        <v>87</v>
      </c>
      <c r="S63" s="120">
        <f t="shared" si="39"/>
        <v>0.02</v>
      </c>
      <c r="T63" s="124">
        <f t="shared" si="40"/>
        <v>100</v>
      </c>
      <c r="U63" s="125">
        <f t="shared" si="41"/>
        <v>0.02</v>
      </c>
      <c r="V63" s="366"/>
      <c r="W63" s="339">
        <f t="shared" si="42"/>
        <v>185942212967502</v>
      </c>
      <c r="X63" s="340">
        <f t="shared" si="43"/>
        <v>1616817264660260</v>
      </c>
      <c r="Y63" s="343"/>
      <c r="Z63" s="344">
        <f t="shared" si="44"/>
        <v>-1616817264656930</v>
      </c>
      <c r="AA63" s="345">
        <f t="shared" si="45"/>
        <v>485530710108.19</v>
      </c>
      <c r="AB63" s="346">
        <f t="shared" si="46"/>
        <v>0</v>
      </c>
      <c r="AC63" s="347">
        <f t="shared" si="47"/>
        <v>0</v>
      </c>
      <c r="AD63" s="159">
        <f t="shared" si="20"/>
        <v>44</v>
      </c>
      <c r="AE63" s="369"/>
      <c r="AF63" s="341">
        <f t="shared" si="48"/>
        <v>0.13</v>
      </c>
      <c r="AG63" s="342">
        <f t="shared" si="49"/>
        <v>55838502392.639999</v>
      </c>
    </row>
    <row r="64" spans="1:33" ht="15">
      <c r="A64" s="159">
        <f t="shared" si="21"/>
        <v>45</v>
      </c>
      <c r="B64" s="108">
        <f t="shared" si="27"/>
        <v>0</v>
      </c>
      <c r="C64" s="102">
        <f t="shared" si="28"/>
        <v>13</v>
      </c>
      <c r="D64" s="9"/>
      <c r="E64" s="108">
        <f t="shared" si="29"/>
        <v>0</v>
      </c>
      <c r="F64" s="101">
        <f t="shared" si="30"/>
        <v>100</v>
      </c>
      <c r="G64" s="102">
        <f t="shared" si="31"/>
        <v>4400</v>
      </c>
      <c r="H64" s="9"/>
      <c r="I64" s="13">
        <f t="shared" si="32"/>
        <v>2.15</v>
      </c>
      <c r="J64" s="14">
        <f t="shared" si="33"/>
        <v>1892332255863.96</v>
      </c>
      <c r="K64" s="15">
        <f t="shared" si="34"/>
        <v>3537838565310.8779</v>
      </c>
      <c r="L64" s="153"/>
      <c r="M64" s="158">
        <f t="shared" si="35"/>
        <v>459919013490414</v>
      </c>
      <c r="N64" s="301">
        <f t="shared" si="2"/>
        <v>138113817864.9892</v>
      </c>
      <c r="O64" s="156">
        <f t="shared" si="36"/>
        <v>35378385653108.797</v>
      </c>
      <c r="P64" s="204">
        <f t="shared" si="37"/>
        <v>3076381361139680</v>
      </c>
      <c r="Q64" s="215">
        <f t="shared" si="4"/>
        <v>923838246588.49243</v>
      </c>
      <c r="R64" s="121">
        <f t="shared" si="38"/>
        <v>87</v>
      </c>
      <c r="S64" s="122">
        <f t="shared" si="39"/>
        <v>0.02</v>
      </c>
      <c r="T64" s="126">
        <f t="shared" si="40"/>
        <v>100</v>
      </c>
      <c r="U64" s="127">
        <f t="shared" si="41"/>
        <v>0.02</v>
      </c>
      <c r="V64" s="366"/>
      <c r="W64" s="348">
        <f t="shared" si="42"/>
        <v>399775757880129</v>
      </c>
      <c r="X64" s="349">
        <f t="shared" si="43"/>
        <v>3476157119019810</v>
      </c>
      <c r="Y64" s="343"/>
      <c r="Z64" s="352">
        <f t="shared" si="44"/>
        <v>-3476157119016480</v>
      </c>
      <c r="AA64" s="353">
        <f t="shared" si="45"/>
        <v>1043891026732.6801</v>
      </c>
      <c r="AB64" s="354">
        <f t="shared" si="46"/>
        <v>0</v>
      </c>
      <c r="AC64" s="355">
        <f t="shared" si="47"/>
        <v>0</v>
      </c>
      <c r="AD64" s="159">
        <f t="shared" si="20"/>
        <v>45</v>
      </c>
      <c r="AE64" s="369"/>
      <c r="AF64" s="350">
        <f t="shared" si="48"/>
        <v>0.13</v>
      </c>
      <c r="AG64" s="351">
        <f t="shared" si="49"/>
        <v>120052780144.17999</v>
      </c>
    </row>
    <row r="65" spans="1:33" ht="15">
      <c r="A65" s="159">
        <f t="shared" si="21"/>
        <v>46</v>
      </c>
      <c r="B65" s="107">
        <f t="shared" si="27"/>
        <v>0</v>
      </c>
      <c r="C65" s="112">
        <f t="shared" si="28"/>
        <v>13</v>
      </c>
      <c r="D65" s="76"/>
      <c r="E65" s="107">
        <f t="shared" si="29"/>
        <v>0</v>
      </c>
      <c r="F65" s="105">
        <f t="shared" si="30"/>
        <v>100</v>
      </c>
      <c r="G65" s="100">
        <f t="shared" si="31"/>
        <v>4500</v>
      </c>
      <c r="H65" s="11"/>
      <c r="I65" s="7">
        <f t="shared" si="32"/>
        <v>2.15</v>
      </c>
      <c r="J65" s="110">
        <f t="shared" si="33"/>
        <v>4068514350107.5098</v>
      </c>
      <c r="K65" s="8">
        <f t="shared" si="34"/>
        <v>7606352915418.3877</v>
      </c>
      <c r="L65" s="153"/>
      <c r="M65" s="157">
        <f t="shared" si="35"/>
        <v>988825879004391</v>
      </c>
      <c r="N65" s="300">
        <f t="shared" si="2"/>
        <v>296944708409.72705</v>
      </c>
      <c r="O65" s="155">
        <f t="shared" si="36"/>
        <v>76063529154183.906</v>
      </c>
      <c r="P65" s="203">
        <f t="shared" si="37"/>
        <v>6614219926450560</v>
      </c>
      <c r="Q65" s="216">
        <f t="shared" si="4"/>
        <v>1986252230165.3333</v>
      </c>
      <c r="R65" s="119">
        <f t="shared" si="38"/>
        <v>87</v>
      </c>
      <c r="S65" s="120">
        <f t="shared" si="39"/>
        <v>0.02</v>
      </c>
      <c r="T65" s="124">
        <f t="shared" si="40"/>
        <v>100</v>
      </c>
      <c r="U65" s="125">
        <f t="shared" si="41"/>
        <v>0.02</v>
      </c>
      <c r="V65" s="366"/>
      <c r="W65" s="339">
        <f t="shared" si="42"/>
        <v>859517879442278</v>
      </c>
      <c r="X65" s="340">
        <f t="shared" si="43"/>
        <v>7473737805892840</v>
      </c>
      <c r="Y65" s="343"/>
      <c r="Z65" s="344">
        <f t="shared" si="44"/>
        <v>-7473737805889510</v>
      </c>
      <c r="AA65" s="345">
        <f t="shared" si="45"/>
        <v>2244365707475.3301</v>
      </c>
      <c r="AB65" s="346">
        <f t="shared" si="46"/>
        <v>0</v>
      </c>
      <c r="AC65" s="347">
        <f t="shared" si="47"/>
        <v>0</v>
      </c>
      <c r="AD65" s="159">
        <f t="shared" si="20"/>
        <v>46</v>
      </c>
      <c r="AE65" s="369"/>
      <c r="AF65" s="341">
        <f t="shared" si="48"/>
        <v>0.13</v>
      </c>
      <c r="AG65" s="342">
        <f t="shared" si="49"/>
        <v>258113477309.98999</v>
      </c>
    </row>
    <row r="66" spans="1:33" ht="15">
      <c r="A66" s="159">
        <f t="shared" si="21"/>
        <v>47</v>
      </c>
      <c r="B66" s="107">
        <f t="shared" si="27"/>
        <v>0</v>
      </c>
      <c r="C66" s="112">
        <f t="shared" si="28"/>
        <v>13</v>
      </c>
      <c r="D66" s="76"/>
      <c r="E66" s="107">
        <f t="shared" si="29"/>
        <v>0</v>
      </c>
      <c r="F66" s="105">
        <f t="shared" si="30"/>
        <v>100</v>
      </c>
      <c r="G66" s="100">
        <f t="shared" si="31"/>
        <v>4600</v>
      </c>
      <c r="H66" s="11"/>
      <c r="I66" s="7">
        <f t="shared" si="32"/>
        <v>2.15</v>
      </c>
      <c r="J66" s="110">
        <f t="shared" si="33"/>
        <v>8747305852731.1504</v>
      </c>
      <c r="K66" s="8">
        <f t="shared" si="34"/>
        <v>16353658768149.539</v>
      </c>
      <c r="L66" s="153"/>
      <c r="M66" s="157">
        <f t="shared" si="35"/>
        <v>2125975639859430</v>
      </c>
      <c r="N66" s="300">
        <f t="shared" si="2"/>
        <v>638431123080.90991</v>
      </c>
      <c r="O66" s="155">
        <f t="shared" si="36"/>
        <v>163536587681495</v>
      </c>
      <c r="P66" s="203">
        <f t="shared" si="37"/>
        <v>1.42205728418689E+16</v>
      </c>
      <c r="Q66" s="216">
        <f t="shared" si="4"/>
        <v>4270442294855.5254</v>
      </c>
      <c r="R66" s="119">
        <f t="shared" si="38"/>
        <v>87</v>
      </c>
      <c r="S66" s="120">
        <f t="shared" si="39"/>
        <v>0.02</v>
      </c>
      <c r="T66" s="124">
        <f t="shared" si="40"/>
        <v>100</v>
      </c>
      <c r="U66" s="125">
        <f t="shared" si="41"/>
        <v>0.02</v>
      </c>
      <c r="V66" s="366"/>
      <c r="W66" s="339">
        <f t="shared" si="42"/>
        <v>1847963440800900</v>
      </c>
      <c r="X66" s="340">
        <f t="shared" si="43"/>
        <v>1.60685362826698E+16</v>
      </c>
      <c r="Y66" s="343"/>
      <c r="Z66" s="344">
        <f t="shared" si="44"/>
        <v>-1.60685362826665E+16</v>
      </c>
      <c r="AA66" s="345">
        <f t="shared" si="45"/>
        <v>4825386271072.0098</v>
      </c>
      <c r="AB66" s="346">
        <f t="shared" si="46"/>
        <v>0</v>
      </c>
      <c r="AC66" s="347">
        <f t="shared" si="47"/>
        <v>0</v>
      </c>
      <c r="AD66" s="159">
        <f t="shared" si="20"/>
        <v>47</v>
      </c>
      <c r="AE66" s="369"/>
      <c r="AF66" s="341">
        <f t="shared" si="48"/>
        <v>0.13</v>
      </c>
      <c r="AG66" s="342">
        <f t="shared" si="49"/>
        <v>554943976216.48999</v>
      </c>
    </row>
    <row r="67" spans="1:33" ht="15">
      <c r="A67" s="159">
        <f t="shared" si="21"/>
        <v>48</v>
      </c>
      <c r="B67" s="107">
        <f t="shared" si="27"/>
        <v>0</v>
      </c>
      <c r="C67" s="112">
        <f t="shared" si="28"/>
        <v>13</v>
      </c>
      <c r="D67" s="76"/>
      <c r="E67" s="107">
        <f t="shared" si="29"/>
        <v>0</v>
      </c>
      <c r="F67" s="105">
        <f t="shared" si="30"/>
        <v>100</v>
      </c>
      <c r="G67" s="100">
        <f t="shared" si="31"/>
        <v>4700</v>
      </c>
      <c r="H67" s="11"/>
      <c r="I67" s="7">
        <f t="shared" si="32"/>
        <v>2.15</v>
      </c>
      <c r="J67" s="110">
        <f t="shared" si="33"/>
        <v>18806707583372</v>
      </c>
      <c r="K67" s="8">
        <f t="shared" si="34"/>
        <v>35160366351521.539</v>
      </c>
      <c r="L67" s="153"/>
      <c r="M67" s="157">
        <f t="shared" si="35"/>
        <v>4570847625697790</v>
      </c>
      <c r="N67" s="300">
        <f t="shared" si="2"/>
        <v>1372626914623.9609</v>
      </c>
      <c r="O67" s="155">
        <f t="shared" si="36"/>
        <v>351603663515215</v>
      </c>
      <c r="P67" s="203">
        <f t="shared" si="37"/>
        <v>3.05742316100184E+16</v>
      </c>
      <c r="Q67" s="216">
        <f t="shared" si="4"/>
        <v>9181450933939.459</v>
      </c>
      <c r="R67" s="119">
        <f t="shared" si="38"/>
        <v>87</v>
      </c>
      <c r="S67" s="120">
        <f t="shared" si="39"/>
        <v>0.02</v>
      </c>
      <c r="T67" s="124">
        <f t="shared" si="40"/>
        <v>100</v>
      </c>
      <c r="U67" s="125">
        <f t="shared" si="41"/>
        <v>0.02</v>
      </c>
      <c r="V67" s="366"/>
      <c r="W67" s="339">
        <f t="shared" si="42"/>
        <v>3973121397721930</v>
      </c>
      <c r="X67" s="340">
        <f t="shared" si="43"/>
        <v>3.45473530077403E+16</v>
      </c>
      <c r="Y67" s="343"/>
      <c r="Z67" s="344">
        <f t="shared" si="44"/>
        <v>-3.4547353007737E+16</v>
      </c>
      <c r="AA67" s="345">
        <f t="shared" si="45"/>
        <v>10374580482804.9</v>
      </c>
      <c r="AB67" s="346">
        <f t="shared" si="46"/>
        <v>0</v>
      </c>
      <c r="AC67" s="347">
        <f t="shared" si="47"/>
        <v>0</v>
      </c>
      <c r="AD67" s="159">
        <f t="shared" si="20"/>
        <v>48</v>
      </c>
      <c r="AE67" s="369"/>
      <c r="AF67" s="341">
        <f t="shared" si="48"/>
        <v>0.13</v>
      </c>
      <c r="AG67" s="342">
        <f t="shared" si="49"/>
        <v>1193129548865.4399</v>
      </c>
    </row>
    <row r="68" spans="1:33" ht="15">
      <c r="A68" s="159">
        <f t="shared" si="21"/>
        <v>49</v>
      </c>
      <c r="B68" s="107">
        <f t="shared" si="27"/>
        <v>0</v>
      </c>
      <c r="C68" s="112">
        <f t="shared" si="28"/>
        <v>13</v>
      </c>
      <c r="D68" s="76"/>
      <c r="E68" s="107">
        <f t="shared" si="29"/>
        <v>0</v>
      </c>
      <c r="F68" s="105">
        <f t="shared" si="30"/>
        <v>100</v>
      </c>
      <c r="G68" s="100">
        <f t="shared" si="31"/>
        <v>4800</v>
      </c>
      <c r="H68" s="11"/>
      <c r="I68" s="7">
        <f t="shared" si="32"/>
        <v>2.15</v>
      </c>
      <c r="J68" s="110">
        <f t="shared" si="33"/>
        <v>40434421304249.797</v>
      </c>
      <c r="K68" s="8">
        <f t="shared" si="34"/>
        <v>75594787655771.344</v>
      </c>
      <c r="L68" s="153"/>
      <c r="M68" s="157">
        <f t="shared" si="35"/>
        <v>9827322395250270</v>
      </c>
      <c r="N68" s="300">
        <f t="shared" si="2"/>
        <v>2951147866441.5225</v>
      </c>
      <c r="O68" s="155">
        <f t="shared" si="36"/>
        <v>755947876557713</v>
      </c>
      <c r="P68" s="203">
        <f t="shared" si="37"/>
        <v>6.5734597961539904E+16</v>
      </c>
      <c r="Q68" s="216">
        <f t="shared" si="4"/>
        <v>19740119507969.941</v>
      </c>
      <c r="R68" s="119">
        <f t="shared" si="38"/>
        <v>87</v>
      </c>
      <c r="S68" s="120">
        <f t="shared" si="39"/>
        <v>0.02</v>
      </c>
      <c r="T68" s="124">
        <f t="shared" si="40"/>
        <v>100</v>
      </c>
      <c r="U68" s="125">
        <f t="shared" si="41"/>
        <v>0.02</v>
      </c>
      <c r="V68" s="366"/>
      <c r="W68" s="339">
        <f t="shared" si="42"/>
        <v>8542211005102160</v>
      </c>
      <c r="X68" s="340">
        <f t="shared" si="43"/>
        <v>7.4276808966642096E+16</v>
      </c>
      <c r="Y68" s="343"/>
      <c r="Z68" s="344">
        <f t="shared" si="44"/>
        <v>-7.42768089666388E+16</v>
      </c>
      <c r="AA68" s="345">
        <f t="shared" si="45"/>
        <v>22305348038030.699</v>
      </c>
      <c r="AB68" s="346">
        <f t="shared" si="46"/>
        <v>0</v>
      </c>
      <c r="AC68" s="347">
        <f t="shared" si="47"/>
        <v>0</v>
      </c>
      <c r="AD68" s="159">
        <f t="shared" si="20"/>
        <v>49</v>
      </c>
      <c r="AE68" s="369"/>
      <c r="AF68" s="341">
        <f t="shared" si="48"/>
        <v>0.13</v>
      </c>
      <c r="AG68" s="342">
        <f t="shared" si="49"/>
        <v>2565228530060.71</v>
      </c>
    </row>
    <row r="69" spans="1:33" ht="15">
      <c r="A69" s="159">
        <f t="shared" si="21"/>
        <v>50</v>
      </c>
      <c r="B69" s="108">
        <f t="shared" si="27"/>
        <v>0</v>
      </c>
      <c r="C69" s="102">
        <f t="shared" si="28"/>
        <v>13</v>
      </c>
      <c r="D69" s="9"/>
      <c r="E69" s="108">
        <f t="shared" si="29"/>
        <v>0</v>
      </c>
      <c r="F69" s="101">
        <f t="shared" si="30"/>
        <v>100</v>
      </c>
      <c r="G69" s="102">
        <f t="shared" si="31"/>
        <v>4900</v>
      </c>
      <c r="H69" s="9"/>
      <c r="I69" s="13">
        <f t="shared" si="32"/>
        <v>2.15</v>
      </c>
      <c r="J69" s="14">
        <f t="shared" si="33"/>
        <v>86934005804137.094</v>
      </c>
      <c r="K69" s="15">
        <f t="shared" si="34"/>
        <v>162528793459908.44</v>
      </c>
      <c r="L69" s="153"/>
      <c r="M69" s="158">
        <f t="shared" si="35"/>
        <v>2.1128743149788E+16</v>
      </c>
      <c r="N69" s="301">
        <f t="shared" si="2"/>
        <v>6344967912849.249</v>
      </c>
      <c r="O69" s="156">
        <f t="shared" si="36"/>
        <v>1625287934599080</v>
      </c>
      <c r="P69" s="204">
        <f t="shared" si="37"/>
        <v>1.4132938561731101E+17</v>
      </c>
      <c r="Q69" s="215">
        <f t="shared" si="4"/>
        <v>42441256942135.437</v>
      </c>
      <c r="R69" s="121">
        <f t="shared" si="38"/>
        <v>87</v>
      </c>
      <c r="S69" s="122">
        <f t="shared" si="39"/>
        <v>0.02</v>
      </c>
      <c r="T69" s="126">
        <f t="shared" si="40"/>
        <v>100</v>
      </c>
      <c r="U69" s="127">
        <f t="shared" si="41"/>
        <v>0.02</v>
      </c>
      <c r="V69" s="366"/>
      <c r="W69" s="348">
        <f t="shared" si="42"/>
        <v>1.83657536609697E+16</v>
      </c>
      <c r="X69" s="349">
        <f t="shared" si="43"/>
        <v>1.5969513927828099E+17</v>
      </c>
      <c r="Y69" s="343"/>
      <c r="Z69" s="352">
        <f t="shared" si="44"/>
        <v>-1.5969513927827802E+17</v>
      </c>
      <c r="AA69" s="353">
        <f t="shared" si="45"/>
        <v>47956498281766.102</v>
      </c>
      <c r="AB69" s="354">
        <f t="shared" si="46"/>
        <v>0</v>
      </c>
      <c r="AC69" s="355">
        <f t="shared" si="47"/>
        <v>0</v>
      </c>
      <c r="AD69" s="159">
        <f t="shared" si="20"/>
        <v>50</v>
      </c>
      <c r="AE69" s="369"/>
      <c r="AF69" s="350">
        <f t="shared" si="48"/>
        <v>0.13</v>
      </c>
      <c r="AG69" s="351">
        <f t="shared" si="49"/>
        <v>5515241339630.54</v>
      </c>
    </row>
    <row r="70" spans="1:33" ht="15">
      <c r="A70" s="159">
        <f t="shared" si="21"/>
        <v>51</v>
      </c>
      <c r="B70" s="107">
        <f t="shared" si="27"/>
        <v>0</v>
      </c>
      <c r="C70" s="112">
        <f t="shared" si="28"/>
        <v>13</v>
      </c>
      <c r="D70" s="76"/>
      <c r="E70" s="107">
        <f t="shared" si="29"/>
        <v>0</v>
      </c>
      <c r="F70" s="105">
        <f t="shared" si="30"/>
        <v>100</v>
      </c>
      <c r="G70" s="100">
        <f t="shared" si="31"/>
        <v>5000</v>
      </c>
      <c r="H70" s="11"/>
      <c r="I70" s="7">
        <f t="shared" si="32"/>
        <v>2.15</v>
      </c>
      <c r="J70" s="110">
        <f t="shared" si="33"/>
        <v>186908112478895</v>
      </c>
      <c r="K70" s="8">
        <f t="shared" si="34"/>
        <v>349436905938803.44</v>
      </c>
      <c r="L70" s="153"/>
      <c r="M70" s="157">
        <f t="shared" si="35"/>
        <v>4.54267977720444E+16</v>
      </c>
      <c r="N70" s="300">
        <f t="shared" si="2"/>
        <v>13641681012625.945</v>
      </c>
      <c r="O70" s="155">
        <f t="shared" si="36"/>
        <v>3494369059388030</v>
      </c>
      <c r="P70" s="203">
        <f t="shared" si="37"/>
        <v>3.0385817907721901E+17</v>
      </c>
      <c r="Q70" s="216">
        <f t="shared" si="4"/>
        <v>91248702425591.297</v>
      </c>
      <c r="R70" s="119">
        <f t="shared" si="38"/>
        <v>87</v>
      </c>
      <c r="S70" s="120">
        <f t="shared" si="39"/>
        <v>0.02</v>
      </c>
      <c r="T70" s="124">
        <f t="shared" si="40"/>
        <v>100</v>
      </c>
      <c r="U70" s="125">
        <f t="shared" si="41"/>
        <v>0.02</v>
      </c>
      <c r="V70" s="366"/>
      <c r="W70" s="339">
        <f t="shared" si="42"/>
        <v>3.94863703710848E+16</v>
      </c>
      <c r="X70" s="340">
        <f t="shared" si="43"/>
        <v>3.43344549448304E+17</v>
      </c>
      <c r="Y70" s="343"/>
      <c r="Z70" s="344">
        <f t="shared" si="44"/>
        <v>-3.4334454944830099E+17</v>
      </c>
      <c r="AA70" s="345">
        <f t="shared" si="45"/>
        <v>103106471305797</v>
      </c>
      <c r="AB70" s="346">
        <f t="shared" si="46"/>
        <v>0</v>
      </c>
      <c r="AC70" s="347">
        <f t="shared" si="47"/>
        <v>0</v>
      </c>
      <c r="AD70" s="159">
        <f t="shared" si="20"/>
        <v>51</v>
      </c>
      <c r="AE70" s="369"/>
      <c r="AF70" s="341">
        <f t="shared" si="48"/>
        <v>0.13</v>
      </c>
      <c r="AG70" s="342">
        <f t="shared" si="49"/>
        <v>11857768880205.6</v>
      </c>
    </row>
    <row r="71" spans="1:33" ht="15">
      <c r="A71" s="159">
        <f t="shared" si="21"/>
        <v>52</v>
      </c>
      <c r="B71" s="107">
        <f t="shared" si="27"/>
        <v>0</v>
      </c>
      <c r="C71" s="112">
        <f t="shared" si="28"/>
        <v>13</v>
      </c>
      <c r="D71" s="76"/>
      <c r="E71" s="107">
        <f t="shared" si="29"/>
        <v>0</v>
      </c>
      <c r="F71" s="105">
        <f t="shared" si="30"/>
        <v>100</v>
      </c>
      <c r="G71" s="100">
        <f t="shared" si="31"/>
        <v>5100</v>
      </c>
      <c r="H71" s="11"/>
      <c r="I71" s="7">
        <f t="shared" si="32"/>
        <v>2.15</v>
      </c>
      <c r="J71" s="110">
        <f t="shared" si="33"/>
        <v>401852441829624</v>
      </c>
      <c r="K71" s="8">
        <f t="shared" si="34"/>
        <v>751289347768427.5</v>
      </c>
      <c r="L71" s="153"/>
      <c r="M71" s="157">
        <f t="shared" si="35"/>
        <v>9.7667615209895504E+16</v>
      </c>
      <c r="N71" s="300">
        <f t="shared" si="2"/>
        <v>29329614177145.797</v>
      </c>
      <c r="O71" s="155">
        <f t="shared" si="36"/>
        <v>7512893477684270</v>
      </c>
      <c r="P71" s="203">
        <f t="shared" si="37"/>
        <v>6.5329508501602202E+17</v>
      </c>
      <c r="Q71" s="216">
        <f t="shared" si="4"/>
        <v>196184710215021.62</v>
      </c>
      <c r="R71" s="119">
        <f t="shared" si="38"/>
        <v>87</v>
      </c>
      <c r="S71" s="120">
        <f t="shared" si="39"/>
        <v>0.02</v>
      </c>
      <c r="T71" s="124">
        <f t="shared" si="40"/>
        <v>100</v>
      </c>
      <c r="U71" s="125">
        <f t="shared" si="41"/>
        <v>0.02</v>
      </c>
      <c r="V71" s="366"/>
      <c r="W71" s="339">
        <f t="shared" si="42"/>
        <v>8.4895696297832304E+16</v>
      </c>
      <c r="X71" s="340">
        <f t="shared" si="43"/>
        <v>7.3819078131385395E+17</v>
      </c>
      <c r="Y71" s="343"/>
      <c r="Z71" s="344">
        <f t="shared" si="44"/>
        <v>-7.3819078131385101E+17</v>
      </c>
      <c r="AA71" s="345">
        <f t="shared" si="45"/>
        <v>221678913307464</v>
      </c>
      <c r="AB71" s="346">
        <f t="shared" si="46"/>
        <v>0</v>
      </c>
      <c r="AC71" s="347">
        <f t="shared" si="47"/>
        <v>0</v>
      </c>
      <c r="AD71" s="159">
        <f t="shared" si="20"/>
        <v>52</v>
      </c>
      <c r="AE71" s="369"/>
      <c r="AF71" s="341">
        <f t="shared" si="48"/>
        <v>0.13</v>
      </c>
      <c r="AG71" s="342">
        <f t="shared" si="49"/>
        <v>25494203092442.102</v>
      </c>
    </row>
    <row r="72" spans="1:33" ht="15">
      <c r="A72" s="159">
        <f t="shared" si="21"/>
        <v>53</v>
      </c>
      <c r="B72" s="107">
        <f t="shared" si="27"/>
        <v>0</v>
      </c>
      <c r="C72" s="112">
        <f t="shared" si="28"/>
        <v>13</v>
      </c>
      <c r="D72" s="76"/>
      <c r="E72" s="107">
        <f t="shared" si="29"/>
        <v>0</v>
      </c>
      <c r="F72" s="105">
        <f t="shared" si="30"/>
        <v>100</v>
      </c>
      <c r="G72" s="100">
        <f t="shared" si="31"/>
        <v>5200</v>
      </c>
      <c r="H72" s="11"/>
      <c r="I72" s="7">
        <f t="shared" si="32"/>
        <v>2.15</v>
      </c>
      <c r="J72" s="110">
        <f t="shared" si="33"/>
        <v>863982749933692</v>
      </c>
      <c r="K72" s="8">
        <f t="shared" si="34"/>
        <v>1615272097702119.5</v>
      </c>
      <c r="L72" s="153"/>
      <c r="M72" s="157">
        <f t="shared" si="35"/>
        <v>2.09985372701276E+17</v>
      </c>
      <c r="N72" s="300">
        <f t="shared" si="2"/>
        <v>63058670480863.664</v>
      </c>
      <c r="O72" s="155">
        <f t="shared" si="36"/>
        <v>1.61527209770212E+16</v>
      </c>
      <c r="P72" s="203">
        <f t="shared" si="37"/>
        <v>1.40458443278445E+18</v>
      </c>
      <c r="Q72" s="216">
        <f t="shared" si="4"/>
        <v>421797126962297.31</v>
      </c>
      <c r="R72" s="119">
        <f t="shared" si="38"/>
        <v>87</v>
      </c>
      <c r="S72" s="120">
        <f t="shared" si="39"/>
        <v>0.02</v>
      </c>
      <c r="T72" s="124">
        <f t="shared" si="40"/>
        <v>100</v>
      </c>
      <c r="U72" s="125">
        <f t="shared" si="41"/>
        <v>0.02</v>
      </c>
      <c r="V72" s="366"/>
      <c r="W72" s="339">
        <f t="shared" si="42"/>
        <v>1.8252574704033901E+17</v>
      </c>
      <c r="X72" s="340">
        <f t="shared" si="43"/>
        <v>1.58711017982479E+18</v>
      </c>
      <c r="Y72" s="343"/>
      <c r="Z72" s="344">
        <f t="shared" si="44"/>
        <v>-1.58711017982479E+18</v>
      </c>
      <c r="AA72" s="345">
        <f t="shared" si="45"/>
        <v>476609663611048</v>
      </c>
      <c r="AB72" s="346">
        <f t="shared" si="46"/>
        <v>0</v>
      </c>
      <c r="AC72" s="347">
        <f t="shared" si="47"/>
        <v>0</v>
      </c>
      <c r="AD72" s="159">
        <f t="shared" si="20"/>
        <v>53</v>
      </c>
      <c r="AE72" s="369"/>
      <c r="AF72" s="341">
        <f t="shared" si="48"/>
        <v>0.13</v>
      </c>
      <c r="AG72" s="342">
        <f t="shared" si="49"/>
        <v>54812536648750.5</v>
      </c>
    </row>
    <row r="73" spans="1:33" ht="15">
      <c r="A73" s="159">
        <f t="shared" si="21"/>
        <v>54</v>
      </c>
      <c r="B73" s="107">
        <f t="shared" si="27"/>
        <v>0</v>
      </c>
      <c r="C73" s="112">
        <f t="shared" si="28"/>
        <v>13</v>
      </c>
      <c r="D73" s="76"/>
      <c r="E73" s="107">
        <f t="shared" si="29"/>
        <v>0</v>
      </c>
      <c r="F73" s="105">
        <f t="shared" si="30"/>
        <v>100</v>
      </c>
      <c r="G73" s="100">
        <f t="shared" si="31"/>
        <v>5300</v>
      </c>
      <c r="H73" s="11"/>
      <c r="I73" s="7">
        <f t="shared" si="32"/>
        <v>2.15</v>
      </c>
      <c r="J73" s="110">
        <f t="shared" si="33"/>
        <v>1857562912357440</v>
      </c>
      <c r="K73" s="8">
        <f t="shared" si="34"/>
        <v>3472835010059559.5</v>
      </c>
      <c r="L73" s="153"/>
      <c r="M73" s="157">
        <f t="shared" si="35"/>
        <v>4.5146855130774298E+17</v>
      </c>
      <c r="N73" s="300">
        <f t="shared" si="2"/>
        <v>135576141533856.75</v>
      </c>
      <c r="O73" s="155">
        <f t="shared" si="36"/>
        <v>3.47283501005956E+16</v>
      </c>
      <c r="P73" s="203">
        <f t="shared" si="37"/>
        <v>3.01985653048657E+18</v>
      </c>
      <c r="Q73" s="216">
        <f t="shared" si="4"/>
        <v>906863822968939.87</v>
      </c>
      <c r="R73" s="119">
        <f t="shared" si="38"/>
        <v>87</v>
      </c>
      <c r="S73" s="120">
        <f t="shared" si="39"/>
        <v>0.02</v>
      </c>
      <c r="T73" s="124">
        <f t="shared" si="40"/>
        <v>100</v>
      </c>
      <c r="U73" s="125">
        <f t="shared" si="41"/>
        <v>0.02</v>
      </c>
      <c r="V73" s="366"/>
      <c r="W73" s="339">
        <f t="shared" si="42"/>
        <v>3.9243035613672998E+17</v>
      </c>
      <c r="X73" s="340">
        <f t="shared" si="43"/>
        <v>3.4122868866233001E+18</v>
      </c>
      <c r="Y73" s="343"/>
      <c r="Z73" s="344">
        <f t="shared" si="44"/>
        <v>-3.4122868866233001E+18</v>
      </c>
      <c r="AA73" s="345">
        <f t="shared" si="45"/>
        <v>1024710776763750</v>
      </c>
      <c r="AB73" s="346">
        <f t="shared" si="46"/>
        <v>0</v>
      </c>
      <c r="AC73" s="347">
        <f t="shared" si="47"/>
        <v>0</v>
      </c>
      <c r="AD73" s="159">
        <f t="shared" si="20"/>
        <v>54</v>
      </c>
      <c r="AE73" s="369"/>
      <c r="AF73" s="341">
        <f t="shared" si="48"/>
        <v>0.13</v>
      </c>
      <c r="AG73" s="342">
        <f t="shared" si="49"/>
        <v>117846953794814</v>
      </c>
    </row>
    <row r="74" spans="1:33" ht="15">
      <c r="A74" s="159">
        <f t="shared" si="21"/>
        <v>55</v>
      </c>
      <c r="B74" s="108">
        <f t="shared" si="27"/>
        <v>0</v>
      </c>
      <c r="C74" s="102">
        <f t="shared" si="28"/>
        <v>13</v>
      </c>
      <c r="D74" s="9"/>
      <c r="E74" s="108">
        <f t="shared" si="29"/>
        <v>0</v>
      </c>
      <c r="F74" s="101">
        <f t="shared" si="30"/>
        <v>100</v>
      </c>
      <c r="G74" s="102">
        <f t="shared" si="31"/>
        <v>5400</v>
      </c>
      <c r="H74" s="9"/>
      <c r="I74" s="13">
        <f t="shared" si="32"/>
        <v>2.15</v>
      </c>
      <c r="J74" s="14">
        <f t="shared" si="33"/>
        <v>3993760261568500</v>
      </c>
      <c r="K74" s="15">
        <f t="shared" si="34"/>
        <v>7466595271628060</v>
      </c>
      <c r="L74" s="153"/>
      <c r="M74" s="158">
        <f t="shared" si="35"/>
        <v>9.70657385311648E+17</v>
      </c>
      <c r="N74" s="301">
        <f t="shared" si="2"/>
        <v>291488704297792.19</v>
      </c>
      <c r="O74" s="156">
        <f t="shared" si="36"/>
        <v>7.4665952716280608E+16</v>
      </c>
      <c r="P74" s="204">
        <f t="shared" si="37"/>
        <v>6.4926915405461299E+18</v>
      </c>
      <c r="Q74" s="215">
        <f t="shared" si="4"/>
        <v>1949757219383222.2</v>
      </c>
      <c r="R74" s="121">
        <f t="shared" si="38"/>
        <v>87</v>
      </c>
      <c r="S74" s="122">
        <f t="shared" si="39"/>
        <v>0.02</v>
      </c>
      <c r="T74" s="126">
        <f t="shared" si="40"/>
        <v>100</v>
      </c>
      <c r="U74" s="127">
        <f t="shared" si="41"/>
        <v>0.02</v>
      </c>
      <c r="V74" s="366"/>
      <c r="W74" s="348">
        <f t="shared" si="42"/>
        <v>8.4372526569397094E+17</v>
      </c>
      <c r="X74" s="349">
        <f t="shared" si="43"/>
        <v>7.3364168062401004E+18</v>
      </c>
      <c r="Y74" s="343"/>
      <c r="Z74" s="352">
        <f t="shared" si="44"/>
        <v>-7.3364168062401004E+18</v>
      </c>
      <c r="AA74" s="353">
        <f t="shared" si="45"/>
        <v>2203128170042070</v>
      </c>
      <c r="AB74" s="354">
        <f t="shared" si="46"/>
        <v>0</v>
      </c>
      <c r="AC74" s="355">
        <f t="shared" si="47"/>
        <v>0</v>
      </c>
      <c r="AD74" s="159">
        <f t="shared" si="20"/>
        <v>55</v>
      </c>
      <c r="AE74" s="369"/>
      <c r="AF74" s="350">
        <f t="shared" si="48"/>
        <v>0.13</v>
      </c>
      <c r="AG74" s="351">
        <f t="shared" si="49"/>
        <v>253370950658850</v>
      </c>
    </row>
    <row r="75" spans="1:33" ht="15">
      <c r="A75" s="159">
        <f t="shared" si="21"/>
        <v>56</v>
      </c>
      <c r="B75" s="107">
        <f t="shared" si="27"/>
        <v>0</v>
      </c>
      <c r="C75" s="112">
        <f t="shared" si="28"/>
        <v>13</v>
      </c>
      <c r="D75" s="76"/>
      <c r="E75" s="107">
        <f t="shared" si="29"/>
        <v>0</v>
      </c>
      <c r="F75" s="105">
        <f t="shared" si="30"/>
        <v>100</v>
      </c>
      <c r="G75" s="100">
        <f t="shared" si="31"/>
        <v>5500</v>
      </c>
      <c r="H75" s="11"/>
      <c r="I75" s="7">
        <f t="shared" si="32"/>
        <v>2.15</v>
      </c>
      <c r="J75" s="110">
        <f t="shared" si="33"/>
        <v>8586584562372270</v>
      </c>
      <c r="K75" s="8">
        <f t="shared" si="34"/>
        <v>1.605317983400033E+16</v>
      </c>
      <c r="L75" s="153"/>
      <c r="M75" s="157">
        <f t="shared" si="35"/>
        <v>2.0869133784200399E+18</v>
      </c>
      <c r="N75" s="300">
        <f t="shared" si="2"/>
        <v>626700714240252.25</v>
      </c>
      <c r="O75" s="155">
        <f t="shared" si="36"/>
        <v>1.6053179834000301E+17</v>
      </c>
      <c r="P75" s="203">
        <f t="shared" si="37"/>
        <v>1.3959286812174201E+19</v>
      </c>
      <c r="Q75" s="216">
        <f t="shared" si="4"/>
        <v>4191978021673934</v>
      </c>
      <c r="R75" s="119">
        <f t="shared" si="38"/>
        <v>87</v>
      </c>
      <c r="S75" s="120">
        <f t="shared" si="39"/>
        <v>0.02</v>
      </c>
      <c r="T75" s="124">
        <f t="shared" si="40"/>
        <v>100</v>
      </c>
      <c r="U75" s="125">
        <f t="shared" si="41"/>
        <v>0.02</v>
      </c>
      <c r="V75" s="366"/>
      <c r="W75" s="339">
        <f t="shared" si="42"/>
        <v>1.8140093212420401E+18</v>
      </c>
      <c r="X75" s="340">
        <f t="shared" si="43"/>
        <v>1.57732961334162E+19</v>
      </c>
      <c r="Y75" s="343"/>
      <c r="Z75" s="344">
        <f t="shared" si="44"/>
        <v>-1.57732961334162E+19</v>
      </c>
      <c r="AA75" s="345">
        <f t="shared" si="45"/>
        <v>4736725565590450</v>
      </c>
      <c r="AB75" s="346">
        <f t="shared" si="46"/>
        <v>0</v>
      </c>
      <c r="AC75" s="347">
        <f t="shared" si="47"/>
        <v>0</v>
      </c>
      <c r="AD75" s="159">
        <f t="shared" si="20"/>
        <v>56</v>
      </c>
      <c r="AE75" s="369"/>
      <c r="AF75" s="341">
        <f t="shared" si="48"/>
        <v>0.13</v>
      </c>
      <c r="AG75" s="342">
        <f t="shared" si="49"/>
        <v>544747543916529</v>
      </c>
    </row>
    <row r="76" spans="1:33" ht="15">
      <c r="A76" s="159">
        <f t="shared" si="21"/>
        <v>57</v>
      </c>
      <c r="B76" s="107">
        <f t="shared" si="27"/>
        <v>0</v>
      </c>
      <c r="C76" s="112">
        <f t="shared" si="28"/>
        <v>13</v>
      </c>
      <c r="D76" s="76"/>
      <c r="E76" s="107">
        <f t="shared" si="29"/>
        <v>0</v>
      </c>
      <c r="F76" s="105">
        <f t="shared" si="30"/>
        <v>100</v>
      </c>
      <c r="G76" s="100">
        <f t="shared" si="31"/>
        <v>5600</v>
      </c>
      <c r="H76" s="11"/>
      <c r="I76" s="7">
        <f t="shared" si="32"/>
        <v>2.15</v>
      </c>
      <c r="J76" s="110">
        <f t="shared" si="33"/>
        <v>1.84611568091004E+16</v>
      </c>
      <c r="K76" s="8">
        <f t="shared" si="34"/>
        <v>3.4514336643100728E+16</v>
      </c>
      <c r="L76" s="153"/>
      <c r="M76" s="157">
        <f t="shared" si="35"/>
        <v>4.4868637636030899E+18</v>
      </c>
      <c r="N76" s="300">
        <f t="shared" si="2"/>
        <v>1347406535616543.5</v>
      </c>
      <c r="O76" s="155">
        <f t="shared" si="36"/>
        <v>3.4514336643100698E+17</v>
      </c>
      <c r="P76" s="203">
        <f t="shared" si="37"/>
        <v>3.0012466646174499E+19</v>
      </c>
      <c r="Q76" s="216">
        <f t="shared" si="4"/>
        <v>9012752746598948</v>
      </c>
      <c r="R76" s="119">
        <f t="shared" si="38"/>
        <v>87</v>
      </c>
      <c r="S76" s="120">
        <f t="shared" si="39"/>
        <v>0.02</v>
      </c>
      <c r="T76" s="124">
        <f t="shared" si="40"/>
        <v>100</v>
      </c>
      <c r="U76" s="125">
        <f t="shared" si="41"/>
        <v>0.02</v>
      </c>
      <c r="V76" s="366"/>
      <c r="W76" s="339">
        <f t="shared" si="42"/>
        <v>3.90012004067038E+18</v>
      </c>
      <c r="X76" s="340">
        <f t="shared" si="43"/>
        <v>3.3912586686844899E+19</v>
      </c>
      <c r="Y76" s="343"/>
      <c r="Z76" s="344">
        <f t="shared" si="44"/>
        <v>-3.3912586686844899E+19</v>
      </c>
      <c r="AA76" s="345">
        <f t="shared" si="45"/>
        <v>1.01839599660195E+16</v>
      </c>
      <c r="AB76" s="346">
        <f t="shared" si="46"/>
        <v>0</v>
      </c>
      <c r="AC76" s="347">
        <f t="shared" si="47"/>
        <v>0</v>
      </c>
      <c r="AD76" s="159">
        <f t="shared" si="20"/>
        <v>57</v>
      </c>
      <c r="AE76" s="369"/>
      <c r="AF76" s="341">
        <f t="shared" si="48"/>
        <v>0.13</v>
      </c>
      <c r="AG76" s="342">
        <f t="shared" si="49"/>
        <v>1171207219420530</v>
      </c>
    </row>
    <row r="77" spans="1:33" ht="15">
      <c r="A77" s="159">
        <f t="shared" si="21"/>
        <v>58</v>
      </c>
      <c r="B77" s="107">
        <f t="shared" si="27"/>
        <v>0</v>
      </c>
      <c r="C77" s="112">
        <f t="shared" si="28"/>
        <v>13</v>
      </c>
      <c r="D77" s="76"/>
      <c r="E77" s="107">
        <f t="shared" si="29"/>
        <v>0</v>
      </c>
      <c r="F77" s="105">
        <f t="shared" si="30"/>
        <v>100</v>
      </c>
      <c r="G77" s="100">
        <f t="shared" si="31"/>
        <v>5700</v>
      </c>
      <c r="H77" s="11"/>
      <c r="I77" s="7">
        <f t="shared" si="32"/>
        <v>2.15</v>
      </c>
      <c r="J77" s="110">
        <f t="shared" si="33"/>
        <v>3.9691487139565904E+16</v>
      </c>
      <c r="K77" s="8">
        <f t="shared" si="34"/>
        <v>7.4205823782666624E+16</v>
      </c>
      <c r="L77" s="153"/>
      <c r="M77" s="157">
        <f t="shared" si="35"/>
        <v>9.6467570917466604E+18</v>
      </c>
      <c r="N77" s="300">
        <f t="shared" si="2"/>
        <v>2896924051575573.5</v>
      </c>
      <c r="O77" s="155">
        <f t="shared" si="36"/>
        <v>7.4205823782666598E+17</v>
      </c>
      <c r="P77" s="203">
        <f t="shared" si="37"/>
        <v>6.4526803289275204E+19</v>
      </c>
      <c r="Q77" s="216">
        <f t="shared" si="4"/>
        <v>1.9377418405187748E+16</v>
      </c>
      <c r="R77" s="119">
        <f t="shared" si="38"/>
        <v>87</v>
      </c>
      <c r="S77" s="120">
        <f t="shared" si="39"/>
        <v>0.02</v>
      </c>
      <c r="T77" s="124">
        <f t="shared" si="40"/>
        <v>100</v>
      </c>
      <c r="U77" s="125">
        <f t="shared" si="41"/>
        <v>0.02</v>
      </c>
      <c r="V77" s="366"/>
      <c r="W77" s="339">
        <f t="shared" si="42"/>
        <v>8.3852580874413302E+18</v>
      </c>
      <c r="X77" s="340">
        <f t="shared" si="43"/>
        <v>7.2912061376716497E+19</v>
      </c>
      <c r="Y77" s="343"/>
      <c r="Z77" s="344">
        <f t="shared" si="44"/>
        <v>-7.2912061376716497E+19</v>
      </c>
      <c r="AA77" s="345">
        <f t="shared" si="45"/>
        <v>2.18955139269419E+16</v>
      </c>
      <c r="AB77" s="346">
        <f t="shared" si="46"/>
        <v>0</v>
      </c>
      <c r="AC77" s="347">
        <f t="shared" si="47"/>
        <v>0</v>
      </c>
      <c r="AD77" s="159">
        <f t="shared" si="20"/>
        <v>58</v>
      </c>
      <c r="AE77" s="369"/>
      <c r="AF77" s="341">
        <f t="shared" si="48"/>
        <v>0.13</v>
      </c>
      <c r="AG77" s="342">
        <f t="shared" si="49"/>
        <v>2518095521754150</v>
      </c>
    </row>
    <row r="78" spans="1:33" ht="15">
      <c r="A78" s="159">
        <f t="shared" si="21"/>
        <v>59</v>
      </c>
      <c r="B78" s="107">
        <f t="shared" si="27"/>
        <v>0</v>
      </c>
      <c r="C78" s="112">
        <f t="shared" si="28"/>
        <v>13</v>
      </c>
      <c r="D78" s="76"/>
      <c r="E78" s="107">
        <f t="shared" si="29"/>
        <v>0</v>
      </c>
      <c r="F78" s="105">
        <f t="shared" si="30"/>
        <v>100</v>
      </c>
      <c r="G78" s="100">
        <f t="shared" si="31"/>
        <v>5800</v>
      </c>
      <c r="H78" s="11"/>
      <c r="I78" s="7">
        <f t="shared" si="32"/>
        <v>2.15</v>
      </c>
      <c r="J78" s="110">
        <f t="shared" si="33"/>
        <v>8.5336697350066704E+16</v>
      </c>
      <c r="K78" s="8">
        <f t="shared" si="34"/>
        <v>1.5954252113273331E+17</v>
      </c>
      <c r="L78" s="153"/>
      <c r="M78" s="157">
        <f t="shared" si="35"/>
        <v>2.07405277472553E+19</v>
      </c>
      <c r="N78" s="300">
        <f t="shared" si="2"/>
        <v>6228386710887478</v>
      </c>
      <c r="O78" s="155">
        <f t="shared" si="36"/>
        <v>1.59542521132733E+18</v>
      </c>
      <c r="P78" s="203">
        <f t="shared" si="37"/>
        <v>1.38732627071942E+20</v>
      </c>
      <c r="Q78" s="216">
        <f t="shared" si="4"/>
        <v>4.1661449571153752E+16</v>
      </c>
      <c r="R78" s="119">
        <f t="shared" si="38"/>
        <v>87</v>
      </c>
      <c r="S78" s="120">
        <f t="shared" si="39"/>
        <v>0.02</v>
      </c>
      <c r="T78" s="124">
        <f t="shared" si="40"/>
        <v>100</v>
      </c>
      <c r="U78" s="125">
        <f t="shared" si="41"/>
        <v>0.02</v>
      </c>
      <c r="V78" s="366"/>
      <c r="W78" s="339">
        <f t="shared" si="42"/>
        <v>1.80283048879989E+19</v>
      </c>
      <c r="X78" s="340">
        <f t="shared" si="43"/>
        <v>1.5676093195994101E+20</v>
      </c>
      <c r="Y78" s="343"/>
      <c r="Z78" s="344">
        <f t="shared" si="44"/>
        <v>-1.5676093195994101E+20</v>
      </c>
      <c r="AA78" s="345">
        <f t="shared" si="45"/>
        <v>4.70753549429252E+16</v>
      </c>
      <c r="AB78" s="346">
        <f t="shared" si="46"/>
        <v>0</v>
      </c>
      <c r="AC78" s="347">
        <f t="shared" si="47"/>
        <v>0</v>
      </c>
      <c r="AD78" s="159">
        <f t="shared" si="20"/>
        <v>59</v>
      </c>
      <c r="AE78" s="369"/>
      <c r="AF78" s="341">
        <f t="shared" si="48"/>
        <v>0.13</v>
      </c>
      <c r="AG78" s="342">
        <f t="shared" si="49"/>
        <v>5413905371771440</v>
      </c>
    </row>
    <row r="79" spans="1:33" ht="15">
      <c r="A79" s="159">
        <f t="shared" si="21"/>
        <v>60</v>
      </c>
      <c r="B79" s="108">
        <f t="shared" si="27"/>
        <v>0</v>
      </c>
      <c r="C79" s="102">
        <f t="shared" si="28"/>
        <v>13</v>
      </c>
      <c r="D79" s="9"/>
      <c r="E79" s="108">
        <f t="shared" si="29"/>
        <v>0</v>
      </c>
      <c r="F79" s="101">
        <f t="shared" si="30"/>
        <v>100</v>
      </c>
      <c r="G79" s="102">
        <f t="shared" si="31"/>
        <v>5900</v>
      </c>
      <c r="H79" s="9"/>
      <c r="I79" s="13">
        <f t="shared" si="32"/>
        <v>2.15</v>
      </c>
      <c r="J79" s="14">
        <f t="shared" si="33"/>
        <v>1.8347389930264301E+17</v>
      </c>
      <c r="K79" s="15">
        <f t="shared" si="34"/>
        <v>3.4301642043537632E+17</v>
      </c>
      <c r="L79" s="153"/>
      <c r="M79" s="158">
        <f t="shared" si="35"/>
        <v>4.4592134656598901E+19</v>
      </c>
      <c r="N79" s="301">
        <f t="shared" si="2"/>
        <v>1.3391031428408078E+16</v>
      </c>
      <c r="O79" s="156">
        <f t="shared" si="36"/>
        <v>3.4301642043537603E+18</v>
      </c>
      <c r="P79" s="204">
        <f t="shared" si="37"/>
        <v>2.9827514820467497E+20</v>
      </c>
      <c r="Q79" s="215">
        <f t="shared" si="4"/>
        <v>8.957211657798048E+16</v>
      </c>
      <c r="R79" s="121">
        <f t="shared" si="38"/>
        <v>87</v>
      </c>
      <c r="S79" s="122">
        <f t="shared" si="39"/>
        <v>0.01</v>
      </c>
      <c r="T79" s="126">
        <f t="shared" si="40"/>
        <v>100</v>
      </c>
      <c r="U79" s="127">
        <f t="shared" si="41"/>
        <v>0.02</v>
      </c>
      <c r="V79" s="366"/>
      <c r="W79" s="348">
        <f t="shared" si="42"/>
        <v>3.8760855509197496E+19</v>
      </c>
      <c r="X79" s="349">
        <f t="shared" si="43"/>
        <v>3.3703600371387197E+20</v>
      </c>
      <c r="Y79" s="343"/>
      <c r="Z79" s="352">
        <f t="shared" si="44"/>
        <v>-3.3703600371387197E+20</v>
      </c>
      <c r="AA79" s="353">
        <f t="shared" si="45"/>
        <v>1.0121201312728899E+17</v>
      </c>
      <c r="AB79" s="354">
        <f t="shared" si="46"/>
        <v>0</v>
      </c>
      <c r="AC79" s="355">
        <f t="shared" si="47"/>
        <v>0</v>
      </c>
      <c r="AD79" s="159">
        <f t="shared" si="20"/>
        <v>60</v>
      </c>
      <c r="AE79" s="369"/>
      <c r="AF79" s="350">
        <f t="shared" si="48"/>
        <v>0.13</v>
      </c>
      <c r="AG79" s="351">
        <f t="shared" si="49"/>
        <v>1.16398965493086E+16</v>
      </c>
    </row>
    <row r="80" spans="1:33" ht="15">
      <c r="A80" s="159">
        <f t="shared" si="21"/>
        <v>61</v>
      </c>
      <c r="B80" s="107">
        <f t="shared" si="27"/>
        <v>0</v>
      </c>
      <c r="C80" s="112">
        <f t="shared" si="28"/>
        <v>13</v>
      </c>
      <c r="D80" s="76"/>
      <c r="E80" s="107">
        <f t="shared" si="29"/>
        <v>0</v>
      </c>
      <c r="F80" s="105">
        <f t="shared" si="30"/>
        <v>100</v>
      </c>
      <c r="G80" s="100">
        <f t="shared" si="31"/>
        <v>6000</v>
      </c>
      <c r="H80" s="11"/>
      <c r="I80" s="7">
        <f t="shared" si="32"/>
        <v>2.15</v>
      </c>
      <c r="J80" s="110">
        <f t="shared" si="33"/>
        <v>3.9446888350068198E+17</v>
      </c>
      <c r="K80" s="8">
        <f t="shared" si="34"/>
        <v>7.3748530393605837E+17</v>
      </c>
      <c r="L80" s="153"/>
      <c r="M80" s="157">
        <f t="shared" si="35"/>
        <v>9.5873089511687504E+19</v>
      </c>
      <c r="N80" s="300">
        <f t="shared" si="2"/>
        <v>2.8790717571077328E+16</v>
      </c>
      <c r="O80" s="155">
        <f t="shared" si="36"/>
        <v>7.3748530393605796E+18</v>
      </c>
      <c r="P80" s="203">
        <f t="shared" si="37"/>
        <v>6.4129156864005099E+20</v>
      </c>
      <c r="Q80" s="216">
        <f t="shared" si="4"/>
        <v>1.9258005064265795E+17</v>
      </c>
      <c r="R80" s="119">
        <f t="shared" si="38"/>
        <v>87</v>
      </c>
      <c r="S80" s="120">
        <f t="shared" si="39"/>
        <v>0.01</v>
      </c>
      <c r="T80" s="124">
        <f t="shared" si="40"/>
        <v>100</v>
      </c>
      <c r="U80" s="125">
        <f t="shared" si="41"/>
        <v>0.02</v>
      </c>
      <c r="V80" s="366"/>
      <c r="W80" s="339">
        <f t="shared" si="42"/>
        <v>8.3335839344774595E+19</v>
      </c>
      <c r="X80" s="340">
        <f t="shared" si="43"/>
        <v>7.2462740798482599E+20</v>
      </c>
      <c r="Y80" s="343"/>
      <c r="Z80" s="344">
        <f t="shared" si="44"/>
        <v>-7.2462740798482599E+20</v>
      </c>
      <c r="AA80" s="345">
        <f t="shared" si="45"/>
        <v>2.1760582822367101E+17</v>
      </c>
      <c r="AB80" s="346">
        <f t="shared" si="46"/>
        <v>0</v>
      </c>
      <c r="AC80" s="347">
        <f t="shared" si="47"/>
        <v>0</v>
      </c>
      <c r="AD80" s="159">
        <f t="shared" si="20"/>
        <v>61</v>
      </c>
      <c r="AE80" s="369"/>
      <c r="AF80" s="341">
        <f t="shared" si="48"/>
        <v>0.13</v>
      </c>
      <c r="AG80" s="342">
        <f t="shared" si="49"/>
        <v>2.50257775810134E+16</v>
      </c>
    </row>
    <row r="81" spans="1:33" ht="15">
      <c r="A81" s="159">
        <f t="shared" si="21"/>
        <v>62</v>
      </c>
      <c r="B81" s="107">
        <f t="shared" si="27"/>
        <v>0</v>
      </c>
      <c r="C81" s="112">
        <f t="shared" si="28"/>
        <v>13</v>
      </c>
      <c r="D81" s="76"/>
      <c r="E81" s="107">
        <f t="shared" si="29"/>
        <v>0</v>
      </c>
      <c r="F81" s="105">
        <f t="shared" si="30"/>
        <v>100</v>
      </c>
      <c r="G81" s="100">
        <f t="shared" si="31"/>
        <v>6100</v>
      </c>
      <c r="H81" s="11"/>
      <c r="I81" s="7">
        <f t="shared" si="32"/>
        <v>2.15</v>
      </c>
      <c r="J81" s="110">
        <f t="shared" si="33"/>
        <v>8.4810809952646605E+17</v>
      </c>
      <c r="K81" s="8">
        <f t="shared" si="34"/>
        <v>1.5855934034625244E+18</v>
      </c>
      <c r="L81" s="153"/>
      <c r="M81" s="157">
        <f t="shared" si="35"/>
        <v>2.0612714245012799E+20</v>
      </c>
      <c r="N81" s="300">
        <f t="shared" si="2"/>
        <v>6.1900042777816216E+16</v>
      </c>
      <c r="O81" s="155">
        <f t="shared" si="36"/>
        <v>1.58559340346252E+19</v>
      </c>
      <c r="P81" s="203">
        <f t="shared" si="37"/>
        <v>1.37877687257611E+21</v>
      </c>
      <c r="Q81" s="216">
        <f t="shared" si="4"/>
        <v>4.1404710888171475E+17</v>
      </c>
      <c r="R81" s="119">
        <f t="shared" si="38"/>
        <v>87</v>
      </c>
      <c r="S81" s="120">
        <f t="shared" si="39"/>
        <v>0.01</v>
      </c>
      <c r="T81" s="124">
        <f t="shared" si="40"/>
        <v>100</v>
      </c>
      <c r="U81" s="125">
        <f t="shared" si="41"/>
        <v>0.02</v>
      </c>
      <c r="V81" s="366"/>
      <c r="W81" s="339">
        <f t="shared" si="42"/>
        <v>1.7917205459126501E+20</v>
      </c>
      <c r="X81" s="340">
        <f t="shared" si="43"/>
        <v>1.5579489271673801E+21</v>
      </c>
      <c r="Y81" s="343"/>
      <c r="Z81" s="344">
        <f t="shared" si="44"/>
        <v>-1.5579489271673801E+21</v>
      </c>
      <c r="AA81" s="345">
        <f t="shared" si="45"/>
        <v>4.6785253068089498E+17</v>
      </c>
      <c r="AB81" s="346">
        <f t="shared" si="46"/>
        <v>0</v>
      </c>
      <c r="AC81" s="347">
        <f t="shared" si="47"/>
        <v>0</v>
      </c>
      <c r="AD81" s="159">
        <f t="shared" si="20"/>
        <v>62</v>
      </c>
      <c r="AE81" s="369"/>
      <c r="AF81" s="341">
        <f t="shared" si="48"/>
        <v>0.13</v>
      </c>
      <c r="AG81" s="342">
        <f t="shared" si="49"/>
        <v>5.3805421799178704E+16</v>
      </c>
    </row>
    <row r="82" spans="1:33" ht="15">
      <c r="A82" s="159">
        <f t="shared" si="21"/>
        <v>63</v>
      </c>
      <c r="B82" s="107">
        <f t="shared" si="27"/>
        <v>0</v>
      </c>
      <c r="C82" s="112">
        <f t="shared" si="28"/>
        <v>13</v>
      </c>
      <c r="D82" s="76"/>
      <c r="E82" s="107">
        <f t="shared" si="29"/>
        <v>0</v>
      </c>
      <c r="F82" s="105">
        <f t="shared" si="30"/>
        <v>100</v>
      </c>
      <c r="G82" s="100">
        <f t="shared" si="31"/>
        <v>6200</v>
      </c>
      <c r="H82" s="11"/>
      <c r="I82" s="7">
        <f t="shared" si="32"/>
        <v>2.15</v>
      </c>
      <c r="J82" s="110">
        <f t="shared" si="33"/>
        <v>1.8234324139819E+18</v>
      </c>
      <c r="K82" s="8">
        <f t="shared" si="34"/>
        <v>3.4090258174444247E+18</v>
      </c>
      <c r="L82" s="153"/>
      <c r="M82" s="157">
        <f t="shared" si="35"/>
        <v>4.43173356267775E+20</v>
      </c>
      <c r="N82" s="300">
        <f t="shared" si="2"/>
        <v>1.330850919723048E+17</v>
      </c>
      <c r="O82" s="155">
        <f t="shared" si="36"/>
        <v>3.40902581744442E+19</v>
      </c>
      <c r="P82" s="203">
        <f t="shared" si="37"/>
        <v>2.9643702760386299E+21</v>
      </c>
      <c r="Q82" s="216">
        <f t="shared" si="4"/>
        <v>8.9020128409568461E+17</v>
      </c>
      <c r="R82" s="119">
        <f t="shared" si="38"/>
        <v>87</v>
      </c>
      <c r="S82" s="120">
        <f t="shared" si="39"/>
        <v>0.01</v>
      </c>
      <c r="T82" s="124">
        <f t="shared" si="40"/>
        <v>100</v>
      </c>
      <c r="U82" s="125">
        <f t="shared" si="41"/>
        <v>0.02</v>
      </c>
      <c r="V82" s="366"/>
      <c r="W82" s="339">
        <f t="shared" si="42"/>
        <v>3.8521991737121997E+20</v>
      </c>
      <c r="X82" s="340">
        <f t="shared" si="43"/>
        <v>3.3495901934098501E+21</v>
      </c>
      <c r="Y82" s="343"/>
      <c r="Z82" s="344">
        <f t="shared" si="44"/>
        <v>-3.3495901934098501E+21</v>
      </c>
      <c r="AA82" s="345">
        <f t="shared" si="45"/>
        <v>1.00588294096392E+18</v>
      </c>
      <c r="AB82" s="346">
        <f t="shared" si="46"/>
        <v>0</v>
      </c>
      <c r="AC82" s="347">
        <f t="shared" si="47"/>
        <v>0</v>
      </c>
      <c r="AD82" s="159">
        <f t="shared" si="20"/>
        <v>63</v>
      </c>
      <c r="AE82" s="369"/>
      <c r="AF82" s="341">
        <f t="shared" si="48"/>
        <v>0.13</v>
      </c>
      <c r="AG82" s="342">
        <f t="shared" si="49"/>
        <v>1.15681656868234E+17</v>
      </c>
    </row>
    <row r="83" spans="1:33" ht="15">
      <c r="A83" s="159">
        <f t="shared" si="21"/>
        <v>64</v>
      </c>
      <c r="B83" s="107">
        <f t="shared" si="27"/>
        <v>0</v>
      </c>
      <c r="C83" s="112">
        <f t="shared" si="28"/>
        <v>13</v>
      </c>
      <c r="D83" s="76"/>
      <c r="E83" s="107">
        <f t="shared" si="29"/>
        <v>0</v>
      </c>
      <c r="F83" s="105">
        <f t="shared" si="30"/>
        <v>100</v>
      </c>
      <c r="G83" s="100">
        <f t="shared" si="31"/>
        <v>6300</v>
      </c>
      <c r="H83" s="11"/>
      <c r="I83" s="7">
        <f t="shared" si="32"/>
        <v>2.15</v>
      </c>
      <c r="J83" s="110">
        <f t="shared" si="33"/>
        <v>3.9203796900610801E+18</v>
      </c>
      <c r="K83" s="8">
        <f t="shared" si="34"/>
        <v>7.3294055075055043E+18</v>
      </c>
      <c r="L83" s="153"/>
      <c r="M83" s="157">
        <f t="shared" si="35"/>
        <v>9.52822715975715E+20</v>
      </c>
      <c r="N83" s="300">
        <f t="shared" si="2"/>
        <v>2.8613294774045494E+17</v>
      </c>
      <c r="O83" s="155">
        <f t="shared" si="36"/>
        <v>7.3294055075055002E+19</v>
      </c>
      <c r="P83" s="203">
        <f t="shared" si="37"/>
        <v>6.3733960934830501E+21</v>
      </c>
      <c r="Q83" s="216">
        <f t="shared" si="4"/>
        <v>1.9139327608057208E+18</v>
      </c>
      <c r="R83" s="119">
        <f t="shared" si="38"/>
        <v>87</v>
      </c>
      <c r="S83" s="120">
        <f t="shared" si="39"/>
        <v>0.01</v>
      </c>
      <c r="T83" s="124">
        <f t="shared" si="40"/>
        <v>100</v>
      </c>
      <c r="U83" s="125">
        <f t="shared" si="41"/>
        <v>0.02</v>
      </c>
      <c r="V83" s="366"/>
      <c r="W83" s="339">
        <f t="shared" si="42"/>
        <v>8.2822282234812196E+20</v>
      </c>
      <c r="X83" s="340">
        <f t="shared" si="43"/>
        <v>7.2016189158311697E+21</v>
      </c>
      <c r="Y83" s="343"/>
      <c r="Z83" s="344">
        <f t="shared" si="44"/>
        <v>-7.2016189158311697E+21</v>
      </c>
      <c r="AA83" s="345">
        <f t="shared" si="45"/>
        <v>2.1626483230724201E+18</v>
      </c>
      <c r="AB83" s="346">
        <f t="shared" si="46"/>
        <v>0</v>
      </c>
      <c r="AC83" s="347">
        <f t="shared" si="47"/>
        <v>0</v>
      </c>
      <c r="AD83" s="159">
        <f t="shared" si="20"/>
        <v>64</v>
      </c>
      <c r="AE83" s="369"/>
      <c r="AF83" s="341">
        <f t="shared" si="48"/>
        <v>0.13</v>
      </c>
      <c r="AG83" s="342">
        <f t="shared" si="49"/>
        <v>2.4871556226670301E+17</v>
      </c>
    </row>
    <row r="84" spans="1:33" ht="15">
      <c r="A84" s="159">
        <f t="shared" ref="A84:A89" si="50">A83+1</f>
        <v>65</v>
      </c>
      <c r="B84" s="108">
        <f t="shared" ref="B84:B89" si="51">IF(AND($A84&gt;=C$12,C$12&gt;0),0,IF(AND($A84&gt;=C$9,C$9&gt;0),C$10,IF(AND($A84&gt;=C$6,C$6&gt;0),C$7,0)))</f>
        <v>0</v>
      </c>
      <c r="C84" s="102">
        <f t="shared" ref="C84:C89" si="52">IF(AND($A84&gt;=C$12,C$12&gt;0),C$13,C83+B84)</f>
        <v>13</v>
      </c>
      <c r="D84" s="9"/>
      <c r="E84" s="108">
        <f t="shared" ref="E84:E89" si="53">IF(OR($A84&lt;2,AND(G$15&gt;0,$A84&gt;G$15)),0,IF(AND($A84&gt;=G$12,G$12&gt;0),G$13,IF(AND($A84&gt;=G$9,G$9&gt;0),G$10,IF(AND($A84&gt;=G$6,G$6&gt;0),G$7,0))))</f>
        <v>0</v>
      </c>
      <c r="F84" s="101">
        <f t="shared" ref="F84:F89" si="54">F83+E84</f>
        <v>100</v>
      </c>
      <c r="G84" s="102">
        <f t="shared" ref="G84:G89" si="55">G83+F84</f>
        <v>6400</v>
      </c>
      <c r="H84" s="9"/>
      <c r="I84" s="13">
        <f t="shared" ref="I84:I89" si="56">IF(($A84&lt;K$4),1,IF(AND($A84&gt;K$15,K$15&gt;0),I83,IF(AND($A84&gt;=K$12,K$12&gt;0),ROUND(I83+K$13,4),IF(AND($A84&gt;=K$9,K$9&gt;0),ROUND(I83+K$10,4),IF(AND($A84&gt;=K$6,K$6&gt;0),ROUND(I83+K$7,4),K$3)))))</f>
        <v>2.15</v>
      </c>
      <c r="J84" s="14">
        <f t="shared" ref="J84:J89" si="57">IF($A84&lt;K$4, K$2, IF(K$1=0,IF(K$16&gt;0,IF(K$2*K$16&lt;ROUND(J83*I84, 3),K$2*K$16,ROUND(J83*I84, 3)),ROUND(J83*I84, 3)),IF(K$16&gt;0,IF(K$2*K$16&lt;ROUND(K$2*I84, 3),K$2*K$16,ROUND(K$2*I84, 3)),ROUND(K$2*I84, 3))))</f>
        <v>8.4288163336313201E+18</v>
      </c>
      <c r="K84" s="15">
        <f t="shared" ref="K84:K89" si="58">K83+ROUND(J84,3)</f>
        <v>1.5758221841136824E+19</v>
      </c>
      <c r="L84" s="153"/>
      <c r="M84" s="158">
        <f t="shared" ref="M84:M89" si="59">ROUND(C84*O84-K84*$O$6,2)</f>
        <v>2.0485688393477799E+21</v>
      </c>
      <c r="N84" s="301">
        <f t="shared" si="2"/>
        <v>6.1518583764197594E+17</v>
      </c>
      <c r="O84" s="156">
        <f t="shared" ref="O84:O89" si="60">ROUND(ROUND(K84,2)*$O$4,2)</f>
        <v>1.5758221841136799E+20</v>
      </c>
      <c r="P84" s="204">
        <f t="shared" ref="P84:P89" si="61">ROUND((ROUND(K83,2)*(G84-G83)*$O$4+P83+J84*$O$6),2)</f>
        <v>1.3702801600988601E+22</v>
      </c>
      <c r="Q84" s="215">
        <f t="shared" si="4"/>
        <v>4.1149554357323126E+18</v>
      </c>
      <c r="R84" s="121">
        <f t="shared" ref="R84:R89" si="62">ROUND(P84/O84,0)</f>
        <v>87</v>
      </c>
      <c r="S84" s="122">
        <f t="shared" ref="S84:S89" si="63">ROUND(R84/G84,2)</f>
        <v>0.01</v>
      </c>
      <c r="T84" s="126">
        <f t="shared" ref="T84:T89" si="64">R84+C84</f>
        <v>100</v>
      </c>
      <c r="U84" s="127">
        <f t="shared" ref="U84:U89" si="65">ROUND(T84/G84,2)</f>
        <v>0.02</v>
      </c>
      <c r="V84" s="366"/>
      <c r="W84" s="348">
        <f t="shared" ref="W84:W89" si="66">ROUND(K84*$O$7,2)</f>
        <v>1.7806790680484601E+21</v>
      </c>
      <c r="X84" s="349">
        <f t="shared" ref="X84:X89" si="67">ROUND(P84+W84,2)</f>
        <v>1.5483480669037099E+22</v>
      </c>
      <c r="Y84" s="343"/>
      <c r="Z84" s="352">
        <f t="shared" ref="Z84:Z89" si="68">IF($O$10&gt;0,ROUND($O$10-X84,2),0)</f>
        <v>-1.5483480669037099E+22</v>
      </c>
      <c r="AA84" s="353">
        <f t="shared" ref="AA84:AA89" si="69">IF($O$10&gt;0,ROUND(X84/$O$10,2),0)</f>
        <v>4.64969389460574E+18</v>
      </c>
      <c r="AB84" s="354">
        <f t="shared" ref="AB84:AB89" si="70">IF(AND(Z84&gt;0,$O$4&gt;0),($O$10-P84-W84*$O$8)/O84,0)</f>
        <v>0</v>
      </c>
      <c r="AC84" s="355">
        <f t="shared" ref="AC84:AC89" si="71">IF(AB84&gt;0,AB84+G84,0)</f>
        <v>0</v>
      </c>
      <c r="AD84" s="159">
        <f t="shared" ref="AD84:AD89" si="72">AD83+1</f>
        <v>65</v>
      </c>
      <c r="AE84" s="369"/>
      <c r="AF84" s="350">
        <f t="shared" ref="AF84:AF89" si="73">IF(P84&gt;0,ROUND(W84/P84,2),0)</f>
        <v>0.13</v>
      </c>
      <c r="AG84" s="351">
        <f t="shared" ref="AG84:AG89" si="74">IF($O$10&gt;0,ROUND(W84/$O$10,2),0)</f>
        <v>5.3473845887341101E+17</v>
      </c>
    </row>
    <row r="85" spans="1:33" ht="15">
      <c r="A85" s="159">
        <f t="shared" si="50"/>
        <v>66</v>
      </c>
      <c r="B85" s="107">
        <f t="shared" si="51"/>
        <v>0</v>
      </c>
      <c r="C85" s="112">
        <f t="shared" si="52"/>
        <v>13</v>
      </c>
      <c r="D85" s="76"/>
      <c r="E85" s="107">
        <f t="shared" si="53"/>
        <v>0</v>
      </c>
      <c r="F85" s="105">
        <f t="shared" si="54"/>
        <v>100</v>
      </c>
      <c r="G85" s="100">
        <f t="shared" si="55"/>
        <v>6500</v>
      </c>
      <c r="H85" s="11"/>
      <c r="I85" s="7">
        <f t="shared" si="56"/>
        <v>2.15</v>
      </c>
      <c r="J85" s="110">
        <f t="shared" si="57"/>
        <v>1.81219551173073E+19</v>
      </c>
      <c r="K85" s="8">
        <f t="shared" si="58"/>
        <v>3.3880176958444126E+19</v>
      </c>
      <c r="L85" s="153"/>
      <c r="M85" s="157">
        <f t="shared" si="59"/>
        <v>4.4044230045977301E+21</v>
      </c>
      <c r="N85" s="300">
        <f t="shared" ref="N85:N119" si="75">IF($O$10&gt;0,M85/$O$10,0)</f>
        <v>1.3226495509302492E+18</v>
      </c>
      <c r="O85" s="155">
        <f t="shared" si="60"/>
        <v>3.3880176958444103E+20</v>
      </c>
      <c r="P85" s="203">
        <f t="shared" si="61"/>
        <v>2.9461023442125401E+22</v>
      </c>
      <c r="Q85" s="216">
        <f t="shared" ref="Q85:Q119" si="76">P85/$O$10</f>
        <v>8.8471541868244449E+18</v>
      </c>
      <c r="R85" s="119">
        <f t="shared" si="62"/>
        <v>87</v>
      </c>
      <c r="S85" s="120">
        <f t="shared" si="63"/>
        <v>0.01</v>
      </c>
      <c r="T85" s="124">
        <f t="shared" si="64"/>
        <v>100</v>
      </c>
      <c r="U85" s="125">
        <f t="shared" si="65"/>
        <v>0.02</v>
      </c>
      <c r="V85" s="366"/>
      <c r="W85" s="339">
        <f t="shared" si="66"/>
        <v>3.8284599963041902E+21</v>
      </c>
      <c r="X85" s="340">
        <f t="shared" si="67"/>
        <v>3.3289483438429598E+22</v>
      </c>
      <c r="Y85" s="343"/>
      <c r="Z85" s="344">
        <f t="shared" si="68"/>
        <v>-3.3289483438429598E+22</v>
      </c>
      <c r="AA85" s="345">
        <f t="shared" si="69"/>
        <v>9.9968418734022799E+18</v>
      </c>
      <c r="AB85" s="346">
        <f t="shared" si="70"/>
        <v>0</v>
      </c>
      <c r="AC85" s="347">
        <f t="shared" si="71"/>
        <v>0</v>
      </c>
      <c r="AD85" s="159">
        <f t="shared" si="72"/>
        <v>66</v>
      </c>
      <c r="AE85" s="369"/>
      <c r="AF85" s="341">
        <f t="shared" si="73"/>
        <v>0.13</v>
      </c>
      <c r="AG85" s="342">
        <f t="shared" si="74"/>
        <v>1.14968768657783E+18</v>
      </c>
    </row>
    <row r="86" spans="1:33" ht="15">
      <c r="A86" s="159">
        <f t="shared" si="50"/>
        <v>67</v>
      </c>
      <c r="B86" s="107">
        <f t="shared" si="51"/>
        <v>0</v>
      </c>
      <c r="C86" s="112">
        <f t="shared" si="52"/>
        <v>13</v>
      </c>
      <c r="D86" s="76"/>
      <c r="E86" s="107">
        <f t="shared" si="53"/>
        <v>0</v>
      </c>
      <c r="F86" s="105">
        <f t="shared" si="54"/>
        <v>100</v>
      </c>
      <c r="G86" s="100">
        <f t="shared" si="55"/>
        <v>6600</v>
      </c>
      <c r="H86" s="11"/>
      <c r="I86" s="7">
        <f t="shared" si="56"/>
        <v>2.15</v>
      </c>
      <c r="J86" s="110">
        <f t="shared" si="57"/>
        <v>3.8962203502210703E+19</v>
      </c>
      <c r="K86" s="8">
        <f t="shared" si="58"/>
        <v>7.284238046065483E+19</v>
      </c>
      <c r="L86" s="153"/>
      <c r="M86" s="157">
        <f t="shared" si="59"/>
        <v>9.4695094598851206E+21</v>
      </c>
      <c r="N86" s="300">
        <f t="shared" si="75"/>
        <v>2.8436965345000361E+18</v>
      </c>
      <c r="O86" s="155">
        <f t="shared" si="60"/>
        <v>7.2842380460654802E+20</v>
      </c>
      <c r="P86" s="203">
        <f t="shared" si="61"/>
        <v>6.3341200400569501E+22</v>
      </c>
      <c r="Q86" s="216">
        <f t="shared" si="76"/>
        <v>1.9021381501672522E+19</v>
      </c>
      <c r="R86" s="119">
        <f t="shared" si="62"/>
        <v>87</v>
      </c>
      <c r="S86" s="120">
        <f t="shared" si="63"/>
        <v>0.01</v>
      </c>
      <c r="T86" s="124">
        <f t="shared" si="64"/>
        <v>100</v>
      </c>
      <c r="U86" s="125">
        <f t="shared" si="65"/>
        <v>0.02</v>
      </c>
      <c r="V86" s="366"/>
      <c r="W86" s="339">
        <f t="shared" si="66"/>
        <v>8.2311889920539996E+21</v>
      </c>
      <c r="X86" s="340">
        <f t="shared" si="67"/>
        <v>7.1572389392623497E+22</v>
      </c>
      <c r="Y86" s="343"/>
      <c r="Z86" s="344">
        <f t="shared" si="68"/>
        <v>-7.1572389392623497E+22</v>
      </c>
      <c r="AA86" s="345">
        <f t="shared" si="69"/>
        <v>2.14932100278149E+19</v>
      </c>
      <c r="AB86" s="346">
        <f t="shared" si="70"/>
        <v>0</v>
      </c>
      <c r="AC86" s="347">
        <f t="shared" si="71"/>
        <v>0</v>
      </c>
      <c r="AD86" s="159">
        <f t="shared" si="72"/>
        <v>67</v>
      </c>
      <c r="AE86" s="369"/>
      <c r="AF86" s="341">
        <f t="shared" si="73"/>
        <v>0.13</v>
      </c>
      <c r="AG86" s="342">
        <f t="shared" si="74"/>
        <v>2.4718285261423401E+18</v>
      </c>
    </row>
    <row r="87" spans="1:33" ht="15">
      <c r="A87" s="159">
        <f t="shared" si="50"/>
        <v>68</v>
      </c>
      <c r="B87" s="107">
        <f t="shared" si="51"/>
        <v>0</v>
      </c>
      <c r="C87" s="112">
        <f t="shared" si="52"/>
        <v>13</v>
      </c>
      <c r="D87" s="76"/>
      <c r="E87" s="107">
        <f t="shared" si="53"/>
        <v>0</v>
      </c>
      <c r="F87" s="105">
        <f t="shared" si="54"/>
        <v>100</v>
      </c>
      <c r="G87" s="100">
        <f t="shared" si="55"/>
        <v>6700</v>
      </c>
      <c r="H87" s="11"/>
      <c r="I87" s="7">
        <f t="shared" si="56"/>
        <v>2.15</v>
      </c>
      <c r="J87" s="110">
        <f t="shared" si="57"/>
        <v>8.3768737529752994E+19</v>
      </c>
      <c r="K87" s="8">
        <f t="shared" si="58"/>
        <v>1.5661111799040783E+20</v>
      </c>
      <c r="L87" s="153"/>
      <c r="M87" s="157">
        <f t="shared" si="59"/>
        <v>2.0359445338753E+22</v>
      </c>
      <c r="N87" s="300">
        <f t="shared" si="75"/>
        <v>6.1139475491750748E+18</v>
      </c>
      <c r="O87" s="155">
        <f t="shared" si="60"/>
        <v>1.5661111799040799E+21</v>
      </c>
      <c r="P87" s="203">
        <f t="shared" si="61"/>
        <v>1.36183580861224E+23</v>
      </c>
      <c r="Q87" s="216">
        <f t="shared" si="76"/>
        <v>4.0895970228595794E+19</v>
      </c>
      <c r="R87" s="119">
        <f t="shared" si="62"/>
        <v>87</v>
      </c>
      <c r="S87" s="120">
        <f t="shared" si="63"/>
        <v>0.01</v>
      </c>
      <c r="T87" s="124">
        <f t="shared" si="64"/>
        <v>100</v>
      </c>
      <c r="U87" s="125">
        <f t="shared" si="65"/>
        <v>0.01</v>
      </c>
      <c r="V87" s="366"/>
      <c r="W87" s="339">
        <f t="shared" si="66"/>
        <v>1.7697056332916101E+22</v>
      </c>
      <c r="X87" s="340">
        <f t="shared" si="67"/>
        <v>1.5388063719414002E+23</v>
      </c>
      <c r="Y87" s="343"/>
      <c r="Z87" s="344">
        <f t="shared" si="68"/>
        <v>-1.5388063719414002E+23</v>
      </c>
      <c r="AA87" s="345">
        <f t="shared" si="69"/>
        <v>4.6210401559801799E+19</v>
      </c>
      <c r="AB87" s="346">
        <f t="shared" si="70"/>
        <v>0</v>
      </c>
      <c r="AC87" s="347">
        <f t="shared" si="71"/>
        <v>0</v>
      </c>
      <c r="AD87" s="159">
        <f t="shared" si="72"/>
        <v>68</v>
      </c>
      <c r="AE87" s="369"/>
      <c r="AF87" s="341">
        <f t="shared" si="73"/>
        <v>0.13</v>
      </c>
      <c r="AG87" s="342">
        <f t="shared" si="74"/>
        <v>5.3144313312060396E+18</v>
      </c>
    </row>
    <row r="88" spans="1:33" ht="15">
      <c r="A88" s="159">
        <f t="shared" si="50"/>
        <v>69</v>
      </c>
      <c r="B88" s="107">
        <f t="shared" si="51"/>
        <v>0</v>
      </c>
      <c r="C88" s="112">
        <f t="shared" si="52"/>
        <v>13</v>
      </c>
      <c r="D88" s="76"/>
      <c r="E88" s="107">
        <f t="shared" si="53"/>
        <v>0</v>
      </c>
      <c r="F88" s="105">
        <f t="shared" si="54"/>
        <v>100</v>
      </c>
      <c r="G88" s="100">
        <f t="shared" si="55"/>
        <v>6800</v>
      </c>
      <c r="H88" s="11"/>
      <c r="I88" s="7">
        <f t="shared" si="56"/>
        <v>2.15</v>
      </c>
      <c r="J88" s="110">
        <f t="shared" si="57"/>
        <v>1.8010278568896899E+20</v>
      </c>
      <c r="K88" s="8">
        <f t="shared" si="58"/>
        <v>3.3671390367937685E+20</v>
      </c>
      <c r="L88" s="153"/>
      <c r="M88" s="157">
        <f t="shared" si="59"/>
        <v>4.3772807478319004E+22</v>
      </c>
      <c r="N88" s="300">
        <f t="shared" si="75"/>
        <v>1.3144987230726427E+19</v>
      </c>
      <c r="O88" s="155">
        <f t="shared" si="60"/>
        <v>3.3671390367937698E+21</v>
      </c>
      <c r="P88" s="203">
        <f t="shared" si="61"/>
        <v>2.9279469885163199E+23</v>
      </c>
      <c r="Q88" s="216">
        <f t="shared" si="76"/>
        <v>8.7926335991481074E+19</v>
      </c>
      <c r="R88" s="119">
        <f t="shared" si="62"/>
        <v>87</v>
      </c>
      <c r="S88" s="120">
        <f t="shared" si="63"/>
        <v>0.01</v>
      </c>
      <c r="T88" s="124">
        <f t="shared" si="64"/>
        <v>100</v>
      </c>
      <c r="U88" s="125">
        <f t="shared" si="65"/>
        <v>0.01</v>
      </c>
      <c r="V88" s="366"/>
      <c r="W88" s="339">
        <f t="shared" si="66"/>
        <v>3.8048671115769597E+22</v>
      </c>
      <c r="X88" s="340">
        <f t="shared" si="67"/>
        <v>3.3084336996740201E+23</v>
      </c>
      <c r="Y88" s="343"/>
      <c r="Z88" s="344">
        <f t="shared" si="68"/>
        <v>-3.3084336996740201E+23</v>
      </c>
      <c r="AA88" s="345">
        <f t="shared" si="69"/>
        <v>9.9352363353574195E+19</v>
      </c>
      <c r="AB88" s="346">
        <f t="shared" si="70"/>
        <v>0</v>
      </c>
      <c r="AC88" s="347">
        <f t="shared" si="71"/>
        <v>0</v>
      </c>
      <c r="AD88" s="159">
        <f t="shared" si="72"/>
        <v>69</v>
      </c>
      <c r="AE88" s="369"/>
      <c r="AF88" s="341">
        <f t="shared" si="73"/>
        <v>0.13</v>
      </c>
      <c r="AG88" s="342">
        <f t="shared" si="74"/>
        <v>1.1426027362093001E+19</v>
      </c>
    </row>
    <row r="89" spans="1:33" ht="15">
      <c r="A89" s="159">
        <f t="shared" si="50"/>
        <v>70</v>
      </c>
      <c r="B89" s="108">
        <f t="shared" si="51"/>
        <v>0</v>
      </c>
      <c r="C89" s="102">
        <f t="shared" si="52"/>
        <v>13</v>
      </c>
      <c r="D89" s="9"/>
      <c r="E89" s="108">
        <f t="shared" si="53"/>
        <v>0</v>
      </c>
      <c r="F89" s="101">
        <f t="shared" si="54"/>
        <v>100</v>
      </c>
      <c r="G89" s="102">
        <f t="shared" si="55"/>
        <v>6900</v>
      </c>
      <c r="H89" s="9"/>
      <c r="I89" s="13">
        <f t="shared" si="56"/>
        <v>2.15</v>
      </c>
      <c r="J89" s="14">
        <f t="shared" si="57"/>
        <v>3.8722098923128298E+20</v>
      </c>
      <c r="K89" s="15">
        <f t="shared" si="58"/>
        <v>7.2393489291065976E+20</v>
      </c>
      <c r="L89" s="153"/>
      <c r="M89" s="158">
        <f t="shared" si="59"/>
        <v>9.4111536078385792E+22</v>
      </c>
      <c r="N89" s="301">
        <f t="shared" si="75"/>
        <v>2.8261722546061799E+19</v>
      </c>
      <c r="O89" s="156">
        <f t="shared" si="60"/>
        <v>7.2393489291066003E+21</v>
      </c>
      <c r="P89" s="204">
        <f t="shared" si="61"/>
        <v>6.2950860253100901E+23</v>
      </c>
      <c r="Q89" s="215">
        <f t="shared" si="76"/>
        <v>1.8904162238168439E+20</v>
      </c>
      <c r="R89" s="121">
        <f t="shared" si="62"/>
        <v>87</v>
      </c>
      <c r="S89" s="122">
        <f t="shared" si="63"/>
        <v>0.01</v>
      </c>
      <c r="T89" s="126">
        <f t="shared" si="64"/>
        <v>100</v>
      </c>
      <c r="U89" s="127">
        <f t="shared" si="65"/>
        <v>0.01</v>
      </c>
      <c r="V89" s="366"/>
      <c r="W89" s="348">
        <f t="shared" si="66"/>
        <v>8.1804642898904602E+22</v>
      </c>
      <c r="X89" s="349">
        <f t="shared" si="67"/>
        <v>7.1131324542991399E+23</v>
      </c>
      <c r="Y89" s="343"/>
      <c r="Z89" s="352">
        <f t="shared" si="68"/>
        <v>-7.1131324542991399E+23</v>
      </c>
      <c r="AA89" s="353">
        <f t="shared" si="69"/>
        <v>2.1360758121018399E+20</v>
      </c>
      <c r="AB89" s="354">
        <f t="shared" si="70"/>
        <v>0</v>
      </c>
      <c r="AC89" s="355">
        <f t="shared" si="71"/>
        <v>0</v>
      </c>
      <c r="AD89" s="159">
        <f t="shared" si="72"/>
        <v>70</v>
      </c>
      <c r="AE89" s="369"/>
      <c r="AF89" s="350">
        <f t="shared" si="73"/>
        <v>0.13</v>
      </c>
      <c r="AG89" s="351">
        <f t="shared" si="74"/>
        <v>2.4565958828499898E+19</v>
      </c>
    </row>
    <row r="90" spans="1:33" ht="15">
      <c r="A90" s="159">
        <f t="shared" ref="A90:A119" si="77">A89+1</f>
        <v>71</v>
      </c>
      <c r="B90" s="107">
        <f t="shared" ref="B90:B119" si="78">IF(AND($A90&gt;=C$12,C$12&gt;0),0,IF(AND($A90&gt;=C$9,C$9&gt;0),C$10,IF(AND($A90&gt;=C$6,C$6&gt;0),C$7,0)))</f>
        <v>0</v>
      </c>
      <c r="C90" s="112">
        <f t="shared" ref="C90:C119" si="79">IF(AND($A90&gt;=C$12,C$12&gt;0),C$13,C89+B90)</f>
        <v>13</v>
      </c>
      <c r="D90" s="76"/>
      <c r="E90" s="107">
        <f t="shared" ref="E90:E119" si="80">IF(OR($A90&lt;2,AND(G$15&gt;0,$A90&gt;G$15)),0,IF(AND($A90&gt;=G$12,G$12&gt;0),G$13,IF(AND($A90&gt;=G$9,G$9&gt;0),G$10,IF(AND($A90&gt;=G$6,G$6&gt;0),G$7,0))))</f>
        <v>0</v>
      </c>
      <c r="F90" s="105">
        <f t="shared" ref="F90:F119" si="81">F89+E90</f>
        <v>100</v>
      </c>
      <c r="G90" s="100">
        <f t="shared" ref="G90:G119" si="82">G89+F90</f>
        <v>7000</v>
      </c>
      <c r="H90" s="11"/>
      <c r="I90" s="7">
        <f t="shared" ref="I90:I119" si="83">IF(($A90&lt;K$4),1,IF(AND($A90&gt;K$15,K$15&gt;0),I89,IF(AND($A90&gt;=K$12,K$12&gt;0),ROUND(I89+K$13,4),IF(AND($A90&gt;=K$9,K$9&gt;0),ROUND(I89+K$10,4),IF(AND($A90&gt;=K$6,K$6&gt;0),ROUND(I89+K$7,4),K$3)))))</f>
        <v>2.15</v>
      </c>
      <c r="J90" s="110">
        <f t="shared" ref="J90:J119" si="84">IF($A90&lt;K$4, K$2, IF(K$1=0,IF(K$16&gt;0,IF(K$2*K$16&lt;ROUND(J89*I90, 3),K$2*K$16,ROUND(J89*I90, 3)),ROUND(J89*I90, 3)),IF(K$16&gt;0,IF(K$2*K$16&lt;ROUND(K$2*I90, 3),K$2*K$16,ROUND(K$2*I90, 3)),ROUND(K$2*I90, 3))))</f>
        <v>8.3252512684725803E+20</v>
      </c>
      <c r="K90" s="8">
        <f t="shared" ref="K90:K119" si="85">K89+ROUND(J90,3)</f>
        <v>1.5564600197579177E+21</v>
      </c>
      <c r="L90" s="153"/>
      <c r="M90" s="157">
        <f t="shared" ref="M90:M119" si="86">ROUND(C90*O90-K90*$O$6,2)</f>
        <v>2.0233980256853E+23</v>
      </c>
      <c r="N90" s="300">
        <f t="shared" si="75"/>
        <v>6.0762703474033033E+19</v>
      </c>
      <c r="O90" s="155">
        <f t="shared" ref="O90:O119" si="87">ROUND(ROUND(K90,2)*$O$4,2)</f>
        <v>1.5564600197579201E+22</v>
      </c>
      <c r="P90" s="203">
        <f t="shared" ref="P90:P119" si="88">ROUND((ROUND(K89,2)*(G90-G89)*$O$4+P89+J90*$O$6),2)</f>
        <v>1.35344349544167E+24</v>
      </c>
      <c r="Q90" s="216">
        <f t="shared" si="76"/>
        <v>4.0643948812062163E+20</v>
      </c>
      <c r="R90" s="119">
        <f t="shared" ref="R90:R119" si="89">ROUND(P90/O90,0)</f>
        <v>87</v>
      </c>
      <c r="S90" s="120">
        <f t="shared" ref="S90:S119" si="90">ROUND(R90/G90,2)</f>
        <v>0.01</v>
      </c>
      <c r="T90" s="124">
        <f t="shared" ref="T90:T119" si="91">R90+C90</f>
        <v>100</v>
      </c>
      <c r="U90" s="125">
        <f t="shared" ref="U90:U119" si="92">ROUND(T90/G90,2)</f>
        <v>0.01</v>
      </c>
      <c r="V90" s="366"/>
      <c r="W90" s="339">
        <f t="shared" ref="W90:W119" si="93">ROUND(K90*$O$7,2)</f>
        <v>1.75879982232645E+23</v>
      </c>
      <c r="X90" s="340">
        <f t="shared" ref="X90:X119" si="94">ROUND(P90+W90,2)</f>
        <v>1.5293234776743101E+24</v>
      </c>
      <c r="Y90" s="343"/>
      <c r="Z90" s="344">
        <f t="shared" ref="Z90:Z119" si="95">IF($O$10&gt;0,ROUND($O$10-X90,2),0)</f>
        <v>-1.5293234776743101E+24</v>
      </c>
      <c r="AA90" s="345">
        <f t="shared" ref="AA90:AA119" si="96">IF($O$10&gt;0,ROUND(X90/$O$10,2),0)</f>
        <v>4.5925629960189503E+20</v>
      </c>
      <c r="AB90" s="346">
        <f t="shared" ref="AB90:AB119" si="97">IF(AND(Z90&gt;0,$O$4&gt;0),($O$10-P90-W90*$O$8)/O90,0)</f>
        <v>0</v>
      </c>
      <c r="AC90" s="347">
        <f t="shared" ref="AC90:AC119" si="98">IF(AB90&gt;0,AB90+G90,0)</f>
        <v>0</v>
      </c>
      <c r="AD90" s="159">
        <f t="shared" ref="AD90:AD119" si="99">AD89+1</f>
        <v>71</v>
      </c>
      <c r="AE90" s="369"/>
      <c r="AF90" s="341">
        <f t="shared" ref="AF90:AF119" si="100">IF(P90&gt;0,ROUND(W90/P90,2),0)</f>
        <v>0.13</v>
      </c>
      <c r="AG90" s="342">
        <f t="shared" ref="AG90:AG119" si="101">IF($O$10&gt;0,ROUND(W90/$O$10,2),0)</f>
        <v>5.2816811481274802E+19</v>
      </c>
    </row>
    <row r="91" spans="1:33" ht="15">
      <c r="A91" s="159">
        <f t="shared" si="77"/>
        <v>72</v>
      </c>
      <c r="B91" s="107">
        <f t="shared" si="78"/>
        <v>0</v>
      </c>
      <c r="C91" s="112">
        <f t="shared" si="79"/>
        <v>13</v>
      </c>
      <c r="D91" s="76"/>
      <c r="E91" s="107">
        <f t="shared" si="80"/>
        <v>0</v>
      </c>
      <c r="F91" s="105">
        <f t="shared" si="81"/>
        <v>100</v>
      </c>
      <c r="G91" s="100">
        <f t="shared" si="82"/>
        <v>7100</v>
      </c>
      <c r="H91" s="11"/>
      <c r="I91" s="7">
        <f t="shared" si="83"/>
        <v>2.15</v>
      </c>
      <c r="J91" s="110">
        <f t="shared" si="84"/>
        <v>1.7899290227216E+21</v>
      </c>
      <c r="K91" s="8">
        <f t="shared" si="85"/>
        <v>3.3463890424795177E+21</v>
      </c>
      <c r="L91" s="153"/>
      <c r="M91" s="157">
        <f t="shared" si="86"/>
        <v>4.3503057552233799E+23</v>
      </c>
      <c r="N91" s="300">
        <f t="shared" si="75"/>
        <v>1.3063981246917057E+20</v>
      </c>
      <c r="O91" s="155">
        <f t="shared" si="87"/>
        <v>3.3463890424795199E+22</v>
      </c>
      <c r="P91" s="203">
        <f t="shared" si="88"/>
        <v>2.9099035151995901E+24</v>
      </c>
      <c r="Q91" s="216">
        <f t="shared" si="76"/>
        <v>8.7384489945933637E+20</v>
      </c>
      <c r="R91" s="119">
        <f t="shared" si="89"/>
        <v>87</v>
      </c>
      <c r="S91" s="120">
        <f t="shared" si="90"/>
        <v>0.01</v>
      </c>
      <c r="T91" s="124">
        <f t="shared" si="91"/>
        <v>100</v>
      </c>
      <c r="U91" s="125">
        <f t="shared" si="92"/>
        <v>0.01</v>
      </c>
      <c r="V91" s="366"/>
      <c r="W91" s="339">
        <f t="shared" si="93"/>
        <v>3.7814196180018597E+23</v>
      </c>
      <c r="X91" s="340">
        <f t="shared" si="94"/>
        <v>3.2880454769997803E+24</v>
      </c>
      <c r="Y91" s="343"/>
      <c r="Z91" s="344">
        <f t="shared" si="95"/>
        <v>-3.2880454769997803E+24</v>
      </c>
      <c r="AA91" s="345">
        <f t="shared" si="96"/>
        <v>9.8740104414407806E+20</v>
      </c>
      <c r="AB91" s="346">
        <f t="shared" si="97"/>
        <v>0</v>
      </c>
      <c r="AC91" s="347">
        <f t="shared" si="98"/>
        <v>0</v>
      </c>
      <c r="AD91" s="159">
        <f t="shared" si="99"/>
        <v>72</v>
      </c>
      <c r="AE91" s="369"/>
      <c r="AF91" s="341">
        <f t="shared" si="100"/>
        <v>0.13</v>
      </c>
      <c r="AG91" s="342">
        <f t="shared" si="101"/>
        <v>1.13556144684741E+20</v>
      </c>
    </row>
    <row r="92" spans="1:33" ht="15">
      <c r="A92" s="159">
        <f t="shared" si="77"/>
        <v>73</v>
      </c>
      <c r="B92" s="107">
        <f t="shared" si="78"/>
        <v>0</v>
      </c>
      <c r="C92" s="112">
        <f t="shared" si="79"/>
        <v>13</v>
      </c>
      <c r="D92" s="76"/>
      <c r="E92" s="107">
        <f t="shared" si="80"/>
        <v>0</v>
      </c>
      <c r="F92" s="105">
        <f t="shared" si="81"/>
        <v>100</v>
      </c>
      <c r="G92" s="100">
        <f t="shared" si="82"/>
        <v>7200</v>
      </c>
      <c r="H92" s="11"/>
      <c r="I92" s="7">
        <f t="shared" si="83"/>
        <v>2.15</v>
      </c>
      <c r="J92" s="110">
        <f t="shared" si="84"/>
        <v>3.8483473988514401E+21</v>
      </c>
      <c r="K92" s="8">
        <f t="shared" si="85"/>
        <v>7.1947364413309578E+21</v>
      </c>
      <c r="L92" s="153"/>
      <c r="M92" s="157">
        <f t="shared" si="86"/>
        <v>9.3531573737302499E+23</v>
      </c>
      <c r="N92" s="300">
        <f t="shared" si="75"/>
        <v>2.8087559680871622E+20</v>
      </c>
      <c r="O92" s="155">
        <f t="shared" si="87"/>
        <v>7.1947364413309601E+22</v>
      </c>
      <c r="P92" s="203">
        <f t="shared" si="88"/>
        <v>6.2562925576791102E+24</v>
      </c>
      <c r="Q92" s="216">
        <f t="shared" si="76"/>
        <v>1.8787665338375707E+21</v>
      </c>
      <c r="R92" s="119">
        <f t="shared" si="89"/>
        <v>87</v>
      </c>
      <c r="S92" s="120">
        <f t="shared" si="90"/>
        <v>0.01</v>
      </c>
      <c r="T92" s="124">
        <f t="shared" si="91"/>
        <v>100</v>
      </c>
      <c r="U92" s="125">
        <f t="shared" si="92"/>
        <v>0.01</v>
      </c>
      <c r="V92" s="366"/>
      <c r="W92" s="339">
        <f t="shared" si="93"/>
        <v>8.1300521787039802E+23</v>
      </c>
      <c r="X92" s="340">
        <f t="shared" si="94"/>
        <v>7.0692977755495102E+24</v>
      </c>
      <c r="Y92" s="343"/>
      <c r="Z92" s="344">
        <f t="shared" si="95"/>
        <v>-7.0692977755495102E+24</v>
      </c>
      <c r="AA92" s="345">
        <f t="shared" si="96"/>
        <v>2.1229122449097601E+21</v>
      </c>
      <c r="AB92" s="346">
        <f t="shared" si="97"/>
        <v>0</v>
      </c>
      <c r="AC92" s="347">
        <f t="shared" si="98"/>
        <v>0</v>
      </c>
      <c r="AD92" s="159">
        <f t="shared" si="99"/>
        <v>73</v>
      </c>
      <c r="AE92" s="369"/>
      <c r="AF92" s="341">
        <f t="shared" si="100"/>
        <v>0.13</v>
      </c>
      <c r="AG92" s="342">
        <f t="shared" si="101"/>
        <v>2.44145711072192E+20</v>
      </c>
    </row>
    <row r="93" spans="1:33" ht="15">
      <c r="A93" s="159">
        <f t="shared" si="77"/>
        <v>74</v>
      </c>
      <c r="B93" s="107">
        <f t="shared" si="78"/>
        <v>0</v>
      </c>
      <c r="C93" s="112">
        <f t="shared" si="79"/>
        <v>13</v>
      </c>
      <c r="D93" s="76"/>
      <c r="E93" s="107">
        <f t="shared" si="80"/>
        <v>0</v>
      </c>
      <c r="F93" s="105">
        <f t="shared" si="81"/>
        <v>100</v>
      </c>
      <c r="G93" s="100">
        <f t="shared" si="82"/>
        <v>7300</v>
      </c>
      <c r="H93" s="11"/>
      <c r="I93" s="7">
        <f t="shared" si="83"/>
        <v>2.15</v>
      </c>
      <c r="J93" s="110">
        <f t="shared" si="84"/>
        <v>8.2739469075305999E+21</v>
      </c>
      <c r="K93" s="8">
        <f t="shared" si="85"/>
        <v>1.5468683348861558E+22</v>
      </c>
      <c r="L93" s="153"/>
      <c r="M93" s="157">
        <f t="shared" si="86"/>
        <v>2.0109288353520101E+24</v>
      </c>
      <c r="N93" s="300">
        <f t="shared" si="75"/>
        <v>6.0388253313874172E+20</v>
      </c>
      <c r="O93" s="155">
        <f t="shared" si="87"/>
        <v>1.5468683348861601E+23</v>
      </c>
      <c r="P93" s="203">
        <f t="shared" si="88"/>
        <v>1.3451028999010101E+25</v>
      </c>
      <c r="Q93" s="216">
        <f t="shared" si="76"/>
        <v>4.0393480477507809E+21</v>
      </c>
      <c r="R93" s="119">
        <f t="shared" si="89"/>
        <v>87</v>
      </c>
      <c r="S93" s="120">
        <f t="shared" si="90"/>
        <v>0.01</v>
      </c>
      <c r="T93" s="124">
        <f t="shared" si="91"/>
        <v>100</v>
      </c>
      <c r="U93" s="125">
        <f t="shared" si="92"/>
        <v>0.01</v>
      </c>
      <c r="V93" s="366"/>
      <c r="W93" s="339">
        <f t="shared" si="93"/>
        <v>1.74796121842136E+24</v>
      </c>
      <c r="X93" s="340">
        <f t="shared" si="94"/>
        <v>1.51989902174315E+25</v>
      </c>
      <c r="Y93" s="343"/>
      <c r="Z93" s="344">
        <f t="shared" si="95"/>
        <v>-1.51989902174315E+25</v>
      </c>
      <c r="AA93" s="345">
        <f t="shared" si="96"/>
        <v>4.5642613265560099E+21</v>
      </c>
      <c r="AB93" s="346">
        <f t="shared" si="97"/>
        <v>0</v>
      </c>
      <c r="AC93" s="347">
        <f t="shared" si="98"/>
        <v>0</v>
      </c>
      <c r="AD93" s="159">
        <f t="shared" si="99"/>
        <v>74</v>
      </c>
      <c r="AE93" s="369"/>
      <c r="AF93" s="341">
        <f t="shared" si="100"/>
        <v>0.13</v>
      </c>
      <c r="AG93" s="342">
        <f t="shared" si="101"/>
        <v>5.2491327880521299E+20</v>
      </c>
    </row>
    <row r="94" spans="1:33" ht="15">
      <c r="A94" s="159">
        <f t="shared" si="77"/>
        <v>75</v>
      </c>
      <c r="B94" s="108">
        <f t="shared" si="78"/>
        <v>0</v>
      </c>
      <c r="C94" s="102">
        <f t="shared" si="79"/>
        <v>13</v>
      </c>
      <c r="D94" s="9"/>
      <c r="E94" s="108">
        <f t="shared" si="80"/>
        <v>0</v>
      </c>
      <c r="F94" s="101">
        <f t="shared" si="81"/>
        <v>100</v>
      </c>
      <c r="G94" s="102">
        <f t="shared" si="82"/>
        <v>7400</v>
      </c>
      <c r="H94" s="9"/>
      <c r="I94" s="13">
        <f t="shared" si="83"/>
        <v>2.15</v>
      </c>
      <c r="J94" s="14">
        <f t="shared" si="84"/>
        <v>1.7788985851190801E+22</v>
      </c>
      <c r="K94" s="15">
        <f t="shared" si="85"/>
        <v>3.3257669200052358E+22</v>
      </c>
      <c r="L94" s="153"/>
      <c r="M94" s="158">
        <f t="shared" si="86"/>
        <v>4.32349699600681E+24</v>
      </c>
      <c r="N94" s="301">
        <f t="shared" si="75"/>
        <v>1.2983474462482912E+21</v>
      </c>
      <c r="O94" s="156">
        <f t="shared" si="87"/>
        <v>3.3257669200052397E+23</v>
      </c>
      <c r="P94" s="204">
        <f t="shared" si="88"/>
        <v>2.8919712347871699E+25</v>
      </c>
      <c r="Q94" s="215">
        <f t="shared" si="76"/>
        <v>8.6845983026641738E+21</v>
      </c>
      <c r="R94" s="121">
        <f t="shared" si="89"/>
        <v>87</v>
      </c>
      <c r="S94" s="122">
        <f t="shared" si="90"/>
        <v>0.01</v>
      </c>
      <c r="T94" s="126">
        <f t="shared" si="91"/>
        <v>100</v>
      </c>
      <c r="U94" s="127">
        <f t="shared" si="92"/>
        <v>0.01</v>
      </c>
      <c r="V94" s="366"/>
      <c r="W94" s="348">
        <f t="shared" si="93"/>
        <v>3.7581166196059202E+24</v>
      </c>
      <c r="X94" s="349">
        <f t="shared" si="94"/>
        <v>3.2677828967477602E+25</v>
      </c>
      <c r="Y94" s="343"/>
      <c r="Z94" s="352">
        <f t="shared" si="95"/>
        <v>-3.2677828967477602E+25</v>
      </c>
      <c r="AA94" s="353">
        <f t="shared" si="96"/>
        <v>9.8131618520953803E+21</v>
      </c>
      <c r="AB94" s="354">
        <f t="shared" si="97"/>
        <v>0</v>
      </c>
      <c r="AC94" s="355">
        <f t="shared" si="98"/>
        <v>0</v>
      </c>
      <c r="AD94" s="159">
        <f t="shared" si="99"/>
        <v>75</v>
      </c>
      <c r="AE94" s="369"/>
      <c r="AF94" s="350">
        <f t="shared" si="100"/>
        <v>0.13</v>
      </c>
      <c r="AG94" s="351">
        <f t="shared" si="101"/>
        <v>1.12856354943121E+21</v>
      </c>
    </row>
    <row r="95" spans="1:33" ht="15">
      <c r="A95" s="159">
        <f t="shared" si="77"/>
        <v>76</v>
      </c>
      <c r="B95" s="107">
        <f t="shared" si="78"/>
        <v>0</v>
      </c>
      <c r="C95" s="112">
        <f t="shared" si="79"/>
        <v>13</v>
      </c>
      <c r="D95" s="76"/>
      <c r="E95" s="107">
        <f t="shared" si="80"/>
        <v>0</v>
      </c>
      <c r="F95" s="105">
        <f t="shared" si="81"/>
        <v>100</v>
      </c>
      <c r="G95" s="100">
        <f t="shared" si="82"/>
        <v>7500</v>
      </c>
      <c r="H95" s="11"/>
      <c r="I95" s="7">
        <f t="shared" si="83"/>
        <v>2.15</v>
      </c>
      <c r="J95" s="110">
        <f t="shared" si="84"/>
        <v>3.8246319580060202E+22</v>
      </c>
      <c r="K95" s="8">
        <f t="shared" si="85"/>
        <v>7.1503988780112561E+22</v>
      </c>
      <c r="L95" s="153"/>
      <c r="M95" s="157">
        <f t="shared" si="86"/>
        <v>9.2955185414146399E+24</v>
      </c>
      <c r="N95" s="300">
        <f t="shared" si="75"/>
        <v>2.7914470094338256E+21</v>
      </c>
      <c r="O95" s="155">
        <f t="shared" si="87"/>
        <v>7.1503988780112594E+23</v>
      </c>
      <c r="P95" s="203">
        <f t="shared" si="88"/>
        <v>6.2177381547924096E+25</v>
      </c>
      <c r="Q95" s="216">
        <f t="shared" si="76"/>
        <v>1.8671886350727957E+22</v>
      </c>
      <c r="R95" s="119">
        <f t="shared" si="89"/>
        <v>87</v>
      </c>
      <c r="S95" s="120">
        <f t="shared" si="90"/>
        <v>0.01</v>
      </c>
      <c r="T95" s="124">
        <f t="shared" si="91"/>
        <v>100</v>
      </c>
      <c r="U95" s="125">
        <f t="shared" si="92"/>
        <v>0.01</v>
      </c>
      <c r="V95" s="366"/>
      <c r="W95" s="339">
        <f t="shared" si="93"/>
        <v>8.0799507321527202E+24</v>
      </c>
      <c r="X95" s="340">
        <f t="shared" si="94"/>
        <v>7.0257332280076803E+25</v>
      </c>
      <c r="Y95" s="343"/>
      <c r="Z95" s="344">
        <f t="shared" si="95"/>
        <v>-7.0257332280076803E+25</v>
      </c>
      <c r="AA95" s="345">
        <f t="shared" si="96"/>
        <v>2.1098297982005002E+22</v>
      </c>
      <c r="AB95" s="346">
        <f t="shared" si="97"/>
        <v>0</v>
      </c>
      <c r="AC95" s="347">
        <f t="shared" si="98"/>
        <v>0</v>
      </c>
      <c r="AD95" s="159">
        <f t="shared" si="99"/>
        <v>76</v>
      </c>
      <c r="AE95" s="369"/>
      <c r="AF95" s="341">
        <f t="shared" si="100"/>
        <v>0.13</v>
      </c>
      <c r="AG95" s="342">
        <f t="shared" si="101"/>
        <v>2.4264116312770898E+21</v>
      </c>
    </row>
    <row r="96" spans="1:33" ht="15">
      <c r="A96" s="159">
        <f t="shared" si="77"/>
        <v>77</v>
      </c>
      <c r="B96" s="107">
        <f t="shared" si="78"/>
        <v>0</v>
      </c>
      <c r="C96" s="112">
        <f t="shared" si="79"/>
        <v>13</v>
      </c>
      <c r="D96" s="76"/>
      <c r="E96" s="107">
        <f t="shared" si="80"/>
        <v>0</v>
      </c>
      <c r="F96" s="105">
        <f t="shared" si="81"/>
        <v>100</v>
      </c>
      <c r="G96" s="100">
        <f t="shared" si="82"/>
        <v>7600</v>
      </c>
      <c r="H96" s="11"/>
      <c r="I96" s="7">
        <f t="shared" si="83"/>
        <v>2.15</v>
      </c>
      <c r="J96" s="110">
        <f t="shared" si="84"/>
        <v>8.2229587097129396E+22</v>
      </c>
      <c r="K96" s="8">
        <f t="shared" si="85"/>
        <v>1.5373357587724196E+23</v>
      </c>
      <c r="L96" s="153"/>
      <c r="M96" s="157">
        <f t="shared" si="86"/>
        <v>1.9985364864041499E+25</v>
      </c>
      <c r="N96" s="300">
        <f t="shared" si="75"/>
        <v>6.0016110702827321E+21</v>
      </c>
      <c r="O96" s="155">
        <f t="shared" si="87"/>
        <v>1.5373357587724201E+24</v>
      </c>
      <c r="P96" s="203">
        <f t="shared" si="88"/>
        <v>1.33681370328037E+26</v>
      </c>
      <c r="Q96" s="216">
        <f t="shared" si="76"/>
        <v>4.0144555654065166E+22</v>
      </c>
      <c r="R96" s="119">
        <f t="shared" si="89"/>
        <v>87</v>
      </c>
      <c r="S96" s="120">
        <f t="shared" si="90"/>
        <v>0.01</v>
      </c>
      <c r="T96" s="124">
        <f t="shared" si="91"/>
        <v>100</v>
      </c>
      <c r="U96" s="125">
        <f t="shared" si="92"/>
        <v>0.01</v>
      </c>
      <c r="V96" s="366"/>
      <c r="W96" s="339">
        <f t="shared" si="93"/>
        <v>1.7371894074128299E+25</v>
      </c>
      <c r="X96" s="340">
        <f t="shared" si="94"/>
        <v>1.5105326440216499E+26</v>
      </c>
      <c r="Y96" s="343"/>
      <c r="Z96" s="344">
        <f t="shared" si="95"/>
        <v>-1.5105326440216499E+26</v>
      </c>
      <c r="AA96" s="345">
        <f t="shared" si="96"/>
        <v>4.5361340661310798E+22</v>
      </c>
      <c r="AB96" s="346">
        <f t="shared" si="97"/>
        <v>0</v>
      </c>
      <c r="AC96" s="347">
        <f t="shared" si="98"/>
        <v>0</v>
      </c>
      <c r="AD96" s="159">
        <f t="shared" si="99"/>
        <v>77</v>
      </c>
      <c r="AE96" s="369"/>
      <c r="AF96" s="341">
        <f t="shared" si="100"/>
        <v>0.13</v>
      </c>
      <c r="AG96" s="342">
        <f t="shared" si="101"/>
        <v>5.21678500724574E+21</v>
      </c>
    </row>
    <row r="97" spans="1:33" ht="15">
      <c r="A97" s="159">
        <f t="shared" si="77"/>
        <v>78</v>
      </c>
      <c r="B97" s="107">
        <f t="shared" si="78"/>
        <v>0</v>
      </c>
      <c r="C97" s="112">
        <f t="shared" si="79"/>
        <v>13</v>
      </c>
      <c r="D97" s="76"/>
      <c r="E97" s="107">
        <f t="shared" si="80"/>
        <v>0</v>
      </c>
      <c r="F97" s="105">
        <f t="shared" si="81"/>
        <v>100</v>
      </c>
      <c r="G97" s="100">
        <f t="shared" si="82"/>
        <v>7700</v>
      </c>
      <c r="H97" s="11"/>
      <c r="I97" s="7">
        <f t="shared" si="83"/>
        <v>2.15</v>
      </c>
      <c r="J97" s="110">
        <f t="shared" si="84"/>
        <v>1.7679361225882799E+23</v>
      </c>
      <c r="K97" s="8">
        <f t="shared" si="85"/>
        <v>3.3052718813606995E+23</v>
      </c>
      <c r="L97" s="153"/>
      <c r="M97" s="157">
        <f t="shared" si="86"/>
        <v>4.2968534457689104E+25</v>
      </c>
      <c r="N97" s="300">
        <f t="shared" si="75"/>
        <v>1.2903463801107838E+22</v>
      </c>
      <c r="O97" s="155">
        <f t="shared" si="87"/>
        <v>3.3052718813606999E+24</v>
      </c>
      <c r="P97" s="203">
        <f t="shared" si="88"/>
        <v>2.87414946205279E+26</v>
      </c>
      <c r="Q97" s="216">
        <f t="shared" si="76"/>
        <v>8.631079465623994E+22</v>
      </c>
      <c r="R97" s="119">
        <f t="shared" si="89"/>
        <v>87</v>
      </c>
      <c r="S97" s="120">
        <f t="shared" si="90"/>
        <v>0.01</v>
      </c>
      <c r="T97" s="124">
        <f t="shared" si="91"/>
        <v>100</v>
      </c>
      <c r="U97" s="125">
        <f t="shared" si="92"/>
        <v>0.01</v>
      </c>
      <c r="V97" s="366"/>
      <c r="W97" s="339">
        <f t="shared" si="93"/>
        <v>3.7349572259375902E+25</v>
      </c>
      <c r="X97" s="340">
        <f t="shared" si="94"/>
        <v>3.2476451846465502E+26</v>
      </c>
      <c r="Y97" s="343"/>
      <c r="Z97" s="344">
        <f t="shared" si="95"/>
        <v>-3.2476451846465502E+26</v>
      </c>
      <c r="AA97" s="345">
        <f t="shared" si="96"/>
        <v>9.7526882421818301E+22</v>
      </c>
      <c r="AB97" s="346">
        <f t="shared" si="97"/>
        <v>0</v>
      </c>
      <c r="AC97" s="347">
        <f t="shared" si="98"/>
        <v>0</v>
      </c>
      <c r="AD97" s="159">
        <f t="shared" si="99"/>
        <v>78</v>
      </c>
      <c r="AE97" s="369"/>
      <c r="AF97" s="341">
        <f t="shared" si="100"/>
        <v>0.13</v>
      </c>
      <c r="AG97" s="342">
        <f t="shared" si="101"/>
        <v>1.1216087765578301E+22</v>
      </c>
    </row>
    <row r="98" spans="1:33" ht="15">
      <c r="A98" s="159">
        <f t="shared" si="77"/>
        <v>79</v>
      </c>
      <c r="B98" s="107">
        <f t="shared" si="78"/>
        <v>0</v>
      </c>
      <c r="C98" s="112">
        <f t="shared" si="79"/>
        <v>13</v>
      </c>
      <c r="D98" s="76"/>
      <c r="E98" s="107">
        <f t="shared" si="80"/>
        <v>0</v>
      </c>
      <c r="F98" s="105">
        <f t="shared" si="81"/>
        <v>100</v>
      </c>
      <c r="G98" s="100">
        <f t="shared" si="82"/>
        <v>7800</v>
      </c>
      <c r="H98" s="11"/>
      <c r="I98" s="7">
        <f t="shared" si="83"/>
        <v>2.15</v>
      </c>
      <c r="J98" s="110">
        <f t="shared" si="84"/>
        <v>3.8010626635648002E+23</v>
      </c>
      <c r="K98" s="8">
        <f t="shared" si="85"/>
        <v>7.1063345449254997E+23</v>
      </c>
      <c r="L98" s="153"/>
      <c r="M98" s="157">
        <f t="shared" si="86"/>
        <v>9.2382349084031502E+25</v>
      </c>
      <c r="N98" s="300">
        <f t="shared" si="75"/>
        <v>2.7742447172381833E+22</v>
      </c>
      <c r="O98" s="155">
        <f t="shared" si="87"/>
        <v>7.1063345449255005E+24</v>
      </c>
      <c r="P98" s="203">
        <f t="shared" si="88"/>
        <v>6.1794213434134897E+26</v>
      </c>
      <c r="Q98" s="216">
        <f t="shared" si="76"/>
        <v>1.8556820851091561E+23</v>
      </c>
      <c r="R98" s="119">
        <f t="shared" si="89"/>
        <v>87</v>
      </c>
      <c r="S98" s="120">
        <f t="shared" si="90"/>
        <v>0.01</v>
      </c>
      <c r="T98" s="124">
        <f t="shared" si="91"/>
        <v>100</v>
      </c>
      <c r="U98" s="125">
        <f t="shared" si="92"/>
        <v>0.01</v>
      </c>
      <c r="V98" s="366"/>
      <c r="W98" s="339">
        <f t="shared" si="93"/>
        <v>8.0301580357658092E+25</v>
      </c>
      <c r="X98" s="340">
        <f t="shared" si="94"/>
        <v>6.9824371469900704E+26</v>
      </c>
      <c r="Y98" s="343"/>
      <c r="Z98" s="344">
        <f t="shared" si="95"/>
        <v>-6.9824371469900704E+26</v>
      </c>
      <c r="AA98" s="345">
        <f t="shared" si="96"/>
        <v>2.0968279720690899E+23</v>
      </c>
      <c r="AB98" s="346">
        <f t="shared" si="97"/>
        <v>0</v>
      </c>
      <c r="AC98" s="347">
        <f t="shared" si="98"/>
        <v>0</v>
      </c>
      <c r="AD98" s="159">
        <f t="shared" si="99"/>
        <v>79</v>
      </c>
      <c r="AE98" s="369"/>
      <c r="AF98" s="341">
        <f t="shared" si="100"/>
        <v>0.13</v>
      </c>
      <c r="AG98" s="342">
        <f t="shared" si="101"/>
        <v>2.4114588695993399E+22</v>
      </c>
    </row>
    <row r="99" spans="1:33" ht="15">
      <c r="A99" s="159">
        <f t="shared" si="77"/>
        <v>80</v>
      </c>
      <c r="B99" s="108">
        <f t="shared" si="78"/>
        <v>0</v>
      </c>
      <c r="C99" s="102">
        <f t="shared" si="79"/>
        <v>13</v>
      </c>
      <c r="D99" s="9"/>
      <c r="E99" s="108">
        <f t="shared" si="80"/>
        <v>0</v>
      </c>
      <c r="F99" s="101">
        <f t="shared" si="81"/>
        <v>100</v>
      </c>
      <c r="G99" s="102">
        <f t="shared" si="82"/>
        <v>7900</v>
      </c>
      <c r="H99" s="9"/>
      <c r="I99" s="13">
        <f t="shared" si="83"/>
        <v>2.15</v>
      </c>
      <c r="J99" s="14">
        <f t="shared" si="84"/>
        <v>8.1722847266643196E+23</v>
      </c>
      <c r="K99" s="15">
        <f t="shared" si="85"/>
        <v>1.5278619271589819E+24</v>
      </c>
      <c r="L99" s="153"/>
      <c r="M99" s="158">
        <f t="shared" si="86"/>
        <v>1.98622050530667E+26</v>
      </c>
      <c r="N99" s="301">
        <f t="shared" si="75"/>
        <v>5.9646261420620725E+22</v>
      </c>
      <c r="O99" s="156">
        <f t="shared" si="87"/>
        <v>1.5278619271589801E+25</v>
      </c>
      <c r="P99" s="204">
        <f t="shared" si="88"/>
        <v>1.3285755888339001E+27</v>
      </c>
      <c r="Q99" s="215">
        <f t="shared" si="76"/>
        <v>3.9897164829846849E+23</v>
      </c>
      <c r="R99" s="121">
        <f t="shared" si="89"/>
        <v>87</v>
      </c>
      <c r="S99" s="122">
        <f t="shared" si="90"/>
        <v>0.01</v>
      </c>
      <c r="T99" s="126">
        <f t="shared" si="91"/>
        <v>100</v>
      </c>
      <c r="U99" s="127">
        <f t="shared" si="92"/>
        <v>0.01</v>
      </c>
      <c r="V99" s="366"/>
      <c r="W99" s="348">
        <f t="shared" si="93"/>
        <v>1.7264839776896501E+26</v>
      </c>
      <c r="X99" s="349">
        <f t="shared" si="94"/>
        <v>1.5012239866028701E+27</v>
      </c>
      <c r="Y99" s="343"/>
      <c r="Z99" s="352">
        <f t="shared" si="95"/>
        <v>-1.5012239866028701E+27</v>
      </c>
      <c r="AA99" s="353">
        <f t="shared" si="96"/>
        <v>4.5081801399485601E+23</v>
      </c>
      <c r="AB99" s="354">
        <f t="shared" si="97"/>
        <v>0</v>
      </c>
      <c r="AC99" s="355">
        <f t="shared" si="98"/>
        <v>0</v>
      </c>
      <c r="AD99" s="159">
        <f t="shared" si="99"/>
        <v>80</v>
      </c>
      <c r="AE99" s="369"/>
      <c r="AF99" s="350">
        <f t="shared" si="100"/>
        <v>0.13</v>
      </c>
      <c r="AG99" s="351">
        <f t="shared" si="101"/>
        <v>5.1846365696385899E+22</v>
      </c>
    </row>
    <row r="100" spans="1:33" ht="15">
      <c r="A100" s="159">
        <f t="shared" si="77"/>
        <v>81</v>
      </c>
      <c r="B100" s="107">
        <f t="shared" si="78"/>
        <v>0</v>
      </c>
      <c r="C100" s="112">
        <f t="shared" si="79"/>
        <v>13</v>
      </c>
      <c r="D100" s="76"/>
      <c r="E100" s="107">
        <f t="shared" si="80"/>
        <v>0</v>
      </c>
      <c r="F100" s="105">
        <f t="shared" si="81"/>
        <v>100</v>
      </c>
      <c r="G100" s="100">
        <f t="shared" si="82"/>
        <v>8000</v>
      </c>
      <c r="H100" s="11"/>
      <c r="I100" s="7">
        <f t="shared" si="83"/>
        <v>2.15</v>
      </c>
      <c r="J100" s="110">
        <f t="shared" si="84"/>
        <v>1.7570412162328301E+24</v>
      </c>
      <c r="K100" s="8">
        <f t="shared" si="85"/>
        <v>3.2849031433918123E+24</v>
      </c>
      <c r="L100" s="153"/>
      <c r="M100" s="157">
        <f t="shared" si="86"/>
        <v>4.2703740864093498E+26</v>
      </c>
      <c r="N100" s="300">
        <f t="shared" si="75"/>
        <v>1.2823946205433483E+23</v>
      </c>
      <c r="O100" s="155">
        <f t="shared" si="87"/>
        <v>3.2849031433918099E+25</v>
      </c>
      <c r="P100" s="203">
        <f t="shared" si="88"/>
        <v>2.8564375159928802E+27</v>
      </c>
      <c r="Q100" s="216">
        <f t="shared" si="76"/>
        <v>8.5778904384170578E+23</v>
      </c>
      <c r="R100" s="119">
        <f t="shared" si="89"/>
        <v>87</v>
      </c>
      <c r="S100" s="120">
        <f t="shared" si="90"/>
        <v>0.01</v>
      </c>
      <c r="T100" s="124">
        <f t="shared" si="91"/>
        <v>100</v>
      </c>
      <c r="U100" s="125">
        <f t="shared" si="92"/>
        <v>0.01</v>
      </c>
      <c r="V100" s="366"/>
      <c r="W100" s="339">
        <f t="shared" si="93"/>
        <v>3.7119405520327498E+26</v>
      </c>
      <c r="X100" s="340">
        <f t="shared" si="94"/>
        <v>3.2276315711961602E+27</v>
      </c>
      <c r="Y100" s="343"/>
      <c r="Z100" s="344">
        <f t="shared" si="95"/>
        <v>-3.2276315711961602E+27</v>
      </c>
      <c r="AA100" s="345">
        <f t="shared" si="96"/>
        <v>9.6925873008893702E+23</v>
      </c>
      <c r="AB100" s="346">
        <f t="shared" si="97"/>
        <v>0</v>
      </c>
      <c r="AC100" s="347">
        <f t="shared" si="98"/>
        <v>0</v>
      </c>
      <c r="AD100" s="159">
        <f t="shared" si="99"/>
        <v>81</v>
      </c>
      <c r="AE100" s="369"/>
      <c r="AF100" s="341">
        <f t="shared" si="100"/>
        <v>0.13</v>
      </c>
      <c r="AG100" s="342">
        <f t="shared" si="101"/>
        <v>1.1146968624723E+23</v>
      </c>
    </row>
    <row r="101" spans="1:33" ht="15">
      <c r="A101" s="159">
        <f t="shared" si="77"/>
        <v>82</v>
      </c>
      <c r="B101" s="107">
        <f t="shared" si="78"/>
        <v>0</v>
      </c>
      <c r="C101" s="112">
        <f t="shared" si="79"/>
        <v>13</v>
      </c>
      <c r="D101" s="76"/>
      <c r="E101" s="107">
        <f t="shared" si="80"/>
        <v>0</v>
      </c>
      <c r="F101" s="105">
        <f t="shared" si="81"/>
        <v>100</v>
      </c>
      <c r="G101" s="100">
        <f t="shared" si="82"/>
        <v>8100</v>
      </c>
      <c r="H101" s="11"/>
      <c r="I101" s="7">
        <f t="shared" si="83"/>
        <v>2.15</v>
      </c>
      <c r="J101" s="110">
        <f t="shared" si="84"/>
        <v>3.7776386149005802E+24</v>
      </c>
      <c r="K101" s="8">
        <f t="shared" si="85"/>
        <v>7.062541758292393E+24</v>
      </c>
      <c r="L101" s="153"/>
      <c r="M101" s="157">
        <f t="shared" si="86"/>
        <v>9.1813042857801097E+26</v>
      </c>
      <c r="N101" s="300">
        <f t="shared" si="75"/>
        <v>2.7571484341682013E+23</v>
      </c>
      <c r="O101" s="155">
        <f t="shared" si="87"/>
        <v>7.0625417582923904E+25</v>
      </c>
      <c r="P101" s="203">
        <f t="shared" si="88"/>
        <v>6.1413406593846899E+27</v>
      </c>
      <c r="Q101" s="216">
        <f t="shared" si="76"/>
        <v>1.8442464442596666E+24</v>
      </c>
      <c r="R101" s="119">
        <f t="shared" si="89"/>
        <v>87</v>
      </c>
      <c r="S101" s="120">
        <f t="shared" si="90"/>
        <v>0.01</v>
      </c>
      <c r="T101" s="124">
        <f t="shared" si="91"/>
        <v>100</v>
      </c>
      <c r="U101" s="125">
        <f t="shared" si="92"/>
        <v>0.01</v>
      </c>
      <c r="V101" s="366"/>
      <c r="W101" s="339">
        <f t="shared" si="93"/>
        <v>7.9806721868704E+26</v>
      </c>
      <c r="X101" s="340">
        <f t="shared" si="94"/>
        <v>6.9394078780717302E+27</v>
      </c>
      <c r="Y101" s="343"/>
      <c r="Z101" s="344">
        <f t="shared" si="95"/>
        <v>-6.9394078780717302E+27</v>
      </c>
      <c r="AA101" s="345">
        <f t="shared" si="96"/>
        <v>2.0839062696912101E+24</v>
      </c>
      <c r="AB101" s="346">
        <f t="shared" si="97"/>
        <v>0</v>
      </c>
      <c r="AC101" s="347">
        <f t="shared" si="98"/>
        <v>0</v>
      </c>
      <c r="AD101" s="159">
        <f t="shared" si="99"/>
        <v>82</v>
      </c>
      <c r="AE101" s="369"/>
      <c r="AF101" s="341">
        <f t="shared" si="100"/>
        <v>0.13</v>
      </c>
      <c r="AG101" s="342">
        <f t="shared" si="101"/>
        <v>2.3965982543154399E+23</v>
      </c>
    </row>
    <row r="102" spans="1:33" ht="15">
      <c r="A102" s="159">
        <f t="shared" si="77"/>
        <v>83</v>
      </c>
      <c r="B102" s="107">
        <f t="shared" si="78"/>
        <v>0</v>
      </c>
      <c r="C102" s="112">
        <f t="shared" si="79"/>
        <v>13</v>
      </c>
      <c r="D102" s="76"/>
      <c r="E102" s="107">
        <f t="shared" si="80"/>
        <v>0</v>
      </c>
      <c r="F102" s="105">
        <f t="shared" si="81"/>
        <v>100</v>
      </c>
      <c r="G102" s="100">
        <f t="shared" si="82"/>
        <v>8200</v>
      </c>
      <c r="H102" s="11"/>
      <c r="I102" s="7">
        <f t="shared" si="83"/>
        <v>2.15</v>
      </c>
      <c r="J102" s="110">
        <f t="shared" si="84"/>
        <v>8.1219230220362498E+24</v>
      </c>
      <c r="K102" s="8">
        <f t="shared" si="85"/>
        <v>1.5184464780328643E+25</v>
      </c>
      <c r="L102" s="153"/>
      <c r="M102" s="157">
        <f t="shared" si="86"/>
        <v>1.9739804214427199E+27</v>
      </c>
      <c r="N102" s="300">
        <f t="shared" si="75"/>
        <v>5.9278691334616217E+23</v>
      </c>
      <c r="O102" s="155">
        <f t="shared" si="87"/>
        <v>1.51844647803286E+26</v>
      </c>
      <c r="P102" s="203">
        <f t="shared" si="88"/>
        <v>1.3203882417677099E+28</v>
      </c>
      <c r="Q102" s="216">
        <f t="shared" si="76"/>
        <v>3.9651298551582878E+24</v>
      </c>
      <c r="R102" s="119">
        <f t="shared" si="89"/>
        <v>87</v>
      </c>
      <c r="S102" s="120">
        <f t="shared" si="90"/>
        <v>0.01</v>
      </c>
      <c r="T102" s="124">
        <f t="shared" si="91"/>
        <v>100</v>
      </c>
      <c r="U102" s="125">
        <f t="shared" si="92"/>
        <v>0.01</v>
      </c>
      <c r="V102" s="366"/>
      <c r="W102" s="339">
        <f t="shared" si="93"/>
        <v>1.7158445201771399E+27</v>
      </c>
      <c r="X102" s="340">
        <f t="shared" si="94"/>
        <v>1.4919726937854201E+28</v>
      </c>
      <c r="Y102" s="343"/>
      <c r="Z102" s="344">
        <f t="shared" si="95"/>
        <v>-1.4919726937854201E+28</v>
      </c>
      <c r="AA102" s="345">
        <f t="shared" si="96"/>
        <v>4.4803984798361003E+24</v>
      </c>
      <c r="AB102" s="346">
        <f t="shared" si="97"/>
        <v>0</v>
      </c>
      <c r="AC102" s="347">
        <f t="shared" si="98"/>
        <v>0</v>
      </c>
      <c r="AD102" s="159">
        <f t="shared" si="99"/>
        <v>83</v>
      </c>
      <c r="AE102" s="369"/>
      <c r="AF102" s="341">
        <f t="shared" si="100"/>
        <v>0.13</v>
      </c>
      <c r="AG102" s="342">
        <f t="shared" si="101"/>
        <v>5.1526862467781999E+23</v>
      </c>
    </row>
    <row r="103" spans="1:33" ht="15">
      <c r="A103" s="159">
        <f t="shared" si="77"/>
        <v>84</v>
      </c>
      <c r="B103" s="107">
        <f t="shared" si="78"/>
        <v>0</v>
      </c>
      <c r="C103" s="112">
        <f t="shared" si="79"/>
        <v>13</v>
      </c>
      <c r="D103" s="76"/>
      <c r="E103" s="107">
        <f t="shared" si="80"/>
        <v>0</v>
      </c>
      <c r="F103" s="105">
        <f t="shared" si="81"/>
        <v>100</v>
      </c>
      <c r="G103" s="100">
        <f t="shared" si="82"/>
        <v>8300</v>
      </c>
      <c r="H103" s="11"/>
      <c r="I103" s="7">
        <f t="shared" si="83"/>
        <v>2.15</v>
      </c>
      <c r="J103" s="110">
        <f t="shared" si="84"/>
        <v>1.7462134497377899E+25</v>
      </c>
      <c r="K103" s="8">
        <f t="shared" si="85"/>
        <v>3.2646599277706544E+25</v>
      </c>
      <c r="L103" s="153"/>
      <c r="M103" s="157">
        <f t="shared" si="86"/>
        <v>4.2440579061018502E+27</v>
      </c>
      <c r="N103" s="300">
        <f t="shared" si="75"/>
        <v>1.2744918636942493E+24</v>
      </c>
      <c r="O103" s="155">
        <f t="shared" si="87"/>
        <v>3.2646599277706501E+26</v>
      </c>
      <c r="P103" s="203">
        <f t="shared" si="88"/>
        <v>2.8388347198005699E+28</v>
      </c>
      <c r="Q103" s="216">
        <f t="shared" si="76"/>
        <v>8.5250291885903001E+24</v>
      </c>
      <c r="R103" s="119">
        <f t="shared" si="89"/>
        <v>87</v>
      </c>
      <c r="S103" s="120">
        <f t="shared" si="90"/>
        <v>0.01</v>
      </c>
      <c r="T103" s="124">
        <f t="shared" si="91"/>
        <v>100</v>
      </c>
      <c r="U103" s="125">
        <f t="shared" si="92"/>
        <v>0.01</v>
      </c>
      <c r="V103" s="366"/>
      <c r="W103" s="339">
        <f t="shared" si="93"/>
        <v>3.6890657183808402E+27</v>
      </c>
      <c r="X103" s="340">
        <f t="shared" si="94"/>
        <v>3.20774129163865E+28</v>
      </c>
      <c r="Y103" s="343"/>
      <c r="Z103" s="344">
        <f t="shared" si="95"/>
        <v>-3.20774129163865E+28</v>
      </c>
      <c r="AA103" s="345">
        <f t="shared" si="96"/>
        <v>9.6328567316475995E+24</v>
      </c>
      <c r="AB103" s="346">
        <f t="shared" si="97"/>
        <v>0</v>
      </c>
      <c r="AC103" s="347">
        <f t="shared" si="98"/>
        <v>0</v>
      </c>
      <c r="AD103" s="159">
        <f t="shared" si="99"/>
        <v>84</v>
      </c>
      <c r="AE103" s="369"/>
      <c r="AF103" s="341">
        <f t="shared" si="100"/>
        <v>0.13</v>
      </c>
      <c r="AG103" s="342">
        <f t="shared" si="101"/>
        <v>1.10782754305731E+24</v>
      </c>
    </row>
    <row r="104" spans="1:33" ht="15">
      <c r="A104" s="159">
        <f t="shared" si="77"/>
        <v>85</v>
      </c>
      <c r="B104" s="108">
        <f t="shared" si="78"/>
        <v>0</v>
      </c>
      <c r="C104" s="102">
        <f t="shared" si="79"/>
        <v>13</v>
      </c>
      <c r="D104" s="9"/>
      <c r="E104" s="108">
        <f t="shared" si="80"/>
        <v>0</v>
      </c>
      <c r="F104" s="101">
        <f t="shared" si="81"/>
        <v>100</v>
      </c>
      <c r="G104" s="102">
        <f t="shared" si="82"/>
        <v>8400</v>
      </c>
      <c r="H104" s="9"/>
      <c r="I104" s="13">
        <f t="shared" si="83"/>
        <v>2.15</v>
      </c>
      <c r="J104" s="14">
        <f t="shared" si="84"/>
        <v>3.7543589169362498E+25</v>
      </c>
      <c r="K104" s="15">
        <f t="shared" si="85"/>
        <v>7.0190188447069038E+25</v>
      </c>
      <c r="L104" s="153"/>
      <c r="M104" s="158">
        <f t="shared" si="86"/>
        <v>9.1247244981189701E+27</v>
      </c>
      <c r="N104" s="301">
        <f t="shared" si="75"/>
        <v>2.7401575069426336E+24</v>
      </c>
      <c r="O104" s="156">
        <f t="shared" si="87"/>
        <v>7.0190188447068997E+26</v>
      </c>
      <c r="P104" s="204">
        <f t="shared" si="88"/>
        <v>6.1034946475712199E+28</v>
      </c>
      <c r="Q104" s="215">
        <f t="shared" si="76"/>
        <v>1.8328812755469129E+25</v>
      </c>
      <c r="R104" s="121">
        <f t="shared" si="89"/>
        <v>87</v>
      </c>
      <c r="S104" s="122">
        <f t="shared" si="90"/>
        <v>0.01</v>
      </c>
      <c r="T104" s="126">
        <f t="shared" si="91"/>
        <v>100</v>
      </c>
      <c r="U104" s="127">
        <f t="shared" si="92"/>
        <v>0.01</v>
      </c>
      <c r="V104" s="366"/>
      <c r="W104" s="348">
        <f t="shared" si="93"/>
        <v>7.9314912945188005E+27</v>
      </c>
      <c r="X104" s="349">
        <f t="shared" si="94"/>
        <v>6.8966437770230999E+28</v>
      </c>
      <c r="Y104" s="343"/>
      <c r="Z104" s="352">
        <f t="shared" si="95"/>
        <v>-6.8966437770230999E+28</v>
      </c>
      <c r="AA104" s="353">
        <f t="shared" si="96"/>
        <v>2.0710641973042299E+25</v>
      </c>
      <c r="AB104" s="354">
        <f t="shared" si="97"/>
        <v>0</v>
      </c>
      <c r="AC104" s="355">
        <f t="shared" si="98"/>
        <v>0</v>
      </c>
      <c r="AD104" s="159">
        <f t="shared" si="99"/>
        <v>85</v>
      </c>
      <c r="AE104" s="369"/>
      <c r="AF104" s="350">
        <f t="shared" si="100"/>
        <v>0.13</v>
      </c>
      <c r="AG104" s="351">
        <f t="shared" si="101"/>
        <v>2.3818292175732101E+24</v>
      </c>
    </row>
    <row r="105" spans="1:33" ht="15">
      <c r="A105" s="159">
        <f t="shared" si="77"/>
        <v>86</v>
      </c>
      <c r="B105" s="107">
        <f t="shared" si="78"/>
        <v>0</v>
      </c>
      <c r="C105" s="112">
        <f t="shared" si="79"/>
        <v>13</v>
      </c>
      <c r="D105" s="76"/>
      <c r="E105" s="107">
        <f t="shared" si="80"/>
        <v>0</v>
      </c>
      <c r="F105" s="105">
        <f t="shared" si="81"/>
        <v>100</v>
      </c>
      <c r="G105" s="100">
        <f t="shared" si="82"/>
        <v>8500</v>
      </c>
      <c r="H105" s="11"/>
      <c r="I105" s="7">
        <f t="shared" si="83"/>
        <v>2.15</v>
      </c>
      <c r="J105" s="110">
        <f t="shared" si="84"/>
        <v>8.0718716714129397E+25</v>
      </c>
      <c r="K105" s="8">
        <f t="shared" si="85"/>
        <v>1.5090890516119843E+26</v>
      </c>
      <c r="L105" s="153"/>
      <c r="M105" s="157">
        <f t="shared" si="86"/>
        <v>1.9618157670955699E+28</v>
      </c>
      <c r="N105" s="300">
        <f t="shared" si="75"/>
        <v>5.8913386399266369E+24</v>
      </c>
      <c r="O105" s="155">
        <f t="shared" si="87"/>
        <v>1.5090890516119799E+27</v>
      </c>
      <c r="P105" s="203">
        <f t="shared" si="88"/>
        <v>1.31225134922781E+29</v>
      </c>
      <c r="Q105" s="216">
        <f t="shared" si="76"/>
        <v>3.9406947424258558E+25</v>
      </c>
      <c r="R105" s="119">
        <f t="shared" si="89"/>
        <v>87</v>
      </c>
      <c r="S105" s="120">
        <f t="shared" si="90"/>
        <v>0.01</v>
      </c>
      <c r="T105" s="124">
        <f t="shared" si="91"/>
        <v>100</v>
      </c>
      <c r="U105" s="125">
        <f t="shared" si="92"/>
        <v>0.01</v>
      </c>
      <c r="V105" s="366"/>
      <c r="W105" s="339">
        <f t="shared" si="93"/>
        <v>1.70527062832154E+28</v>
      </c>
      <c r="X105" s="340">
        <f t="shared" si="94"/>
        <v>1.48277841205996E+29</v>
      </c>
      <c r="Y105" s="343"/>
      <c r="Z105" s="344">
        <f t="shared" si="95"/>
        <v>-1.48277841205996E+29</v>
      </c>
      <c r="AA105" s="345">
        <f t="shared" si="96"/>
        <v>4.4527880242040802E+25</v>
      </c>
      <c r="AB105" s="346">
        <f t="shared" si="97"/>
        <v>0</v>
      </c>
      <c r="AC105" s="347">
        <f t="shared" si="98"/>
        <v>0</v>
      </c>
      <c r="AD105" s="159">
        <f t="shared" si="99"/>
        <v>86</v>
      </c>
      <c r="AE105" s="369"/>
      <c r="AF105" s="341">
        <f t="shared" si="100"/>
        <v>0.13</v>
      </c>
      <c r="AG105" s="342">
        <f t="shared" si="101"/>
        <v>5.1209328177824001E+24</v>
      </c>
    </row>
    <row r="106" spans="1:33" ht="15">
      <c r="A106" s="159">
        <f t="shared" si="77"/>
        <v>87</v>
      </c>
      <c r="B106" s="107">
        <f t="shared" si="78"/>
        <v>0</v>
      </c>
      <c r="C106" s="112">
        <f t="shared" si="79"/>
        <v>13</v>
      </c>
      <c r="D106" s="76"/>
      <c r="E106" s="107">
        <f t="shared" si="80"/>
        <v>0</v>
      </c>
      <c r="F106" s="105">
        <f t="shared" si="81"/>
        <v>100</v>
      </c>
      <c r="G106" s="100">
        <f t="shared" si="82"/>
        <v>8600</v>
      </c>
      <c r="H106" s="11"/>
      <c r="I106" s="7">
        <f t="shared" si="83"/>
        <v>2.15</v>
      </c>
      <c r="J106" s="110">
        <f t="shared" si="84"/>
        <v>1.73545240935378E+26</v>
      </c>
      <c r="K106" s="8">
        <f t="shared" si="85"/>
        <v>3.2445414609657644E+26</v>
      </c>
      <c r="L106" s="153"/>
      <c r="M106" s="157">
        <f t="shared" si="86"/>
        <v>4.2179038992554902E+28</v>
      </c>
      <c r="N106" s="300">
        <f t="shared" si="75"/>
        <v>1.2666378075842313E+25</v>
      </c>
      <c r="O106" s="155">
        <f t="shared" si="87"/>
        <v>3.2445414609657602E+27</v>
      </c>
      <c r="P106" s="203">
        <f t="shared" si="88"/>
        <v>2.8213404008397899E+29</v>
      </c>
      <c r="Q106" s="216">
        <f t="shared" si="76"/>
        <v>8.4724936962155849E+25</v>
      </c>
      <c r="R106" s="119">
        <f t="shared" si="89"/>
        <v>87</v>
      </c>
      <c r="S106" s="120">
        <f t="shared" si="90"/>
        <v>0.01</v>
      </c>
      <c r="T106" s="124">
        <f t="shared" si="91"/>
        <v>100</v>
      </c>
      <c r="U106" s="125">
        <f t="shared" si="92"/>
        <v>0.01</v>
      </c>
      <c r="V106" s="366"/>
      <c r="W106" s="339">
        <f t="shared" si="93"/>
        <v>3.66633185089131E+28</v>
      </c>
      <c r="X106" s="340">
        <f t="shared" si="94"/>
        <v>3.1879735859289198E+29</v>
      </c>
      <c r="Y106" s="343"/>
      <c r="Z106" s="344">
        <f t="shared" si="95"/>
        <v>-3.1879735859289198E+29</v>
      </c>
      <c r="AA106" s="345">
        <f t="shared" si="96"/>
        <v>9.5734942520387991E+25</v>
      </c>
      <c r="AB106" s="346">
        <f t="shared" si="97"/>
        <v>0</v>
      </c>
      <c r="AC106" s="347">
        <f t="shared" si="98"/>
        <v>0</v>
      </c>
      <c r="AD106" s="159">
        <f t="shared" si="99"/>
        <v>87</v>
      </c>
      <c r="AE106" s="369"/>
      <c r="AF106" s="341">
        <f t="shared" si="100"/>
        <v>0.13</v>
      </c>
      <c r="AG106" s="342">
        <f t="shared" si="101"/>
        <v>1.1010005558232201E+25</v>
      </c>
    </row>
    <row r="107" spans="1:33" ht="15">
      <c r="A107" s="159">
        <f t="shared" si="77"/>
        <v>88</v>
      </c>
      <c r="B107" s="107">
        <f t="shared" si="78"/>
        <v>0</v>
      </c>
      <c r="C107" s="112">
        <f t="shared" si="79"/>
        <v>13</v>
      </c>
      <c r="D107" s="76"/>
      <c r="E107" s="107">
        <f t="shared" si="80"/>
        <v>0</v>
      </c>
      <c r="F107" s="105">
        <f t="shared" si="81"/>
        <v>100</v>
      </c>
      <c r="G107" s="100">
        <f t="shared" si="82"/>
        <v>8700</v>
      </c>
      <c r="H107" s="11"/>
      <c r="I107" s="7">
        <f t="shared" si="83"/>
        <v>2.15</v>
      </c>
      <c r="J107" s="110">
        <f t="shared" si="84"/>
        <v>3.7312226801106303E+26</v>
      </c>
      <c r="K107" s="8">
        <f t="shared" si="85"/>
        <v>6.9757641410763947E+26</v>
      </c>
      <c r="L107" s="153"/>
      <c r="M107" s="157">
        <f t="shared" si="86"/>
        <v>9.0684933833993095E+28</v>
      </c>
      <c r="N107" s="300">
        <f t="shared" si="75"/>
        <v>2.723271286306099E+25</v>
      </c>
      <c r="O107" s="155">
        <f t="shared" si="87"/>
        <v>6.9757641410763898E+27</v>
      </c>
      <c r="P107" s="203">
        <f t="shared" si="88"/>
        <v>6.06588186180555E+29</v>
      </c>
      <c r="Q107" s="216">
        <f t="shared" si="76"/>
        <v>1.8215861446863514E+26</v>
      </c>
      <c r="R107" s="119">
        <f t="shared" si="89"/>
        <v>87</v>
      </c>
      <c r="S107" s="120">
        <f t="shared" si="90"/>
        <v>0.01</v>
      </c>
      <c r="T107" s="124">
        <f t="shared" si="91"/>
        <v>100</v>
      </c>
      <c r="U107" s="125">
        <f t="shared" si="92"/>
        <v>0.01</v>
      </c>
      <c r="V107" s="366"/>
      <c r="W107" s="339">
        <f t="shared" si="93"/>
        <v>7.8826134794163299E+28</v>
      </c>
      <c r="X107" s="340">
        <f t="shared" si="94"/>
        <v>6.8541432097471793E+29</v>
      </c>
      <c r="Y107" s="343"/>
      <c r="Z107" s="344">
        <f t="shared" si="95"/>
        <v>-6.8541432097471793E+29</v>
      </c>
      <c r="AA107" s="345">
        <f t="shared" si="96"/>
        <v>2.0583012641883398E+26</v>
      </c>
      <c r="AB107" s="346">
        <f t="shared" si="97"/>
        <v>0</v>
      </c>
      <c r="AC107" s="347">
        <f t="shared" si="98"/>
        <v>0</v>
      </c>
      <c r="AD107" s="159">
        <f t="shared" si="99"/>
        <v>88</v>
      </c>
      <c r="AE107" s="369"/>
      <c r="AF107" s="341">
        <f t="shared" si="100"/>
        <v>0.13</v>
      </c>
      <c r="AG107" s="342">
        <f t="shared" si="101"/>
        <v>2.3671511950199198E+25</v>
      </c>
    </row>
    <row r="108" spans="1:33" ht="15">
      <c r="A108" s="159">
        <f t="shared" si="77"/>
        <v>89</v>
      </c>
      <c r="B108" s="107">
        <f t="shared" si="78"/>
        <v>0</v>
      </c>
      <c r="C108" s="112">
        <f t="shared" si="79"/>
        <v>13</v>
      </c>
      <c r="D108" s="76"/>
      <c r="E108" s="107">
        <f t="shared" si="80"/>
        <v>0</v>
      </c>
      <c r="F108" s="105">
        <f t="shared" si="81"/>
        <v>100</v>
      </c>
      <c r="G108" s="100">
        <f t="shared" si="82"/>
        <v>8800</v>
      </c>
      <c r="H108" s="11"/>
      <c r="I108" s="7">
        <f t="shared" si="83"/>
        <v>2.15</v>
      </c>
      <c r="J108" s="110">
        <f t="shared" si="84"/>
        <v>8.0221287622378505E+26</v>
      </c>
      <c r="K108" s="8">
        <f t="shared" si="85"/>
        <v>1.4997892903314244E+27</v>
      </c>
      <c r="L108" s="153"/>
      <c r="M108" s="157">
        <f t="shared" si="86"/>
        <v>1.9497260774308499E+29</v>
      </c>
      <c r="N108" s="300">
        <f t="shared" si="75"/>
        <v>5.8550332655581077E+25</v>
      </c>
      <c r="O108" s="155">
        <f t="shared" si="87"/>
        <v>1.4997892903314201E+28</v>
      </c>
      <c r="P108" s="203">
        <f t="shared" si="88"/>
        <v>1.3041646002881899E+30</v>
      </c>
      <c r="Q108" s="216">
        <f t="shared" si="76"/>
        <v>3.9164102110756454E+26</v>
      </c>
      <c r="R108" s="119">
        <f t="shared" si="89"/>
        <v>87</v>
      </c>
      <c r="S108" s="120">
        <f t="shared" si="90"/>
        <v>0.01</v>
      </c>
      <c r="T108" s="124">
        <f t="shared" si="91"/>
        <v>100</v>
      </c>
      <c r="U108" s="125">
        <f t="shared" si="92"/>
        <v>0.01</v>
      </c>
      <c r="V108" s="366"/>
      <c r="W108" s="339">
        <f t="shared" si="93"/>
        <v>1.6947618980745101E+29</v>
      </c>
      <c r="X108" s="340">
        <f t="shared" si="94"/>
        <v>1.47364079009564E+30</v>
      </c>
      <c r="Y108" s="343"/>
      <c r="Z108" s="344">
        <f t="shared" si="95"/>
        <v>-1.47364079009564E+30</v>
      </c>
      <c r="AA108" s="345">
        <f t="shared" si="96"/>
        <v>4.4253477180049199E+26</v>
      </c>
      <c r="AB108" s="346">
        <f t="shared" si="97"/>
        <v>0</v>
      </c>
      <c r="AC108" s="347">
        <f t="shared" si="98"/>
        <v>0</v>
      </c>
      <c r="AD108" s="159">
        <f t="shared" si="99"/>
        <v>89</v>
      </c>
      <c r="AE108" s="369"/>
      <c r="AF108" s="341">
        <f t="shared" si="100"/>
        <v>0.13</v>
      </c>
      <c r="AG108" s="342">
        <f t="shared" si="101"/>
        <v>5.0893750692928199E+25</v>
      </c>
    </row>
    <row r="109" spans="1:33" ht="15">
      <c r="A109" s="159">
        <f t="shared" si="77"/>
        <v>90</v>
      </c>
      <c r="B109" s="108">
        <f t="shared" si="78"/>
        <v>0</v>
      </c>
      <c r="C109" s="102">
        <f t="shared" si="79"/>
        <v>13</v>
      </c>
      <c r="D109" s="9"/>
      <c r="E109" s="108">
        <f t="shared" si="80"/>
        <v>0</v>
      </c>
      <c r="F109" s="101">
        <f t="shared" si="81"/>
        <v>100</v>
      </c>
      <c r="G109" s="102">
        <f t="shared" si="82"/>
        <v>8900</v>
      </c>
      <c r="H109" s="9"/>
      <c r="I109" s="13">
        <f t="shared" si="83"/>
        <v>2.15</v>
      </c>
      <c r="J109" s="14">
        <f t="shared" si="84"/>
        <v>1.7247576838811399E+27</v>
      </c>
      <c r="K109" s="15">
        <f t="shared" si="85"/>
        <v>3.224546974212564E+27</v>
      </c>
      <c r="L109" s="153"/>
      <c r="M109" s="158">
        <f t="shared" si="86"/>
        <v>4.1919110664763297E+29</v>
      </c>
      <c r="N109" s="301">
        <f t="shared" si="75"/>
        <v>1.258832152094994E+26</v>
      </c>
      <c r="O109" s="156">
        <f t="shared" si="87"/>
        <v>3.22454697421256E+28</v>
      </c>
      <c r="P109" s="204">
        <f t="shared" si="88"/>
        <v>2.80395389061961E+30</v>
      </c>
      <c r="Q109" s="215">
        <f t="shared" si="76"/>
        <v>8.4202819538126425E+26</v>
      </c>
      <c r="R109" s="121">
        <f t="shared" si="89"/>
        <v>87</v>
      </c>
      <c r="S109" s="122">
        <f t="shared" si="90"/>
        <v>0.01</v>
      </c>
      <c r="T109" s="126">
        <f t="shared" si="91"/>
        <v>100</v>
      </c>
      <c r="U109" s="127">
        <f t="shared" si="92"/>
        <v>0.01</v>
      </c>
      <c r="V109" s="366"/>
      <c r="W109" s="348">
        <f t="shared" si="93"/>
        <v>3.6437380808601998E+29</v>
      </c>
      <c r="X109" s="349">
        <f t="shared" si="94"/>
        <v>3.16832769870563E+30</v>
      </c>
      <c r="Y109" s="343"/>
      <c r="Z109" s="352">
        <f t="shared" si="95"/>
        <v>-3.16832769870563E+30</v>
      </c>
      <c r="AA109" s="353">
        <f t="shared" si="96"/>
        <v>9.5144975937105995E+26</v>
      </c>
      <c r="AB109" s="354">
        <f t="shared" si="97"/>
        <v>0</v>
      </c>
      <c r="AC109" s="355">
        <f t="shared" si="98"/>
        <v>0</v>
      </c>
      <c r="AD109" s="159">
        <f t="shared" si="99"/>
        <v>90</v>
      </c>
      <c r="AE109" s="369"/>
      <c r="AF109" s="350">
        <f t="shared" si="100"/>
        <v>0.13</v>
      </c>
      <c r="AG109" s="351">
        <f t="shared" si="101"/>
        <v>1.0942156398979599E+26</v>
      </c>
    </row>
    <row r="110" spans="1:33" ht="15">
      <c r="A110" s="159">
        <f t="shared" si="77"/>
        <v>91</v>
      </c>
      <c r="B110" s="107">
        <f t="shared" si="78"/>
        <v>0</v>
      </c>
      <c r="C110" s="112">
        <f t="shared" si="79"/>
        <v>13</v>
      </c>
      <c r="D110" s="76"/>
      <c r="E110" s="107">
        <f t="shared" si="80"/>
        <v>0</v>
      </c>
      <c r="F110" s="105">
        <f t="shared" si="81"/>
        <v>100</v>
      </c>
      <c r="G110" s="100">
        <f t="shared" si="82"/>
        <v>9000</v>
      </c>
      <c r="H110" s="11"/>
      <c r="I110" s="7">
        <f t="shared" si="83"/>
        <v>2.15</v>
      </c>
      <c r="J110" s="110">
        <f t="shared" si="84"/>
        <v>3.7082290203444501E+27</v>
      </c>
      <c r="K110" s="8">
        <f t="shared" si="85"/>
        <v>6.9327759945570147E+27</v>
      </c>
      <c r="L110" s="153"/>
      <c r="M110" s="157">
        <f t="shared" si="86"/>
        <v>9.0126087929241095E+29</v>
      </c>
      <c r="N110" s="300">
        <f t="shared" si="75"/>
        <v>2.7064891270042371E+26</v>
      </c>
      <c r="O110" s="155">
        <f t="shared" si="87"/>
        <v>6.9327759945570103E+28</v>
      </c>
      <c r="P110" s="203">
        <f t="shared" si="88"/>
        <v>6.02850086483217E+30</v>
      </c>
      <c r="Q110" s="216">
        <f t="shared" si="76"/>
        <v>1.8103606200697206E+27</v>
      </c>
      <c r="R110" s="119">
        <f t="shared" si="89"/>
        <v>87</v>
      </c>
      <c r="S110" s="120">
        <f t="shared" si="90"/>
        <v>0.01</v>
      </c>
      <c r="T110" s="124">
        <f t="shared" si="91"/>
        <v>100</v>
      </c>
      <c r="U110" s="125">
        <f t="shared" si="92"/>
        <v>0.01</v>
      </c>
      <c r="V110" s="366"/>
      <c r="W110" s="339">
        <f t="shared" si="93"/>
        <v>7.8340368738494302E+29</v>
      </c>
      <c r="X110" s="340">
        <f t="shared" si="94"/>
        <v>6.81190455221711E+30</v>
      </c>
      <c r="Y110" s="343"/>
      <c r="Z110" s="344">
        <f t="shared" si="95"/>
        <v>-6.81190455221711E+30</v>
      </c>
      <c r="AA110" s="345">
        <f t="shared" si="96"/>
        <v>2.04561698264778E+27</v>
      </c>
      <c r="AB110" s="346">
        <f t="shared" si="97"/>
        <v>0</v>
      </c>
      <c r="AC110" s="347">
        <f t="shared" si="98"/>
        <v>0</v>
      </c>
      <c r="AD110" s="159">
        <f t="shared" si="99"/>
        <v>91</v>
      </c>
      <c r="AE110" s="369"/>
      <c r="AF110" s="341">
        <f t="shared" si="100"/>
        <v>0.13</v>
      </c>
      <c r="AG110" s="342">
        <f t="shared" si="101"/>
        <v>2.3525636257806101E+26</v>
      </c>
    </row>
    <row r="111" spans="1:33" ht="15">
      <c r="A111" s="159">
        <f t="shared" si="77"/>
        <v>92</v>
      </c>
      <c r="B111" s="107">
        <f t="shared" si="78"/>
        <v>0</v>
      </c>
      <c r="C111" s="112">
        <f t="shared" si="79"/>
        <v>13</v>
      </c>
      <c r="D111" s="76"/>
      <c r="E111" s="107">
        <f t="shared" si="80"/>
        <v>0</v>
      </c>
      <c r="F111" s="105">
        <f t="shared" si="81"/>
        <v>100</v>
      </c>
      <c r="G111" s="100">
        <f t="shared" si="82"/>
        <v>9100</v>
      </c>
      <c r="H111" s="11"/>
      <c r="I111" s="7">
        <f t="shared" si="83"/>
        <v>2.15</v>
      </c>
      <c r="J111" s="110">
        <f t="shared" si="84"/>
        <v>7.9726923937405699E+27</v>
      </c>
      <c r="K111" s="8">
        <f t="shared" si="85"/>
        <v>1.4905468388297583E+28</v>
      </c>
      <c r="L111" s="153"/>
      <c r="M111" s="157">
        <f t="shared" si="86"/>
        <v>1.9377108904786899E+30</v>
      </c>
      <c r="N111" s="300">
        <f t="shared" si="75"/>
        <v>5.8189516230591291E+26</v>
      </c>
      <c r="O111" s="155">
        <f t="shared" si="87"/>
        <v>1.4905468388297599E+29</v>
      </c>
      <c r="P111" s="203">
        <f t="shared" si="88"/>
        <v>1.29612768593892E+31</v>
      </c>
      <c r="Q111" s="216">
        <f t="shared" si="76"/>
        <v>3.8922753331499097E+27</v>
      </c>
      <c r="R111" s="119">
        <f t="shared" si="89"/>
        <v>87</v>
      </c>
      <c r="S111" s="120">
        <f t="shared" si="90"/>
        <v>0.01</v>
      </c>
      <c r="T111" s="124">
        <f t="shared" si="91"/>
        <v>100</v>
      </c>
      <c r="U111" s="125">
        <f t="shared" si="92"/>
        <v>0.01</v>
      </c>
      <c r="V111" s="366"/>
      <c r="W111" s="339">
        <f t="shared" si="93"/>
        <v>1.6843179278776301E+30</v>
      </c>
      <c r="X111" s="340">
        <f t="shared" si="94"/>
        <v>1.46455947872668E+31</v>
      </c>
      <c r="Y111" s="343"/>
      <c r="Z111" s="344">
        <f t="shared" si="95"/>
        <v>-1.46455947872668E+31</v>
      </c>
      <c r="AA111" s="345">
        <f t="shared" si="96"/>
        <v>4.3980765126927298E+27</v>
      </c>
      <c r="AB111" s="346">
        <f t="shared" si="97"/>
        <v>0</v>
      </c>
      <c r="AC111" s="347">
        <f t="shared" si="98"/>
        <v>0</v>
      </c>
      <c r="AD111" s="159">
        <f t="shared" si="99"/>
        <v>92</v>
      </c>
      <c r="AE111" s="369"/>
      <c r="AF111" s="341">
        <f t="shared" si="100"/>
        <v>0.13</v>
      </c>
      <c r="AG111" s="342">
        <f t="shared" si="101"/>
        <v>5.0580117954283199E+26</v>
      </c>
    </row>
    <row r="112" spans="1:33" ht="15">
      <c r="A112" s="159">
        <f t="shared" si="77"/>
        <v>93</v>
      </c>
      <c r="B112" s="107">
        <f t="shared" si="78"/>
        <v>0</v>
      </c>
      <c r="C112" s="112">
        <f t="shared" si="79"/>
        <v>13</v>
      </c>
      <c r="D112" s="76"/>
      <c r="E112" s="107">
        <f t="shared" si="80"/>
        <v>0</v>
      </c>
      <c r="F112" s="105">
        <f t="shared" si="81"/>
        <v>100</v>
      </c>
      <c r="G112" s="100">
        <f t="shared" si="82"/>
        <v>9200</v>
      </c>
      <c r="H112" s="11"/>
      <c r="I112" s="7">
        <f t="shared" si="83"/>
        <v>2.15</v>
      </c>
      <c r="J112" s="110">
        <f t="shared" si="84"/>
        <v>1.7141288646542199E+28</v>
      </c>
      <c r="K112" s="8">
        <f t="shared" si="85"/>
        <v>3.204675703483978E+28</v>
      </c>
      <c r="L112" s="153"/>
      <c r="M112" s="157">
        <f t="shared" si="86"/>
        <v>4.16607841452917E+30</v>
      </c>
      <c r="N112" s="300">
        <f t="shared" si="75"/>
        <v>1.2510745989577086E+27</v>
      </c>
      <c r="O112" s="155">
        <f t="shared" si="87"/>
        <v>3.2046757034839803E+29</v>
      </c>
      <c r="P112" s="203">
        <f t="shared" si="88"/>
        <v>2.7866745247686799E+31</v>
      </c>
      <c r="Q112" s="216">
        <f t="shared" si="76"/>
        <v>8.3683919662723121E+27</v>
      </c>
      <c r="R112" s="119">
        <f t="shared" si="89"/>
        <v>87</v>
      </c>
      <c r="S112" s="120">
        <f t="shared" si="90"/>
        <v>0.01</v>
      </c>
      <c r="T112" s="124">
        <f t="shared" si="91"/>
        <v>100</v>
      </c>
      <c r="U112" s="125">
        <f t="shared" si="92"/>
        <v>0.01</v>
      </c>
      <c r="V112" s="366"/>
      <c r="W112" s="339">
        <f t="shared" si="93"/>
        <v>3.6212835449369002E+30</v>
      </c>
      <c r="X112" s="340">
        <f t="shared" si="94"/>
        <v>3.14880287926237E+31</v>
      </c>
      <c r="Y112" s="343"/>
      <c r="Z112" s="344">
        <f t="shared" si="95"/>
        <v>-3.14880287926237E+31</v>
      </c>
      <c r="AA112" s="345">
        <f t="shared" si="96"/>
        <v>9.4558645022893996E+27</v>
      </c>
      <c r="AB112" s="346">
        <f t="shared" si="97"/>
        <v>0</v>
      </c>
      <c r="AC112" s="347">
        <f t="shared" si="98"/>
        <v>0</v>
      </c>
      <c r="AD112" s="159">
        <f t="shared" si="99"/>
        <v>93</v>
      </c>
      <c r="AE112" s="369"/>
      <c r="AF112" s="341">
        <f t="shared" si="100"/>
        <v>0.13</v>
      </c>
      <c r="AG112" s="342">
        <f t="shared" si="101"/>
        <v>1.08747253601709E+27</v>
      </c>
    </row>
    <row r="113" spans="1:33" ht="15">
      <c r="A113" s="159">
        <f t="shared" si="77"/>
        <v>94</v>
      </c>
      <c r="B113" s="107">
        <f t="shared" si="78"/>
        <v>0</v>
      </c>
      <c r="C113" s="112">
        <f t="shared" si="79"/>
        <v>13</v>
      </c>
      <c r="D113" s="76"/>
      <c r="E113" s="107">
        <f t="shared" si="80"/>
        <v>0</v>
      </c>
      <c r="F113" s="105">
        <f t="shared" si="81"/>
        <v>100</v>
      </c>
      <c r="G113" s="100">
        <f t="shared" si="82"/>
        <v>9300</v>
      </c>
      <c r="H113" s="11"/>
      <c r="I113" s="7">
        <f t="shared" si="83"/>
        <v>2.15</v>
      </c>
      <c r="J113" s="110">
        <f t="shared" si="84"/>
        <v>3.6853770590065699E+28</v>
      </c>
      <c r="K113" s="8">
        <f t="shared" si="85"/>
        <v>6.8900527624905483E+28</v>
      </c>
      <c r="L113" s="153"/>
      <c r="M113" s="157">
        <f t="shared" si="86"/>
        <v>8.9570685912377097E+30</v>
      </c>
      <c r="N113" s="300">
        <f t="shared" si="75"/>
        <v>2.6898103877590718E+27</v>
      </c>
      <c r="O113" s="155">
        <f t="shared" si="87"/>
        <v>6.8900527624905497E+29</v>
      </c>
      <c r="P113" s="203">
        <f t="shared" si="88"/>
        <v>5.9913502282526598E+31</v>
      </c>
      <c r="Q113" s="216">
        <f t="shared" si="76"/>
        <v>1.7992042727485466E+28</v>
      </c>
      <c r="R113" s="119">
        <f t="shared" si="89"/>
        <v>87</v>
      </c>
      <c r="S113" s="120">
        <f t="shared" si="90"/>
        <v>0.01</v>
      </c>
      <c r="T113" s="124">
        <f t="shared" si="91"/>
        <v>100</v>
      </c>
      <c r="U113" s="125">
        <f t="shared" si="92"/>
        <v>0.01</v>
      </c>
      <c r="V113" s="366"/>
      <c r="W113" s="339">
        <f t="shared" si="93"/>
        <v>7.7857596216143203E+30</v>
      </c>
      <c r="X113" s="340">
        <f t="shared" si="94"/>
        <v>6.7699261904140896E+31</v>
      </c>
      <c r="Y113" s="343"/>
      <c r="Z113" s="344">
        <f t="shared" si="95"/>
        <v>-6.7699261904140896E+31</v>
      </c>
      <c r="AA113" s="345">
        <f t="shared" si="96"/>
        <v>2.0330108679922199E+28</v>
      </c>
      <c r="AB113" s="346">
        <f t="shared" si="97"/>
        <v>0</v>
      </c>
      <c r="AC113" s="347">
        <f t="shared" si="98"/>
        <v>0</v>
      </c>
      <c r="AD113" s="159">
        <f t="shared" si="99"/>
        <v>94</v>
      </c>
      <c r="AE113" s="369"/>
      <c r="AF113" s="341">
        <f t="shared" si="100"/>
        <v>0.13</v>
      </c>
      <c r="AG113" s="342">
        <f t="shared" si="101"/>
        <v>2.3380659524367301E+27</v>
      </c>
    </row>
    <row r="114" spans="1:33" ht="15">
      <c r="A114" s="159">
        <f t="shared" si="77"/>
        <v>95</v>
      </c>
      <c r="B114" s="108">
        <f t="shared" si="78"/>
        <v>0</v>
      </c>
      <c r="C114" s="102">
        <f t="shared" si="79"/>
        <v>13</v>
      </c>
      <c r="D114" s="9"/>
      <c r="E114" s="108">
        <f t="shared" si="80"/>
        <v>0</v>
      </c>
      <c r="F114" s="101">
        <f t="shared" si="81"/>
        <v>100</v>
      </c>
      <c r="G114" s="102">
        <f t="shared" si="82"/>
        <v>9400</v>
      </c>
      <c r="H114" s="9"/>
      <c r="I114" s="13">
        <f t="shared" si="83"/>
        <v>2.15</v>
      </c>
      <c r="J114" s="14">
        <f t="shared" si="84"/>
        <v>7.9235606768641193E+28</v>
      </c>
      <c r="K114" s="15">
        <f t="shared" si="85"/>
        <v>1.4813613439354668E+29</v>
      </c>
      <c r="L114" s="153"/>
      <c r="M114" s="158">
        <f t="shared" si="86"/>
        <v>1.92576974711611E+31</v>
      </c>
      <c r="N114" s="301">
        <f t="shared" si="75"/>
        <v>5.7830923336820119E+27</v>
      </c>
      <c r="O114" s="156">
        <f t="shared" si="87"/>
        <v>1.4813613439354701E+30</v>
      </c>
      <c r="P114" s="204">
        <f t="shared" si="88"/>
        <v>1.2881402990743199E+32</v>
      </c>
      <c r="Q114" s="215">
        <f t="shared" si="76"/>
        <v>3.8682891864093691E+28</v>
      </c>
      <c r="R114" s="121">
        <f t="shared" si="89"/>
        <v>87</v>
      </c>
      <c r="S114" s="122">
        <f t="shared" si="90"/>
        <v>0.01</v>
      </c>
      <c r="T114" s="126">
        <f t="shared" si="91"/>
        <v>100</v>
      </c>
      <c r="U114" s="127">
        <f t="shared" si="92"/>
        <v>0.01</v>
      </c>
      <c r="V114" s="366"/>
      <c r="W114" s="348">
        <f t="shared" si="93"/>
        <v>1.67393831864708E+31</v>
      </c>
      <c r="X114" s="349">
        <f t="shared" si="94"/>
        <v>1.4555341309390301E+32</v>
      </c>
      <c r="Y114" s="343"/>
      <c r="Z114" s="352">
        <f t="shared" si="95"/>
        <v>-1.4555341309390301E+32</v>
      </c>
      <c r="AA114" s="353">
        <f t="shared" si="96"/>
        <v>4.3709733661832702E+28</v>
      </c>
      <c r="AB114" s="354">
        <f t="shared" si="97"/>
        <v>0</v>
      </c>
      <c r="AC114" s="355">
        <f t="shared" si="98"/>
        <v>0</v>
      </c>
      <c r="AD114" s="159">
        <f t="shared" si="99"/>
        <v>95</v>
      </c>
      <c r="AE114" s="369"/>
      <c r="AF114" s="350">
        <f t="shared" si="100"/>
        <v>0.13</v>
      </c>
      <c r="AG114" s="351">
        <f t="shared" si="101"/>
        <v>5.0268417977389799E+27</v>
      </c>
    </row>
    <row r="115" spans="1:33" ht="15">
      <c r="A115" s="159">
        <f t="shared" si="77"/>
        <v>96</v>
      </c>
      <c r="B115" s="107">
        <f t="shared" si="78"/>
        <v>0</v>
      </c>
      <c r="C115" s="112">
        <f t="shared" si="79"/>
        <v>13</v>
      </c>
      <c r="D115" s="76"/>
      <c r="E115" s="107">
        <f t="shared" si="80"/>
        <v>0</v>
      </c>
      <c r="F115" s="105">
        <f t="shared" si="81"/>
        <v>100</v>
      </c>
      <c r="G115" s="100">
        <f t="shared" si="82"/>
        <v>9500</v>
      </c>
      <c r="H115" s="11"/>
      <c r="I115" s="7">
        <f t="shared" si="83"/>
        <v>2.15</v>
      </c>
      <c r="J115" s="110">
        <f t="shared" si="84"/>
        <v>1.7035655455257899E+29</v>
      </c>
      <c r="K115" s="8">
        <f t="shared" si="85"/>
        <v>3.1849268894612567E+29</v>
      </c>
      <c r="L115" s="153"/>
      <c r="M115" s="157">
        <f t="shared" si="86"/>
        <v>4.1404049562996396E+31</v>
      </c>
      <c r="N115" s="300">
        <f t="shared" si="75"/>
        <v>1.2433648517416336E+28</v>
      </c>
      <c r="O115" s="155">
        <f t="shared" si="87"/>
        <v>3.1849268894612602E+30</v>
      </c>
      <c r="P115" s="203">
        <f t="shared" si="88"/>
        <v>2.76950164300979E+32</v>
      </c>
      <c r="Q115" s="216">
        <f t="shared" si="76"/>
        <v>8.3168217507801498E+28</v>
      </c>
      <c r="R115" s="119">
        <f t="shared" si="89"/>
        <v>87</v>
      </c>
      <c r="S115" s="120">
        <f t="shared" si="90"/>
        <v>0.01</v>
      </c>
      <c r="T115" s="124">
        <f t="shared" si="91"/>
        <v>100</v>
      </c>
      <c r="U115" s="125">
        <f t="shared" si="92"/>
        <v>0.01</v>
      </c>
      <c r="V115" s="366"/>
      <c r="W115" s="339">
        <f t="shared" si="93"/>
        <v>3.5989673850912202E+31</v>
      </c>
      <c r="X115" s="340">
        <f t="shared" si="94"/>
        <v>3.1293983815189101E+32</v>
      </c>
      <c r="Y115" s="343"/>
      <c r="Z115" s="344">
        <f t="shared" si="95"/>
        <v>-3.1293983815189101E+32</v>
      </c>
      <c r="AA115" s="345">
        <f t="shared" si="96"/>
        <v>9.3975927372940197E+28</v>
      </c>
      <c r="AB115" s="346">
        <f t="shared" si="97"/>
        <v>0</v>
      </c>
      <c r="AC115" s="347">
        <f t="shared" si="98"/>
        <v>0</v>
      </c>
      <c r="AD115" s="159">
        <f t="shared" si="99"/>
        <v>96</v>
      </c>
      <c r="AE115" s="369"/>
      <c r="AF115" s="341">
        <f t="shared" si="100"/>
        <v>0.13</v>
      </c>
      <c r="AG115" s="342">
        <f t="shared" si="101"/>
        <v>1.0807709865138801E+28</v>
      </c>
    </row>
    <row r="116" spans="1:33" ht="15">
      <c r="A116" s="159">
        <f t="shared" si="77"/>
        <v>97</v>
      </c>
      <c r="B116" s="107">
        <f t="shared" si="78"/>
        <v>0</v>
      </c>
      <c r="C116" s="112">
        <f t="shared" si="79"/>
        <v>13</v>
      </c>
      <c r="D116" s="76"/>
      <c r="E116" s="107">
        <f t="shared" si="80"/>
        <v>0</v>
      </c>
      <c r="F116" s="105">
        <f t="shared" si="81"/>
        <v>100</v>
      </c>
      <c r="G116" s="100">
        <f t="shared" si="82"/>
        <v>9600</v>
      </c>
      <c r="H116" s="11"/>
      <c r="I116" s="7">
        <f t="shared" si="83"/>
        <v>2.15</v>
      </c>
      <c r="J116" s="110">
        <f t="shared" si="84"/>
        <v>3.6626659228804499E+29</v>
      </c>
      <c r="K116" s="8">
        <f t="shared" si="85"/>
        <v>6.8475928123417059E+29</v>
      </c>
      <c r="L116" s="153"/>
      <c r="M116" s="157">
        <f t="shared" si="86"/>
        <v>8.9018706560442196E+31</v>
      </c>
      <c r="N116" s="300">
        <f t="shared" si="75"/>
        <v>2.6732344312445106E+28</v>
      </c>
      <c r="O116" s="155">
        <f t="shared" si="87"/>
        <v>6.8475928123417098E+30</v>
      </c>
      <c r="P116" s="203">
        <f t="shared" si="88"/>
        <v>5.9544285324710503E+32</v>
      </c>
      <c r="Q116" s="216">
        <f t="shared" si="76"/>
        <v>1.7881166764177329E+29</v>
      </c>
      <c r="R116" s="119">
        <f t="shared" si="89"/>
        <v>87</v>
      </c>
      <c r="S116" s="120">
        <f t="shared" si="90"/>
        <v>0.01</v>
      </c>
      <c r="T116" s="124">
        <f t="shared" si="91"/>
        <v>100</v>
      </c>
      <c r="U116" s="125">
        <f t="shared" si="92"/>
        <v>0.01</v>
      </c>
      <c r="V116" s="366"/>
      <c r="W116" s="339">
        <f t="shared" si="93"/>
        <v>7.7377798779461299E+31</v>
      </c>
      <c r="X116" s="340">
        <f t="shared" si="94"/>
        <v>6.7282065202656594E+32</v>
      </c>
      <c r="Y116" s="343"/>
      <c r="Z116" s="344">
        <f t="shared" si="95"/>
        <v>-6.7282065202656594E+32</v>
      </c>
      <c r="AA116" s="345">
        <f t="shared" si="96"/>
        <v>2.0204824385182201E+29</v>
      </c>
      <c r="AB116" s="346">
        <f t="shared" si="97"/>
        <v>0</v>
      </c>
      <c r="AC116" s="347">
        <f t="shared" si="98"/>
        <v>0</v>
      </c>
      <c r="AD116" s="159">
        <f t="shared" si="99"/>
        <v>97</v>
      </c>
      <c r="AE116" s="369"/>
      <c r="AF116" s="341">
        <f t="shared" si="100"/>
        <v>0.13</v>
      </c>
      <c r="AG116" s="342">
        <f t="shared" si="101"/>
        <v>2.3236576210048399E+28</v>
      </c>
    </row>
    <row r="117" spans="1:33" ht="15">
      <c r="A117" s="159">
        <f t="shared" si="77"/>
        <v>98</v>
      </c>
      <c r="B117" s="107">
        <f t="shared" si="78"/>
        <v>0</v>
      </c>
      <c r="C117" s="112">
        <f t="shared" si="79"/>
        <v>13</v>
      </c>
      <c r="D117" s="76"/>
      <c r="E117" s="107">
        <f t="shared" si="80"/>
        <v>0</v>
      </c>
      <c r="F117" s="105">
        <f t="shared" si="81"/>
        <v>100</v>
      </c>
      <c r="G117" s="100">
        <f t="shared" si="82"/>
        <v>9700</v>
      </c>
      <c r="H117" s="11"/>
      <c r="I117" s="7">
        <f t="shared" si="83"/>
        <v>2.15</v>
      </c>
      <c r="J117" s="110">
        <f t="shared" si="84"/>
        <v>7.87473173419297E+29</v>
      </c>
      <c r="K117" s="8">
        <f t="shared" si="85"/>
        <v>1.4722324546534674E+30</v>
      </c>
      <c r="L117" s="153"/>
      <c r="M117" s="157">
        <f t="shared" si="86"/>
        <v>1.91390219104951E+32</v>
      </c>
      <c r="N117" s="300">
        <f t="shared" si="75"/>
        <v>5.7474540271757059E+28</v>
      </c>
      <c r="O117" s="155">
        <f t="shared" si="87"/>
        <v>1.4722324546534699E+31</v>
      </c>
      <c r="P117" s="203">
        <f t="shared" si="88"/>
        <v>1.2802021344812801E+33</v>
      </c>
      <c r="Q117" s="216">
        <f t="shared" si="76"/>
        <v>3.8444508542981383E+29</v>
      </c>
      <c r="R117" s="119">
        <f t="shared" si="89"/>
        <v>87</v>
      </c>
      <c r="S117" s="120">
        <f t="shared" si="90"/>
        <v>0.01</v>
      </c>
      <c r="T117" s="124">
        <f t="shared" si="91"/>
        <v>100</v>
      </c>
      <c r="U117" s="125">
        <f t="shared" si="92"/>
        <v>0.01</v>
      </c>
      <c r="V117" s="366"/>
      <c r="W117" s="339">
        <f t="shared" si="93"/>
        <v>1.6636226737584201E+32</v>
      </c>
      <c r="X117" s="340">
        <f t="shared" si="94"/>
        <v>1.44656440185712E+33</v>
      </c>
      <c r="Y117" s="343"/>
      <c r="Z117" s="344">
        <f t="shared" si="95"/>
        <v>-1.44656440185712E+33</v>
      </c>
      <c r="AA117" s="345">
        <f t="shared" si="96"/>
        <v>4.3440372428141701E+29</v>
      </c>
      <c r="AB117" s="346">
        <f t="shared" si="97"/>
        <v>0</v>
      </c>
      <c r="AC117" s="347">
        <f t="shared" si="98"/>
        <v>0</v>
      </c>
      <c r="AD117" s="159">
        <f t="shared" si="99"/>
        <v>98</v>
      </c>
      <c r="AE117" s="369"/>
      <c r="AF117" s="341">
        <f t="shared" si="100"/>
        <v>0.13</v>
      </c>
      <c r="AG117" s="342">
        <f t="shared" si="101"/>
        <v>4.9958638851604196E+28</v>
      </c>
    </row>
    <row r="118" spans="1:33" ht="15">
      <c r="A118" s="159">
        <f t="shared" si="77"/>
        <v>99</v>
      </c>
      <c r="B118" s="107">
        <f t="shared" si="78"/>
        <v>0</v>
      </c>
      <c r="C118" s="112">
        <f t="shared" si="79"/>
        <v>13</v>
      </c>
      <c r="D118" s="76"/>
      <c r="E118" s="107">
        <f t="shared" si="80"/>
        <v>0</v>
      </c>
      <c r="F118" s="105">
        <f t="shared" si="81"/>
        <v>100</v>
      </c>
      <c r="G118" s="100">
        <f t="shared" si="82"/>
        <v>9800</v>
      </c>
      <c r="H118" s="11"/>
      <c r="I118" s="7">
        <f t="shared" si="83"/>
        <v>2.15</v>
      </c>
      <c r="J118" s="110">
        <f t="shared" si="84"/>
        <v>1.6930673228514899E+30</v>
      </c>
      <c r="K118" s="8">
        <f t="shared" si="85"/>
        <v>3.1652997775049573E+30</v>
      </c>
      <c r="L118" s="153"/>
      <c r="M118" s="157">
        <f t="shared" si="86"/>
        <v>4.1148897107564501E+32</v>
      </c>
      <c r="N118" s="300">
        <f t="shared" si="75"/>
        <v>1.2357026158427779E+29</v>
      </c>
      <c r="O118" s="155">
        <f t="shared" si="87"/>
        <v>3.1652997775049598E+31</v>
      </c>
      <c r="P118" s="203">
        <f t="shared" si="88"/>
        <v>2.7524345891347498E+33</v>
      </c>
      <c r="Q118" s="216">
        <f t="shared" si="76"/>
        <v>8.2655693367409903E+29</v>
      </c>
      <c r="R118" s="119">
        <f t="shared" si="89"/>
        <v>87</v>
      </c>
      <c r="S118" s="120">
        <f t="shared" si="90"/>
        <v>0.01</v>
      </c>
      <c r="T118" s="124">
        <f t="shared" si="91"/>
        <v>100</v>
      </c>
      <c r="U118" s="125">
        <f t="shared" si="92"/>
        <v>0.01</v>
      </c>
      <c r="V118" s="366"/>
      <c r="W118" s="339">
        <f t="shared" si="93"/>
        <v>3.5767887485806001E+32</v>
      </c>
      <c r="X118" s="340">
        <f t="shared" si="94"/>
        <v>3.1101134639928102E+33</v>
      </c>
      <c r="Y118" s="343"/>
      <c r="Z118" s="344">
        <f t="shared" si="95"/>
        <v>-3.1101134639928102E+33</v>
      </c>
      <c r="AA118" s="345">
        <f t="shared" si="96"/>
        <v>9.3396800720504805E+29</v>
      </c>
      <c r="AB118" s="346">
        <f t="shared" si="97"/>
        <v>0</v>
      </c>
      <c r="AC118" s="347">
        <f t="shared" si="98"/>
        <v>0</v>
      </c>
      <c r="AD118" s="159">
        <f t="shared" si="99"/>
        <v>99</v>
      </c>
      <c r="AE118" s="369"/>
      <c r="AF118" s="341">
        <f t="shared" si="100"/>
        <v>0.13</v>
      </c>
      <c r="AG118" s="342">
        <f t="shared" si="101"/>
        <v>1.07411073530949E+29</v>
      </c>
    </row>
    <row r="119" spans="1:33" ht="15">
      <c r="A119" s="159">
        <f t="shared" si="77"/>
        <v>100</v>
      </c>
      <c r="B119" s="108">
        <f t="shared" si="78"/>
        <v>0</v>
      </c>
      <c r="C119" s="102">
        <f t="shared" si="79"/>
        <v>13</v>
      </c>
      <c r="D119" s="9"/>
      <c r="E119" s="108">
        <f t="shared" si="80"/>
        <v>0</v>
      </c>
      <c r="F119" s="101">
        <f t="shared" si="81"/>
        <v>100</v>
      </c>
      <c r="G119" s="102">
        <f t="shared" si="82"/>
        <v>9900</v>
      </c>
      <c r="H119" s="9"/>
      <c r="I119" s="13">
        <f t="shared" si="83"/>
        <v>2.15</v>
      </c>
      <c r="J119" s="14">
        <f t="shared" si="84"/>
        <v>3.6400947441307002E+30</v>
      </c>
      <c r="K119" s="15">
        <f t="shared" si="85"/>
        <v>6.8053945216356575E+30</v>
      </c>
      <c r="L119" s="153"/>
      <c r="M119" s="158">
        <f t="shared" si="86"/>
        <v>8.8470128781263596E+32</v>
      </c>
      <c r="N119" s="301">
        <f t="shared" si="75"/>
        <v>2.6567606240619697E+29</v>
      </c>
      <c r="O119" s="156">
        <f t="shared" si="87"/>
        <v>6.8053945216356602E+31</v>
      </c>
      <c r="P119" s="204">
        <f t="shared" si="88"/>
        <v>5.9177343666397096E+33</v>
      </c>
      <c r="Q119" s="215">
        <f t="shared" si="76"/>
        <v>1.7770974073993122E+30</v>
      </c>
      <c r="R119" s="121">
        <f t="shared" si="89"/>
        <v>87</v>
      </c>
      <c r="S119" s="122">
        <f t="shared" si="90"/>
        <v>0.01</v>
      </c>
      <c r="T119" s="126">
        <f t="shared" si="91"/>
        <v>100</v>
      </c>
      <c r="U119" s="127">
        <f t="shared" si="92"/>
        <v>0.01</v>
      </c>
      <c r="V119" s="366"/>
      <c r="W119" s="348">
        <f t="shared" si="93"/>
        <v>7.6900958094482897E+32</v>
      </c>
      <c r="X119" s="349">
        <f t="shared" si="94"/>
        <v>6.68674394758454E+33</v>
      </c>
      <c r="Y119" s="343"/>
      <c r="Z119" s="352">
        <f t="shared" si="95"/>
        <v>-6.68674394758454E+33</v>
      </c>
      <c r="AA119" s="353">
        <f t="shared" si="96"/>
        <v>2.00803121549085E+30</v>
      </c>
      <c r="AB119" s="354">
        <f t="shared" si="97"/>
        <v>0</v>
      </c>
      <c r="AC119" s="355">
        <f t="shared" si="98"/>
        <v>0</v>
      </c>
      <c r="AD119" s="159">
        <f t="shared" si="99"/>
        <v>100</v>
      </c>
      <c r="AE119" s="369"/>
      <c r="AF119" s="350">
        <f t="shared" si="100"/>
        <v>0.13</v>
      </c>
      <c r="AG119" s="351">
        <f t="shared" si="101"/>
        <v>2.3093380809154001E+29</v>
      </c>
    </row>
  </sheetData>
  <sheetProtection sheet="1" objects="1" scenarios="1"/>
  <protectedRanges>
    <protectedRange sqref="C2:C4" name="Диапазон1"/>
    <protectedRange sqref="G2:G4" name="Диапазон1_1"/>
    <protectedRange sqref="K2:K4" name="Диапазон1_2"/>
  </protectedRanges>
  <mergeCells count="7">
    <mergeCell ref="M18:N18"/>
    <mergeCell ref="AI26:AI27"/>
    <mergeCell ref="P18:Q18"/>
    <mergeCell ref="AI5:AI6"/>
    <mergeCell ref="T18:U18"/>
    <mergeCell ref="AB18:AC18"/>
    <mergeCell ref="R18:S18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9"/>
  <sheetViews>
    <sheetView workbookViewId="0">
      <selection activeCell="D9" sqref="D9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169" t="s">
        <v>50</v>
      </c>
    </row>
    <row r="2" spans="1:6" ht="15.75">
      <c r="B2" s="169"/>
    </row>
    <row r="3" spans="1:6">
      <c r="B3" s="173" t="s">
        <v>57</v>
      </c>
    </row>
    <row r="4" spans="1:6">
      <c r="B4" s="173" t="s">
        <v>58</v>
      </c>
    </row>
    <row r="5" spans="1:6">
      <c r="B5" s="173" t="s">
        <v>55</v>
      </c>
    </row>
    <row r="7" spans="1:6" ht="15.75">
      <c r="B7" s="171">
        <v>42492</v>
      </c>
      <c r="D7" s="172" t="s">
        <v>53</v>
      </c>
      <c r="F7" s="174" t="s">
        <v>54</v>
      </c>
    </row>
    <row r="8" spans="1:6" ht="13.5" thickBot="1"/>
    <row r="9" spans="1:6" ht="39" thickBot="1">
      <c r="A9" s="175" t="s">
        <v>56</v>
      </c>
      <c r="B9" s="176" t="s">
        <v>51</v>
      </c>
      <c r="C9" s="180" t="s">
        <v>39</v>
      </c>
      <c r="D9" s="181" t="s">
        <v>52</v>
      </c>
      <c r="E9" s="170"/>
    </row>
    <row r="10" spans="1:6" ht="14.25">
      <c r="A10" s="184">
        <v>1</v>
      </c>
      <c r="B10" s="185" t="s">
        <v>29</v>
      </c>
      <c r="C10" s="182">
        <v>230.72</v>
      </c>
      <c r="D10" s="186">
        <v>10</v>
      </c>
    </row>
    <row r="11" spans="1:6" ht="14.25">
      <c r="A11" s="187">
        <f>A10+1</f>
        <v>2</v>
      </c>
      <c r="B11" s="188" t="s">
        <v>59</v>
      </c>
      <c r="C11" s="189">
        <v>293.43</v>
      </c>
      <c r="D11" s="190">
        <v>10</v>
      </c>
    </row>
    <row r="12" spans="1:6" ht="14.25">
      <c r="A12" s="187">
        <f t="shared" ref="A12:A49" si="0">A11+1</f>
        <v>3</v>
      </c>
      <c r="B12" s="188" t="s">
        <v>60</v>
      </c>
      <c r="C12" s="189">
        <v>153.47999999999999</v>
      </c>
      <c r="D12" s="190">
        <v>10</v>
      </c>
    </row>
    <row r="13" spans="1:6" ht="14.25">
      <c r="A13" s="187">
        <f t="shared" si="0"/>
        <v>4</v>
      </c>
      <c r="B13" s="188" t="s">
        <v>61</v>
      </c>
      <c r="C13" s="189">
        <v>140.97999999999999</v>
      </c>
      <c r="D13" s="190">
        <v>10</v>
      </c>
    </row>
    <row r="14" spans="1:6" ht="14.25">
      <c r="A14" s="191">
        <f t="shared" si="0"/>
        <v>5</v>
      </c>
      <c r="B14" s="192" t="s">
        <v>63</v>
      </c>
      <c r="C14" s="193">
        <v>200</v>
      </c>
      <c r="D14" s="194">
        <v>10.4811</v>
      </c>
    </row>
    <row r="15" spans="1:6" ht="14.25">
      <c r="A15" s="191">
        <f t="shared" si="0"/>
        <v>6</v>
      </c>
      <c r="B15" s="192" t="s">
        <v>64</v>
      </c>
      <c r="C15" s="193">
        <v>200</v>
      </c>
      <c r="D15" s="194">
        <v>9.4276999999999997</v>
      </c>
    </row>
    <row r="16" spans="1:6" ht="14.25">
      <c r="A16" s="191">
        <f t="shared" si="0"/>
        <v>7</v>
      </c>
      <c r="B16" s="192" t="s">
        <v>65</v>
      </c>
      <c r="C16" s="193">
        <v>200</v>
      </c>
      <c r="D16" s="194">
        <v>7.9878999999999998</v>
      </c>
    </row>
    <row r="17" spans="1:4" ht="14.25">
      <c r="A17" s="199">
        <f t="shared" si="0"/>
        <v>8</v>
      </c>
      <c r="B17" s="200" t="s">
        <v>66</v>
      </c>
      <c r="C17" s="201">
        <v>230.72</v>
      </c>
      <c r="D17" s="202">
        <v>10.4811</v>
      </c>
    </row>
    <row r="18" spans="1:4" ht="14.25">
      <c r="A18" s="199">
        <f t="shared" si="0"/>
        <v>9</v>
      </c>
      <c r="B18" s="200" t="s">
        <v>67</v>
      </c>
      <c r="C18" s="201">
        <v>230.72</v>
      </c>
      <c r="D18" s="202">
        <v>9.4276999999999997</v>
      </c>
    </row>
    <row r="19" spans="1:4" ht="14.25">
      <c r="A19" s="199">
        <f t="shared" si="0"/>
        <v>10</v>
      </c>
      <c r="B19" s="200" t="s">
        <v>68</v>
      </c>
      <c r="C19" s="201">
        <v>230.72</v>
      </c>
      <c r="D19" s="202">
        <v>14.67</v>
      </c>
    </row>
    <row r="20" spans="1:4" ht="14.25">
      <c r="A20" s="199">
        <f t="shared" si="0"/>
        <v>11</v>
      </c>
      <c r="B20" s="200" t="s">
        <v>69</v>
      </c>
      <c r="C20" s="201">
        <v>230.72</v>
      </c>
      <c r="D20" s="202">
        <v>7.6719999999999997</v>
      </c>
    </row>
    <row r="21" spans="1:4" ht="14.25">
      <c r="A21" s="199">
        <f t="shared" si="0"/>
        <v>12</v>
      </c>
      <c r="B21" s="200" t="s">
        <v>70</v>
      </c>
      <c r="C21" s="201">
        <v>230.72</v>
      </c>
      <c r="D21" s="202">
        <v>7.9878999999999998</v>
      </c>
    </row>
    <row r="22" spans="1:4" ht="14.25">
      <c r="A22" s="199">
        <f t="shared" si="0"/>
        <v>13</v>
      </c>
      <c r="B22" s="200" t="s">
        <v>71</v>
      </c>
      <c r="C22" s="201">
        <v>230.72</v>
      </c>
      <c r="D22" s="202">
        <v>7.0439999999999996</v>
      </c>
    </row>
    <row r="23" spans="1:4" ht="14.25">
      <c r="A23" s="195">
        <f t="shared" si="0"/>
        <v>14</v>
      </c>
      <c r="B23" s="196" t="s">
        <v>72</v>
      </c>
      <c r="C23" s="197">
        <v>293.43</v>
      </c>
      <c r="D23" s="198">
        <v>9.4276999999999997</v>
      </c>
    </row>
    <row r="24" spans="1:4" ht="14.25">
      <c r="A24" s="195">
        <f t="shared" si="0"/>
        <v>15</v>
      </c>
      <c r="B24" s="196" t="s">
        <v>73</v>
      </c>
      <c r="C24" s="197">
        <v>293.43</v>
      </c>
      <c r="D24" s="198">
        <v>10.4811</v>
      </c>
    </row>
    <row r="25" spans="1:4" ht="14.25">
      <c r="A25" s="195">
        <f t="shared" si="0"/>
        <v>16</v>
      </c>
      <c r="B25" s="196" t="s">
        <v>74</v>
      </c>
      <c r="C25" s="197">
        <v>293.43</v>
      </c>
      <c r="D25" s="198">
        <v>7.673</v>
      </c>
    </row>
    <row r="26" spans="1:4" ht="14.25">
      <c r="A26" s="195">
        <f t="shared" si="0"/>
        <v>17</v>
      </c>
      <c r="B26" s="196" t="s">
        <v>75</v>
      </c>
      <c r="C26" s="197">
        <v>293.43</v>
      </c>
      <c r="D26" s="198">
        <v>7.9878999999999998</v>
      </c>
    </row>
    <row r="27" spans="1:4" ht="14.25">
      <c r="A27" s="199">
        <f t="shared" si="0"/>
        <v>18</v>
      </c>
      <c r="B27" s="200" t="s">
        <v>76</v>
      </c>
      <c r="C27" s="201">
        <v>153.47999999999999</v>
      </c>
      <c r="D27" s="202">
        <v>7.9878999999999998</v>
      </c>
    </row>
    <row r="28" spans="1:4" ht="14.25">
      <c r="A28" s="199">
        <f t="shared" si="0"/>
        <v>19</v>
      </c>
      <c r="B28" s="200" t="s">
        <v>77</v>
      </c>
      <c r="C28" s="201">
        <v>153.47999999999999</v>
      </c>
      <c r="D28" s="202">
        <v>7.0439999999999996</v>
      </c>
    </row>
    <row r="29" spans="1:4" ht="14.25">
      <c r="A29" s="199">
        <f t="shared" si="0"/>
        <v>20</v>
      </c>
      <c r="B29" s="200" t="s">
        <v>78</v>
      </c>
      <c r="C29" s="201">
        <v>153.47999999999999</v>
      </c>
      <c r="D29" s="202">
        <v>9.4276999999999997</v>
      </c>
    </row>
    <row r="30" spans="1:4" ht="14.25">
      <c r="A30" s="177">
        <f t="shared" si="0"/>
        <v>21</v>
      </c>
      <c r="B30" s="183"/>
      <c r="C30" s="178"/>
      <c r="D30" s="179"/>
    </row>
    <row r="31" spans="1:4" ht="14.25">
      <c r="A31" s="177">
        <f t="shared" si="0"/>
        <v>22</v>
      </c>
      <c r="B31" s="183"/>
      <c r="C31" s="178"/>
      <c r="D31" s="179"/>
    </row>
    <row r="32" spans="1:4" ht="14.25">
      <c r="A32" s="177">
        <f t="shared" si="0"/>
        <v>23</v>
      </c>
      <c r="B32" s="183"/>
      <c r="C32" s="178"/>
      <c r="D32" s="179"/>
    </row>
    <row r="33" spans="1:4" ht="14.25">
      <c r="A33" s="177">
        <f t="shared" si="0"/>
        <v>24</v>
      </c>
      <c r="B33" s="183"/>
      <c r="C33" s="178"/>
      <c r="D33" s="179"/>
    </row>
    <row r="34" spans="1:4" ht="14.25">
      <c r="A34" s="177">
        <f t="shared" si="0"/>
        <v>25</v>
      </c>
      <c r="B34" s="183"/>
      <c r="C34" s="178"/>
      <c r="D34" s="179"/>
    </row>
    <row r="35" spans="1:4" ht="14.25">
      <c r="A35" s="177">
        <f t="shared" si="0"/>
        <v>26</v>
      </c>
      <c r="B35" s="183"/>
      <c r="C35" s="178"/>
      <c r="D35" s="179"/>
    </row>
    <row r="36" spans="1:4" ht="14.25">
      <c r="A36" s="177">
        <f t="shared" si="0"/>
        <v>27</v>
      </c>
      <c r="B36" s="183"/>
      <c r="C36" s="178"/>
      <c r="D36" s="179"/>
    </row>
    <row r="37" spans="1:4" ht="14.25">
      <c r="A37" s="177">
        <f t="shared" si="0"/>
        <v>28</v>
      </c>
      <c r="B37" s="183"/>
      <c r="C37" s="178"/>
      <c r="D37" s="179"/>
    </row>
    <row r="38" spans="1:4" ht="14.25">
      <c r="A38" s="177">
        <f t="shared" si="0"/>
        <v>29</v>
      </c>
      <c r="B38" s="183"/>
      <c r="C38" s="178"/>
      <c r="D38" s="179"/>
    </row>
    <row r="39" spans="1:4" ht="14.25">
      <c r="A39" s="177">
        <f t="shared" si="0"/>
        <v>30</v>
      </c>
      <c r="B39" s="183"/>
      <c r="C39" s="178"/>
      <c r="D39" s="179"/>
    </row>
    <row r="40" spans="1:4" ht="14.25">
      <c r="A40" s="177">
        <f t="shared" si="0"/>
        <v>31</v>
      </c>
      <c r="B40" s="183"/>
      <c r="C40" s="178"/>
      <c r="D40" s="179"/>
    </row>
    <row r="41" spans="1:4" ht="14.25">
      <c r="A41" s="177">
        <f t="shared" si="0"/>
        <v>32</v>
      </c>
      <c r="B41" s="183"/>
      <c r="C41" s="178"/>
      <c r="D41" s="179"/>
    </row>
    <row r="42" spans="1:4" ht="14.25">
      <c r="A42" s="177">
        <f t="shared" si="0"/>
        <v>33</v>
      </c>
      <c r="B42" s="183"/>
      <c r="C42" s="178"/>
      <c r="D42" s="179"/>
    </row>
    <row r="43" spans="1:4" ht="14.25">
      <c r="A43" s="177">
        <f t="shared" si="0"/>
        <v>34</v>
      </c>
      <c r="B43" s="183"/>
      <c r="C43" s="178"/>
      <c r="D43" s="179"/>
    </row>
    <row r="44" spans="1:4" ht="14.25">
      <c r="A44" s="177">
        <f t="shared" si="0"/>
        <v>35</v>
      </c>
      <c r="B44" s="183"/>
      <c r="C44" s="178"/>
      <c r="D44" s="179"/>
    </row>
    <row r="45" spans="1:4" ht="14.25">
      <c r="A45" s="177">
        <f t="shared" si="0"/>
        <v>36</v>
      </c>
      <c r="B45" s="183"/>
      <c r="C45" s="178"/>
      <c r="D45" s="179"/>
    </row>
    <row r="46" spans="1:4" ht="14.25">
      <c r="A46" s="177">
        <f t="shared" si="0"/>
        <v>37</v>
      </c>
      <c r="B46" s="183"/>
      <c r="C46" s="178"/>
      <c r="D46" s="179"/>
    </row>
    <row r="47" spans="1:4" ht="14.25">
      <c r="A47" s="177">
        <f t="shared" si="0"/>
        <v>38</v>
      </c>
      <c r="B47" s="183"/>
      <c r="C47" s="178"/>
      <c r="D47" s="179"/>
    </row>
    <row r="48" spans="1:4" ht="14.25">
      <c r="A48" s="177">
        <f t="shared" si="0"/>
        <v>39</v>
      </c>
      <c r="B48" s="183"/>
      <c r="C48" s="178"/>
      <c r="D48" s="179"/>
    </row>
    <row r="49" spans="1:4" ht="14.25">
      <c r="A49" s="177">
        <f t="shared" si="0"/>
        <v>40</v>
      </c>
      <c r="B49" s="183"/>
      <c r="C49" s="178"/>
      <c r="D49" s="179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FeshchenkoAA</cp:lastModifiedBy>
  <cp:lastPrinted>2016-09-13T02:40:01Z</cp:lastPrinted>
  <dcterms:created xsi:type="dcterms:W3CDTF">2016-02-20T10:06:05Z</dcterms:created>
  <dcterms:modified xsi:type="dcterms:W3CDTF">2017-06-16T07:23:34Z</dcterms:modified>
</cp:coreProperties>
</file>