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Новая папка\На сайт\"/>
    </mc:Choice>
  </mc:AlternateContent>
  <bookViews>
    <workbookView xWindow="360" yWindow="390" windowWidth="21675" windowHeight="13035" firstSheet="7" activeTab="7"/>
  </bookViews>
  <sheets>
    <sheet name="mult+lots 2x2" sheetId="4" state="hidden" r:id="rId1"/>
    <sheet name="mult+lots 4x1" sheetId="1" state="hidden" r:id="rId2"/>
    <sheet name="Лист1" sheetId="2" state="hidden" r:id="rId3"/>
    <sheet name="Steps 4x1" sheetId="5" state="hidden" r:id="rId4"/>
    <sheet name="Лист2" sheetId="6" state="hidden" r:id="rId5"/>
    <sheet name="TP 4x1" sheetId="8" state="hidden" r:id="rId6"/>
    <sheet name="Лист3" sheetId="11" state="hidden" r:id="rId7"/>
    <sheet name="Сводная МОДЕЛЬ 1x1" sheetId="10" r:id="rId8"/>
    <sheet name="price" sheetId="15" r:id="rId9"/>
    <sheet name="Лист5" sheetId="12" state="hidden" r:id="rId10"/>
    <sheet name="Залоги и Цена пункта" sheetId="13" state="hidden" r:id="rId11"/>
    <sheet name="Лист4" sheetId="9" state="hidden" r:id="rId12"/>
  </sheets>
  <definedNames>
    <definedName name="solver_adj" localSheetId="7" hidden="1">'Сводная МОДЕЛЬ 1x1'!$C$2,'Сводная МОДЕЛЬ 1x1'!$C$7,'Сводная МОДЕЛЬ 1x1'!$C$10,'Сводная МОДЕЛЬ 1x1'!$C$12,'Сводная МОДЕЛЬ 1x1'!$C$13,'Сводная МОДЕЛЬ 1x1'!$G$2,'Сводная МОДЕЛЬ 1x1'!$G$6,'Сводная МОДЕЛЬ 1x1'!$G$7,'Сводная МОДЕЛЬ 1x1'!$G$9,'Сводная МОДЕЛЬ 1x1'!$G$10,'Сводная МОДЕЛЬ 1x1'!$G$12,'Сводная МОДЕЛЬ 1x1'!$G$13,'Сводная МОДЕЛЬ 1x1'!$G$15,'Сводная МОДЕЛЬ 1x1'!$K$3,'Сводная МОДЕЛЬ 1x1'!$K$4,'Сводная МОДЕЛЬ 1x1'!$K$6,'Сводная МОДЕЛЬ 1x1'!$K$7,'Сводная МОДЕЛЬ 1x1'!$K$9,'Сводная МОДЕЛЬ 1x1'!$K$10,'Сводная МОДЕЛЬ 1x1'!$K$12,'Сводная МОДЕЛЬ 1x1'!$K$13,'Сводная МОДЕЛЬ 1x1'!$K$15</definedName>
    <definedName name="solver_cvg" localSheetId="7" hidden="1">0.0001</definedName>
    <definedName name="solver_drv" localSheetId="7" hidden="1">1</definedName>
    <definedName name="solver_eng" localSheetId="7" hidden="1">3</definedName>
    <definedName name="solver_est" localSheetId="7" hidden="1">1</definedName>
    <definedName name="solver_itr" localSheetId="7" hidden="1">2147483647</definedName>
    <definedName name="solver_lhs0" localSheetId="7" hidden="1">'Сводная МОДЕЛЬ 1x1'!#REF!</definedName>
    <definedName name="solver_lhs1" localSheetId="7" hidden="1">'Сводная МОДЕЛЬ 1x1'!$C$2</definedName>
    <definedName name="solver_lhs10" localSheetId="7" hidden="1">'Сводная МОДЕЛЬ 1x1'!$C$2</definedName>
    <definedName name="solver_lhs100" localSheetId="7" hidden="1">'Сводная МОДЕЛЬ 1x1'!#REF!</definedName>
    <definedName name="solver_lhs101" localSheetId="7" hidden="1">'Сводная МОДЕЛЬ 1x1'!#REF!</definedName>
    <definedName name="solver_lhs102" localSheetId="7" hidden="1">'Сводная МОДЕЛЬ 1x1'!#REF!</definedName>
    <definedName name="solver_lhs103" localSheetId="7" hidden="1">'Сводная МОДЕЛЬ 1x1'!#REF!</definedName>
    <definedName name="solver_lhs104" localSheetId="7" hidden="1">'Сводная МОДЕЛЬ 1x1'!#REF!</definedName>
    <definedName name="solver_lhs105" localSheetId="7" hidden="1">'Сводная МОДЕЛЬ 1x1'!#REF!</definedName>
    <definedName name="solver_lhs106" localSheetId="7" hidden="1">'Сводная МОДЕЛЬ 1x1'!#REF!</definedName>
    <definedName name="solver_lhs107" localSheetId="7" hidden="1">'Сводная МОДЕЛЬ 1x1'!#REF!</definedName>
    <definedName name="solver_lhs108" localSheetId="7" hidden="1">'Сводная МОДЕЛЬ 1x1'!#REF!</definedName>
    <definedName name="solver_lhs109" localSheetId="7" hidden="1">'Сводная МОДЕЛЬ 1x1'!#REF!</definedName>
    <definedName name="solver_lhs11" localSheetId="7" hidden="1">'Сводная МОДЕЛЬ 1x1'!$C$13</definedName>
    <definedName name="solver_lhs110" localSheetId="7" hidden="1">'Сводная МОДЕЛЬ 1x1'!#REF!</definedName>
    <definedName name="solver_lhs111" localSheetId="7" hidden="1">'Сводная МОДЕЛЬ 1x1'!#REF!</definedName>
    <definedName name="solver_lhs112" localSheetId="7" hidden="1">'Сводная МОДЕЛЬ 1x1'!#REF!</definedName>
    <definedName name="solver_lhs113" localSheetId="7" hidden="1">'Сводная МОДЕЛЬ 1x1'!#REF!</definedName>
    <definedName name="solver_lhs114" localSheetId="7" hidden="1">'Сводная МОДЕЛЬ 1x1'!#REF!</definedName>
    <definedName name="solver_lhs115" localSheetId="7" hidden="1">'Сводная МОДЕЛЬ 1x1'!#REF!</definedName>
    <definedName name="solver_lhs116" localSheetId="7" hidden="1">'Сводная МОДЕЛЬ 1x1'!#REF!</definedName>
    <definedName name="solver_lhs117" localSheetId="7" hidden="1">'Сводная МОДЕЛЬ 1x1'!#REF!</definedName>
    <definedName name="solver_lhs118" localSheetId="7" hidden="1">'Сводная МОДЕЛЬ 1x1'!#REF!</definedName>
    <definedName name="solver_lhs119" localSheetId="7" hidden="1">'Сводная МОДЕЛЬ 1x1'!#REF!</definedName>
    <definedName name="solver_lhs12" localSheetId="7" hidden="1">'Сводная МОДЕЛЬ 1x1'!$C$7</definedName>
    <definedName name="solver_lhs120" localSheetId="7" hidden="1">'Сводная МОДЕЛЬ 1x1'!#REF!</definedName>
    <definedName name="solver_lhs121" localSheetId="7" hidden="1">'Сводная МОДЕЛЬ 1x1'!#REF!</definedName>
    <definedName name="solver_lhs122" localSheetId="7" hidden="1">'Сводная МОДЕЛЬ 1x1'!#REF!</definedName>
    <definedName name="solver_lhs123" localSheetId="7" hidden="1">'Сводная МОДЕЛЬ 1x1'!#REF!</definedName>
    <definedName name="solver_lhs124" localSheetId="7" hidden="1">'Сводная МОДЕЛЬ 1x1'!#REF!</definedName>
    <definedName name="solver_lhs125" localSheetId="7" hidden="1">'Сводная МОДЕЛЬ 1x1'!$C$9</definedName>
    <definedName name="solver_lhs126" localSheetId="7" hidden="1">'Сводная МОДЕЛЬ 1x1'!$C$2</definedName>
    <definedName name="solver_lhs127" localSheetId="7" hidden="1">'Сводная МОДЕЛЬ 1x1'!$C$2</definedName>
    <definedName name="solver_lhs128" localSheetId="7" hidden="1">'Сводная МОДЕЛЬ 1x1'!$C$6</definedName>
    <definedName name="solver_lhs129" localSheetId="7" hidden="1">'Сводная МОДЕЛЬ 1x1'!$C$6</definedName>
    <definedName name="solver_lhs13" localSheetId="7" hidden="1">'Сводная МОДЕЛЬ 1x1'!$C$7</definedName>
    <definedName name="solver_lhs130" localSheetId="7" hidden="1">'Сводная МОДЕЛЬ 1x1'!$C$6</definedName>
    <definedName name="solver_lhs14" localSheetId="7" hidden="1">'Сводная МОДЕЛЬ 1x1'!$G$10</definedName>
    <definedName name="solver_lhs15" localSheetId="7" hidden="1">'Сводная МОДЕЛЬ 1x1'!$G$10</definedName>
    <definedName name="solver_lhs16" localSheetId="7" hidden="1">'Сводная МОДЕЛЬ 1x1'!$G$10</definedName>
    <definedName name="solver_lhs17" localSheetId="7" hidden="1">'Сводная МОДЕЛЬ 1x1'!$C$12</definedName>
    <definedName name="solver_lhs18" localSheetId="7" hidden="1">'Сводная МОДЕЛЬ 1x1'!$G$12</definedName>
    <definedName name="solver_lhs19" localSheetId="7" hidden="1">'Сводная МОДЕЛЬ 1x1'!$G$12</definedName>
    <definedName name="solver_lhs2" localSheetId="7" hidden="1">'Сводная МОДЕЛЬ 1x1'!$C$7</definedName>
    <definedName name="solver_lhs20" localSheetId="7" hidden="1">'Сводная МОДЕЛЬ 1x1'!$G$12</definedName>
    <definedName name="solver_lhs21" localSheetId="7" hidden="1">'Сводная МОДЕЛЬ 1x1'!$G$12</definedName>
    <definedName name="solver_lhs22" localSheetId="7" hidden="1">'Сводная МОДЕЛЬ 1x1'!$G$13</definedName>
    <definedName name="solver_lhs23" localSheetId="7" hidden="1">'Сводная МОДЕЛЬ 1x1'!$G$13</definedName>
    <definedName name="solver_lhs24" localSheetId="7" hidden="1">'Сводная МОДЕЛЬ 1x1'!$G$13</definedName>
    <definedName name="solver_lhs25" localSheetId="7" hidden="1">'Сводная МОДЕЛЬ 1x1'!$G$15</definedName>
    <definedName name="solver_lhs26" localSheetId="7" hidden="1">'Сводная МОДЕЛЬ 1x1'!$G$15</definedName>
    <definedName name="solver_lhs27" localSheetId="7" hidden="1">'Сводная МОДЕЛЬ 1x1'!$G$15</definedName>
    <definedName name="solver_lhs28" localSheetId="7" hidden="1">'Сводная МОДЕЛЬ 1x1'!$C$9</definedName>
    <definedName name="solver_lhs29" localSheetId="7" hidden="1">'Сводная МОДЕЛЬ 1x1'!$G$2</definedName>
    <definedName name="solver_lhs3" localSheetId="7" hidden="1">'Сводная МОДЕЛЬ 1x1'!$C$10</definedName>
    <definedName name="solver_lhs30" localSheetId="7" hidden="1">'Сводная МОДЕЛЬ 1x1'!$G$2</definedName>
    <definedName name="solver_lhs31" localSheetId="7" hidden="1">'Сводная МОДЕЛЬ 1x1'!$G$2</definedName>
    <definedName name="solver_lhs32" localSheetId="7" hidden="1">'Сводная МОДЕЛЬ 1x1'!$G$6</definedName>
    <definedName name="solver_lhs33" localSheetId="7" hidden="1">'Сводная МОДЕЛЬ 1x1'!$G$6</definedName>
    <definedName name="solver_lhs34" localSheetId="7" hidden="1">'Сводная МОДЕЛЬ 1x1'!$G$7</definedName>
    <definedName name="solver_lhs35" localSheetId="7" hidden="1">'Сводная МОДЕЛЬ 1x1'!$G$7</definedName>
    <definedName name="solver_lhs36" localSheetId="7" hidden="1">'Сводная МОДЕЛЬ 1x1'!$G$7</definedName>
    <definedName name="solver_lhs37" localSheetId="7" hidden="1">'Сводная МОДЕЛЬ 1x1'!$G$6</definedName>
    <definedName name="solver_lhs38" localSheetId="7" hidden="1">'Сводная МОДЕЛЬ 1x1'!$G$9</definedName>
    <definedName name="solver_lhs39" localSheetId="7" hidden="1">'Сводная МОДЕЛЬ 1x1'!$G$9</definedName>
    <definedName name="solver_lhs4" localSheetId="7" hidden="1">'Сводная МОДЕЛЬ 1x1'!$C$10</definedName>
    <definedName name="solver_lhs40" localSheetId="7" hidden="1">'Сводная МОДЕЛЬ 1x1'!$K$10</definedName>
    <definedName name="solver_lhs41" localSheetId="7" hidden="1">'Сводная МОДЕЛЬ 1x1'!$G$9</definedName>
    <definedName name="solver_lhs42" localSheetId="7" hidden="1">'Сводная МОДЕЛЬ 1x1'!$K$12</definedName>
    <definedName name="solver_lhs43" localSheetId="7" hidden="1">'Сводная МОДЕЛЬ 1x1'!$K$12</definedName>
    <definedName name="solver_lhs44" localSheetId="7" hidden="1">'Сводная МОДЕЛЬ 1x1'!$K$15</definedName>
    <definedName name="solver_lhs45" localSheetId="7" hidden="1">'Сводная МОДЕЛЬ 1x1'!$K$3</definedName>
    <definedName name="solver_lhs46" localSheetId="7" hidden="1">'Сводная МОДЕЛЬ 1x1'!$K$3</definedName>
    <definedName name="solver_lhs47" localSheetId="7" hidden="1">'Сводная МОДЕЛЬ 1x1'!$K$10</definedName>
    <definedName name="solver_lhs48" localSheetId="7" hidden="1">'Сводная МОДЕЛЬ 1x1'!$K$10</definedName>
    <definedName name="solver_lhs49" localSheetId="7" hidden="1">'Сводная МОДЕЛЬ 1x1'!$K$13</definedName>
    <definedName name="solver_lhs5" localSheetId="7" hidden="1">'Сводная МОДЕЛЬ 1x1'!$C$12</definedName>
    <definedName name="solver_lhs50" localSheetId="7" hidden="1">'Сводная МОДЕЛЬ 1x1'!$K$13</definedName>
    <definedName name="solver_lhs51" localSheetId="7" hidden="1">'Сводная МОДЕЛЬ 1x1'!$K$4</definedName>
    <definedName name="solver_lhs52" localSheetId="7" hidden="1">'Сводная МОДЕЛЬ 1x1'!$K$12</definedName>
    <definedName name="solver_lhs53" localSheetId="7" hidden="1">'Сводная МОДЕЛЬ 1x1'!$K$12</definedName>
    <definedName name="solver_lhs54" localSheetId="7" hidden="1">'Сводная МОДЕЛЬ 1x1'!$K$15</definedName>
    <definedName name="solver_lhs55" localSheetId="7" hidden="1">'Сводная МОДЕЛЬ 1x1'!$K$15</definedName>
    <definedName name="solver_lhs56" localSheetId="7" hidden="1">'Сводная МОДЕЛЬ 1x1'!$K$13</definedName>
    <definedName name="solver_lhs57" localSheetId="7" hidden="1">'Сводная МОДЕЛЬ 1x1'!$G$9</definedName>
    <definedName name="solver_lhs58" localSheetId="7" hidden="1">'Сводная МОДЕЛЬ 1x1'!$K$4</definedName>
    <definedName name="solver_lhs59" localSheetId="7" hidden="1">'Сводная МОДЕЛЬ 1x1'!$K$6</definedName>
    <definedName name="solver_lhs6" localSheetId="7" hidden="1">'Сводная МОДЕЛЬ 1x1'!$C$13</definedName>
    <definedName name="solver_lhs60" localSheetId="7" hidden="1">'Сводная МОДЕЛЬ 1x1'!$K$6</definedName>
    <definedName name="solver_lhs61" localSheetId="7" hidden="1">'Сводная МОДЕЛЬ 1x1'!$K$6</definedName>
    <definedName name="solver_lhs62" localSheetId="7" hidden="1">'Сводная МОДЕЛЬ 1x1'!$K$4</definedName>
    <definedName name="solver_lhs63" localSheetId="7" hidden="1">'Сводная МОДЕЛЬ 1x1'!$K$7</definedName>
    <definedName name="solver_lhs64" localSheetId="7" hidden="1">'Сводная МОДЕЛЬ 1x1'!$K$7</definedName>
    <definedName name="solver_lhs65" localSheetId="7" hidden="1">'Сводная МОДЕЛЬ 1x1'!$K$9</definedName>
    <definedName name="solver_lhs66" localSheetId="7" hidden="1">'Сводная МОДЕЛЬ 1x1'!$K$6</definedName>
    <definedName name="solver_lhs67" localSheetId="7" hidden="1">'Сводная МОДЕЛЬ 1x1'!$K$9</definedName>
    <definedName name="solver_lhs68" localSheetId="7" hidden="1">'Сводная МОДЕЛЬ 1x1'!$K$9</definedName>
    <definedName name="solver_lhs69" localSheetId="7" hidden="1">'Сводная МОДЕЛЬ 1x1'!$K$9</definedName>
    <definedName name="solver_lhs7" localSheetId="7" hidden="1">'Сводная МОДЕЛЬ 1x1'!$C$13</definedName>
    <definedName name="solver_lhs70" localSheetId="7" hidden="1">'Сводная МОДЕЛЬ 1x1'!$Q$9</definedName>
    <definedName name="solver_lhs71" localSheetId="7" hidden="1">'Сводная МОДЕЛЬ 1x1'!$Q$10</definedName>
    <definedName name="solver_lhs72" localSheetId="7" hidden="1">'Сводная МОДЕЛЬ 1x1'!$Q$9</definedName>
    <definedName name="solver_lhs73" localSheetId="7" hidden="1">'Сводная МОДЕЛЬ 1x1'!$C$10</definedName>
    <definedName name="solver_lhs74" localSheetId="7" hidden="1">'Сводная МОДЕЛЬ 1x1'!#REF!</definedName>
    <definedName name="solver_lhs75" localSheetId="7" hidden="1">'Сводная МОДЕЛЬ 1x1'!$U$21</definedName>
    <definedName name="solver_lhs76" localSheetId="7" hidden="1">'Сводная МОДЕЛЬ 1x1'!$U$22</definedName>
    <definedName name="solver_lhs77" localSheetId="7" hidden="1">'Сводная МОДЕЛЬ 1x1'!$U$23</definedName>
    <definedName name="solver_lhs78" localSheetId="7" hidden="1">'Сводная МОДЕЛЬ 1x1'!$U$24</definedName>
    <definedName name="solver_lhs79" localSheetId="7" hidden="1">'Сводная МОДЕЛЬ 1x1'!$U$25</definedName>
    <definedName name="solver_lhs8" localSheetId="7" hidden="1">'Сводная МОДЕЛЬ 1x1'!$C$12</definedName>
    <definedName name="solver_lhs80" localSheetId="7" hidden="1">'Сводная МОДЕЛЬ 1x1'!$U$26</definedName>
    <definedName name="solver_lhs81" localSheetId="7" hidden="1">'Сводная МОДЕЛЬ 1x1'!$U$27</definedName>
    <definedName name="solver_lhs82" localSheetId="7" hidden="1">'Сводная МОДЕЛЬ 1x1'!$U$28</definedName>
    <definedName name="solver_lhs83" localSheetId="7" hidden="1">'Сводная МОДЕЛЬ 1x1'!$U$29</definedName>
    <definedName name="solver_lhs84" localSheetId="7" hidden="1">'Сводная МОДЕЛЬ 1x1'!$U$30</definedName>
    <definedName name="solver_lhs85" localSheetId="7" hidden="1">'Сводная МОДЕЛЬ 1x1'!$U$31</definedName>
    <definedName name="solver_lhs86" localSheetId="7" hidden="1">'Сводная МОДЕЛЬ 1x1'!$U$32</definedName>
    <definedName name="solver_lhs87" localSheetId="7" hidden="1">'Сводная МОДЕЛЬ 1x1'!$U$33</definedName>
    <definedName name="solver_lhs88" localSheetId="7" hidden="1">'Сводная МОДЕЛЬ 1x1'!$U$34</definedName>
    <definedName name="solver_lhs89" localSheetId="7" hidden="1">'Сводная МОДЕЛЬ 1x1'!$U$35</definedName>
    <definedName name="solver_lhs9" localSheetId="7" hidden="1">'Сводная МОДЕЛЬ 1x1'!$C$2</definedName>
    <definedName name="solver_lhs90" localSheetId="7" hidden="1">'Сводная МОДЕЛЬ 1x1'!$U$36</definedName>
    <definedName name="solver_lhs91" localSheetId="7" hidden="1">'Сводная МОДЕЛЬ 1x1'!$U$37</definedName>
    <definedName name="solver_lhs92" localSheetId="7" hidden="1">'Сводная МОДЕЛЬ 1x1'!$U$38</definedName>
    <definedName name="solver_lhs93" localSheetId="7" hidden="1">'Сводная МОДЕЛЬ 1x1'!$U$39</definedName>
    <definedName name="solver_lhs94" localSheetId="7" hidden="1">'Сводная МОДЕЛЬ 1x1'!#REF!</definedName>
    <definedName name="solver_lhs95" localSheetId="7" hidden="1">'Сводная МОДЕЛЬ 1x1'!#REF!</definedName>
    <definedName name="solver_lhs96" localSheetId="7" hidden="1">'Сводная МОДЕЛЬ 1x1'!#REF!</definedName>
    <definedName name="solver_lhs97" localSheetId="7" hidden="1">'Сводная МОДЕЛЬ 1x1'!#REF!</definedName>
    <definedName name="solver_lhs98" localSheetId="7" hidden="1">'Сводная МОДЕЛЬ 1x1'!#REF!</definedName>
    <definedName name="solver_lhs99" localSheetId="7" hidden="1">'Сводная МОДЕЛЬ 1x1'!#REF!</definedName>
    <definedName name="solver_lin" localSheetId="7" hidden="1">2</definedName>
    <definedName name="solver_mip" localSheetId="7" hidden="1">2147483647</definedName>
    <definedName name="solver_mni" localSheetId="7" hidden="1">30</definedName>
    <definedName name="solver_mrt" localSheetId="7" hidden="1">0.075</definedName>
    <definedName name="solver_msl" localSheetId="7" hidden="1">2</definedName>
    <definedName name="solver_neg" localSheetId="7" hidden="1">1</definedName>
    <definedName name="solver_nod" localSheetId="7" hidden="1">2147483647</definedName>
    <definedName name="solver_num" localSheetId="7" hidden="1">124</definedName>
    <definedName name="solver_nwt" localSheetId="7" hidden="1">1</definedName>
    <definedName name="solver_opt" localSheetId="7" hidden="1">'Сводная МОДЕЛЬ 1x1'!#REF!</definedName>
    <definedName name="solver_pre" localSheetId="7" hidden="1">0.000001</definedName>
    <definedName name="solver_rbv" localSheetId="7" hidden="1">1</definedName>
    <definedName name="solver_rel0" localSheetId="7" hidden="1">1</definedName>
    <definedName name="solver_rel1" localSheetId="7" hidden="1">4</definedName>
    <definedName name="solver_rel10" localSheetId="7" hidden="1">3</definedName>
    <definedName name="solver_rel100" localSheetId="7" hidden="1">1</definedName>
    <definedName name="solver_rel101" localSheetId="7" hidden="1">1</definedName>
    <definedName name="solver_rel102" localSheetId="7" hidden="1">1</definedName>
    <definedName name="solver_rel103" localSheetId="7" hidden="1">1</definedName>
    <definedName name="solver_rel104" localSheetId="7" hidden="1">1</definedName>
    <definedName name="solver_rel105" localSheetId="7" hidden="1">1</definedName>
    <definedName name="solver_rel106" localSheetId="7" hidden="1">1</definedName>
    <definedName name="solver_rel107" localSheetId="7" hidden="1">1</definedName>
    <definedName name="solver_rel108" localSheetId="7" hidden="1">1</definedName>
    <definedName name="solver_rel109" localSheetId="7" hidden="1">1</definedName>
    <definedName name="solver_rel11" localSheetId="7" hidden="1">4</definedName>
    <definedName name="solver_rel110" localSheetId="7" hidden="1">1</definedName>
    <definedName name="solver_rel111" localSheetId="7" hidden="1">1</definedName>
    <definedName name="solver_rel112" localSheetId="7" hidden="1">1</definedName>
    <definedName name="solver_rel113" localSheetId="7" hidden="1">1</definedName>
    <definedName name="solver_rel114" localSheetId="7" hidden="1">1</definedName>
    <definedName name="solver_rel115" localSheetId="7" hidden="1">1</definedName>
    <definedName name="solver_rel116" localSheetId="7" hidden="1">1</definedName>
    <definedName name="solver_rel117" localSheetId="7" hidden="1">1</definedName>
    <definedName name="solver_rel118" localSheetId="7" hidden="1">1</definedName>
    <definedName name="solver_rel119" localSheetId="7" hidden="1">1</definedName>
    <definedName name="solver_rel12" localSheetId="7" hidden="1">1</definedName>
    <definedName name="solver_rel120" localSheetId="7" hidden="1">1</definedName>
    <definedName name="solver_rel121" localSheetId="7" hidden="1">1</definedName>
    <definedName name="solver_rel122" localSheetId="7" hidden="1">1</definedName>
    <definedName name="solver_rel123" localSheetId="7" hidden="1">1</definedName>
    <definedName name="solver_rel124" localSheetId="7" hidden="1">3</definedName>
    <definedName name="solver_rel125" localSheetId="7" hidden="1">1</definedName>
    <definedName name="solver_rel126" localSheetId="7" hidden="1">4</definedName>
    <definedName name="solver_rel127" localSheetId="7" hidden="1">3</definedName>
    <definedName name="solver_rel128" localSheetId="7" hidden="1">4</definedName>
    <definedName name="solver_rel129" localSheetId="7" hidden="1">1</definedName>
    <definedName name="solver_rel13" localSheetId="7" hidden="1">3</definedName>
    <definedName name="solver_rel130" localSheetId="7" hidden="1">3</definedName>
    <definedName name="solver_rel14" localSheetId="7" hidden="1">4</definedName>
    <definedName name="solver_rel15" localSheetId="7" hidden="1">1</definedName>
    <definedName name="solver_rel16" localSheetId="7" hidden="1">3</definedName>
    <definedName name="solver_rel17" localSheetId="7" hidden="1">1</definedName>
    <definedName name="solver_rel18" localSheetId="7" hidden="1">1</definedName>
    <definedName name="solver_rel19" localSheetId="7" hidden="1">3</definedName>
    <definedName name="solver_rel2" localSheetId="7" hidden="1">4</definedName>
    <definedName name="solver_rel20" localSheetId="7" hidden="1">4</definedName>
    <definedName name="solver_rel21" localSheetId="7" hidden="1">3</definedName>
    <definedName name="solver_rel22" localSheetId="7" hidden="1">4</definedName>
    <definedName name="solver_rel23" localSheetId="7" hidden="1">1</definedName>
    <definedName name="solver_rel24" localSheetId="7" hidden="1">3</definedName>
    <definedName name="solver_rel25" localSheetId="7" hidden="1">1</definedName>
    <definedName name="solver_rel26" localSheetId="7" hidden="1">4</definedName>
    <definedName name="solver_rel27" localSheetId="7" hidden="1">3</definedName>
    <definedName name="solver_rel28" localSheetId="7" hidden="1">3</definedName>
    <definedName name="solver_rel29" localSheetId="7" hidden="1">1</definedName>
    <definedName name="solver_rel3" localSheetId="7" hidden="1">3</definedName>
    <definedName name="solver_rel30" localSheetId="7" hidden="1">4</definedName>
    <definedName name="solver_rel31" localSheetId="7" hidden="1">3</definedName>
    <definedName name="solver_rel32" localSheetId="7" hidden="1">1</definedName>
    <definedName name="solver_rel33" localSheetId="7" hidden="1">4</definedName>
    <definedName name="solver_rel34" localSheetId="7" hidden="1">4</definedName>
    <definedName name="solver_rel35" localSheetId="7" hidden="1">1</definedName>
    <definedName name="solver_rel36" localSheetId="7" hidden="1">3</definedName>
    <definedName name="solver_rel37" localSheetId="7" hidden="1">3</definedName>
    <definedName name="solver_rel38" localSheetId="7" hidden="1">1</definedName>
    <definedName name="solver_rel39" localSheetId="7" hidden="1">3</definedName>
    <definedName name="solver_rel4" localSheetId="7" hidden="1">4</definedName>
    <definedName name="solver_rel40" localSheetId="7" hidden="1">3</definedName>
    <definedName name="solver_rel41" localSheetId="7" hidden="1">4</definedName>
    <definedName name="solver_rel42" localSheetId="7" hidden="1">3</definedName>
    <definedName name="solver_rel43" localSheetId="7" hidden="1">4</definedName>
    <definedName name="solver_rel44" localSheetId="7" hidden="1">4</definedName>
    <definedName name="solver_rel45" localSheetId="7" hidden="1">1</definedName>
    <definedName name="solver_rel46" localSheetId="7" hidden="1">3</definedName>
    <definedName name="solver_rel47" localSheetId="7" hidden="1">1</definedName>
    <definedName name="solver_rel48" localSheetId="7" hidden="1">3</definedName>
    <definedName name="solver_rel49" localSheetId="7" hidden="1">1</definedName>
    <definedName name="solver_rel5" localSheetId="7" hidden="1">3</definedName>
    <definedName name="solver_rel50" localSheetId="7" hidden="1">3</definedName>
    <definedName name="solver_rel51" localSheetId="7" hidden="1">1</definedName>
    <definedName name="solver_rel52" localSheetId="7" hidden="1">3</definedName>
    <definedName name="solver_rel53" localSheetId="7" hidden="1">1</definedName>
    <definedName name="solver_rel54" localSheetId="7" hidden="1">1</definedName>
    <definedName name="solver_rel55" localSheetId="7" hidden="1">3</definedName>
    <definedName name="solver_rel56" localSheetId="7" hidden="1">3</definedName>
    <definedName name="solver_rel57" localSheetId="7" hidden="1">3</definedName>
    <definedName name="solver_rel58" localSheetId="7" hidden="1">3</definedName>
    <definedName name="solver_rel59" localSheetId="7" hidden="1">3</definedName>
    <definedName name="solver_rel6" localSheetId="7" hidden="1">1</definedName>
    <definedName name="solver_rel60" localSheetId="7" hidden="1">1</definedName>
    <definedName name="solver_rel61" localSheetId="7" hidden="1">3</definedName>
    <definedName name="solver_rel62" localSheetId="7" hidden="1">4</definedName>
    <definedName name="solver_rel63" localSheetId="7" hidden="1">1</definedName>
    <definedName name="solver_rel64" localSheetId="7" hidden="1">3</definedName>
    <definedName name="solver_rel65" localSheetId="7" hidden="1">1</definedName>
    <definedName name="solver_rel66" localSheetId="7" hidden="1">4</definedName>
    <definedName name="solver_rel67" localSheetId="7" hidden="1">3</definedName>
    <definedName name="solver_rel68" localSheetId="7" hidden="1">4</definedName>
    <definedName name="solver_rel69" localSheetId="7" hidden="1">3</definedName>
    <definedName name="solver_rel7" localSheetId="7" hidden="1">3</definedName>
    <definedName name="solver_rel70" localSheetId="7" hidden="1">1</definedName>
    <definedName name="solver_rel71" localSheetId="7" hidden="1">3</definedName>
    <definedName name="solver_rel72" localSheetId="7" hidden="1">3</definedName>
    <definedName name="solver_rel73" localSheetId="7" hidden="1">1</definedName>
    <definedName name="solver_rel74" localSheetId="7" hidden="1">1</definedName>
    <definedName name="solver_rel75" localSheetId="7" hidden="1">1</definedName>
    <definedName name="solver_rel76" localSheetId="7" hidden="1">1</definedName>
    <definedName name="solver_rel77" localSheetId="7" hidden="1">1</definedName>
    <definedName name="solver_rel78" localSheetId="7" hidden="1">1</definedName>
    <definedName name="solver_rel79" localSheetId="7" hidden="1">1</definedName>
    <definedName name="solver_rel8" localSheetId="7" hidden="1">4</definedName>
    <definedName name="solver_rel80" localSheetId="7" hidden="1">1</definedName>
    <definedName name="solver_rel81" localSheetId="7" hidden="1">1</definedName>
    <definedName name="solver_rel82" localSheetId="7" hidden="1">1</definedName>
    <definedName name="solver_rel83" localSheetId="7" hidden="1">1</definedName>
    <definedName name="solver_rel84" localSheetId="7" hidden="1">1</definedName>
    <definedName name="solver_rel85" localSheetId="7" hidden="1">1</definedName>
    <definedName name="solver_rel86" localSheetId="7" hidden="1">1</definedName>
    <definedName name="solver_rel87" localSheetId="7" hidden="1">1</definedName>
    <definedName name="solver_rel88" localSheetId="7" hidden="1">1</definedName>
    <definedName name="solver_rel89" localSheetId="7" hidden="1">1</definedName>
    <definedName name="solver_rel9" localSheetId="7" hidden="1">1</definedName>
    <definedName name="solver_rel90" localSheetId="7" hidden="1">1</definedName>
    <definedName name="solver_rel91" localSheetId="7" hidden="1">1</definedName>
    <definedName name="solver_rel92" localSheetId="7" hidden="1">1</definedName>
    <definedName name="solver_rel93" localSheetId="7" hidden="1">1</definedName>
    <definedName name="solver_rel94" localSheetId="7" hidden="1">1</definedName>
    <definedName name="solver_rel95" localSheetId="7" hidden="1">1</definedName>
    <definedName name="solver_rel96" localSheetId="7" hidden="1">1</definedName>
    <definedName name="solver_rel97" localSheetId="7" hidden="1">1</definedName>
    <definedName name="solver_rel98" localSheetId="7" hidden="1">1</definedName>
    <definedName name="solver_rel99" localSheetId="7" hidden="1">1</definedName>
    <definedName name="solver_rhs0" localSheetId="7" hidden="1">23%</definedName>
    <definedName name="solver_rhs1" localSheetId="7" hidden="1">целое</definedName>
    <definedName name="solver_rhs10" localSheetId="7" hidden="1">1</definedName>
    <definedName name="solver_rhs100" localSheetId="7" hidden="1">23%</definedName>
    <definedName name="solver_rhs101" localSheetId="7" hidden="1">23%</definedName>
    <definedName name="solver_rhs102" localSheetId="7" hidden="1">23%</definedName>
    <definedName name="solver_rhs103" localSheetId="7" hidden="1">23%</definedName>
    <definedName name="solver_rhs104" localSheetId="7" hidden="1">23%</definedName>
    <definedName name="solver_rhs105" localSheetId="7" hidden="1">23%</definedName>
    <definedName name="solver_rhs106" localSheetId="7" hidden="1">23%</definedName>
    <definedName name="solver_rhs107" localSheetId="7" hidden="1">23%</definedName>
    <definedName name="solver_rhs108" localSheetId="7" hidden="1">23%</definedName>
    <definedName name="solver_rhs109" localSheetId="7" hidden="1">23%</definedName>
    <definedName name="solver_rhs11" localSheetId="7" hidden="1">целое</definedName>
    <definedName name="solver_rhs110" localSheetId="7" hidden="1">23%</definedName>
    <definedName name="solver_rhs111" localSheetId="7" hidden="1">23%</definedName>
    <definedName name="solver_rhs112" localSheetId="7" hidden="1">23%</definedName>
    <definedName name="solver_rhs113" localSheetId="7" hidden="1">23%</definedName>
    <definedName name="solver_rhs114" localSheetId="7" hidden="1">23%</definedName>
    <definedName name="solver_rhs115" localSheetId="7" hidden="1">23%</definedName>
    <definedName name="solver_rhs116" localSheetId="7" hidden="1">23%</definedName>
    <definedName name="solver_rhs117" localSheetId="7" hidden="1">23%</definedName>
    <definedName name="solver_rhs118" localSheetId="7" hidden="1">23%</definedName>
    <definedName name="solver_rhs119" localSheetId="7" hidden="1">23%</definedName>
    <definedName name="solver_rhs12" localSheetId="7" hidden="1">10</definedName>
    <definedName name="solver_rhs120" localSheetId="7" hidden="1">23%</definedName>
    <definedName name="solver_rhs121" localSheetId="7" hidden="1">23%</definedName>
    <definedName name="solver_rhs122" localSheetId="7" hidden="1">23%</definedName>
    <definedName name="solver_rhs123" localSheetId="7" hidden="1">23%</definedName>
    <definedName name="solver_rhs124" localSheetId="7" hidden="1">85%</definedName>
    <definedName name="solver_rhs125" localSheetId="7" hidden="1">50</definedName>
    <definedName name="solver_rhs126" localSheetId="7" hidden="1">целое</definedName>
    <definedName name="solver_rhs127" localSheetId="7" hidden="1">1</definedName>
    <definedName name="solver_rhs128" localSheetId="7" hidden="1">целое</definedName>
    <definedName name="solver_rhs129" localSheetId="7" hidden="1">50</definedName>
    <definedName name="solver_rhs13" localSheetId="7" hidden="1">-10</definedName>
    <definedName name="solver_rhs130" localSheetId="7" hidden="1">0</definedName>
    <definedName name="solver_rhs14" localSheetId="7" hidden="1">целое</definedName>
    <definedName name="solver_rhs15" localSheetId="7" hidden="1">100</definedName>
    <definedName name="solver_rhs16" localSheetId="7" hidden="1">-100</definedName>
    <definedName name="solver_rhs17" localSheetId="7" hidden="1">50</definedName>
    <definedName name="solver_rhs18" localSheetId="7" hidden="1">50</definedName>
    <definedName name="solver_rhs19" localSheetId="7" hidden="1">'Сводная МОДЕЛЬ 1x1'!$G$9+1</definedName>
    <definedName name="solver_rhs2" localSheetId="7" hidden="1">целое</definedName>
    <definedName name="solver_rhs20" localSheetId="7" hidden="1">целое</definedName>
    <definedName name="solver_rhs21" localSheetId="7" hidden="1">0</definedName>
    <definedName name="solver_rhs22" localSheetId="7" hidden="1">целое</definedName>
    <definedName name="solver_rhs23" localSheetId="7" hidden="1">100</definedName>
    <definedName name="solver_rhs24" localSheetId="7" hidden="1">-100</definedName>
    <definedName name="solver_rhs25" localSheetId="7" hidden="1">50</definedName>
    <definedName name="solver_rhs26" localSheetId="7" hidden="1">целое</definedName>
    <definedName name="solver_rhs27" localSheetId="7" hidden="1">0</definedName>
    <definedName name="solver_rhs28" localSheetId="7" hidden="1">'Сводная МОДЕЛЬ 1x1'!$C$6</definedName>
    <definedName name="solver_rhs29" localSheetId="7" hidden="1">100</definedName>
    <definedName name="solver_rhs3" localSheetId="7" hidden="1">-10</definedName>
    <definedName name="solver_rhs30" localSheetId="7" hidden="1">целое</definedName>
    <definedName name="solver_rhs31" localSheetId="7" hidden="1">2</definedName>
    <definedName name="solver_rhs32" localSheetId="7" hidden="1">50</definedName>
    <definedName name="solver_rhs33" localSheetId="7" hidden="1">целое</definedName>
    <definedName name="solver_rhs34" localSheetId="7" hidden="1">целое</definedName>
    <definedName name="solver_rhs35" localSheetId="7" hidden="1">100</definedName>
    <definedName name="solver_rhs36" localSheetId="7" hidden="1">-100</definedName>
    <definedName name="solver_rhs37" localSheetId="7" hidden="1">0</definedName>
    <definedName name="solver_rhs38" localSheetId="7" hidden="1">50</definedName>
    <definedName name="solver_rhs39" localSheetId="7" hidden="1">'Сводная МОДЕЛЬ 1x1'!$G$6+1</definedName>
    <definedName name="solver_rhs4" localSheetId="7" hidden="1">целое</definedName>
    <definedName name="solver_rhs40" localSheetId="7" hidden="1">'Сводная МОДЕЛЬ 1x1'!$K$7+price!$O$1</definedName>
    <definedName name="solver_rhs41" localSheetId="7" hidden="1">целое</definedName>
    <definedName name="solver_rhs42" localSheetId="7" hidden="1">0</definedName>
    <definedName name="solver_rhs43" localSheetId="7" hidden="1">целое</definedName>
    <definedName name="solver_rhs44" localSheetId="7" hidden="1">целое</definedName>
    <definedName name="solver_rhs45" localSheetId="7" hidden="1">4</definedName>
    <definedName name="solver_rhs46" localSheetId="7" hidden="1">1</definedName>
    <definedName name="solver_rhs47" localSheetId="7" hidden="1">4</definedName>
    <definedName name="solver_rhs48" localSheetId="7" hidden="1">0</definedName>
    <definedName name="solver_rhs49" localSheetId="7" hidden="1">4</definedName>
    <definedName name="solver_rhs5" localSheetId="7" hidden="1">0</definedName>
    <definedName name="solver_rhs50" localSheetId="7" hidden="1">0</definedName>
    <definedName name="solver_rhs51" localSheetId="7" hidden="1">4</definedName>
    <definedName name="solver_rhs52" localSheetId="7" hidden="1">'Сводная МОДЕЛЬ 1x1'!$K$9+1</definedName>
    <definedName name="solver_rhs53" localSheetId="7" hidden="1">50</definedName>
    <definedName name="solver_rhs54" localSheetId="7" hidden="1">50</definedName>
    <definedName name="solver_rhs55" localSheetId="7" hidden="1">0</definedName>
    <definedName name="solver_rhs56" localSheetId="7" hidden="1">'Сводная МОДЕЛЬ 1x1'!$K$10+price!$O$1</definedName>
    <definedName name="solver_rhs57" localSheetId="7" hidden="1">0</definedName>
    <definedName name="solver_rhs58" localSheetId="7" hidden="1">2</definedName>
    <definedName name="solver_rhs59" localSheetId="7" hidden="1">'Сводная МОДЕЛЬ 1x1'!$K$4+1</definedName>
    <definedName name="solver_rhs6" localSheetId="7" hidden="1">25</definedName>
    <definedName name="solver_rhs60" localSheetId="7" hidden="1">50</definedName>
    <definedName name="solver_rhs61" localSheetId="7" hidden="1">0</definedName>
    <definedName name="solver_rhs62" localSheetId="7" hidden="1">целое</definedName>
    <definedName name="solver_rhs63" localSheetId="7" hidden="1">4</definedName>
    <definedName name="solver_rhs64" localSheetId="7" hidden="1">0</definedName>
    <definedName name="solver_rhs65" localSheetId="7" hidden="1">50</definedName>
    <definedName name="solver_rhs66" localSheetId="7" hidden="1">целое</definedName>
    <definedName name="solver_rhs67" localSheetId="7" hidden="1">'Сводная МОДЕЛЬ 1x1'!$K$6+1</definedName>
    <definedName name="solver_rhs68" localSheetId="7" hidden="1">целое</definedName>
    <definedName name="solver_rhs69" localSheetId="7" hidden="1">0</definedName>
    <definedName name="solver_rhs7" localSheetId="7" hidden="1">0</definedName>
    <definedName name="solver_rhs70" localSheetId="7" hidden="1">50</definedName>
    <definedName name="solver_rhs71" localSheetId="7" hidden="1">500</definedName>
    <definedName name="solver_rhs72" localSheetId="7" hidden="1">40</definedName>
    <definedName name="solver_rhs73" localSheetId="7" hidden="1">10</definedName>
    <definedName name="solver_rhs74" localSheetId="7" hidden="1">99%</definedName>
    <definedName name="solver_rhs75" localSheetId="7" hidden="1">23%</definedName>
    <definedName name="solver_rhs76" localSheetId="7" hidden="1">23%</definedName>
    <definedName name="solver_rhs77" localSheetId="7" hidden="1">23%</definedName>
    <definedName name="solver_rhs78" localSheetId="7" hidden="1">23%</definedName>
    <definedName name="solver_rhs79" localSheetId="7" hidden="1">23%</definedName>
    <definedName name="solver_rhs8" localSheetId="7" hidden="1">целое</definedName>
    <definedName name="solver_rhs80" localSheetId="7" hidden="1">23%</definedName>
    <definedName name="solver_rhs81" localSheetId="7" hidden="1">23%</definedName>
    <definedName name="solver_rhs82" localSheetId="7" hidden="1">23%</definedName>
    <definedName name="solver_rhs83" localSheetId="7" hidden="1">23%</definedName>
    <definedName name="solver_rhs84" localSheetId="7" hidden="1">23%</definedName>
    <definedName name="solver_rhs85" localSheetId="7" hidden="1">23%</definedName>
    <definedName name="solver_rhs86" localSheetId="7" hidden="1">23%</definedName>
    <definedName name="solver_rhs87" localSheetId="7" hidden="1">23%</definedName>
    <definedName name="solver_rhs88" localSheetId="7" hidden="1">23%</definedName>
    <definedName name="solver_rhs89" localSheetId="7" hidden="1">23%</definedName>
    <definedName name="solver_rhs9" localSheetId="7" hidden="1">25</definedName>
    <definedName name="solver_rhs90" localSheetId="7" hidden="1">23%</definedName>
    <definedName name="solver_rhs91" localSheetId="7" hidden="1">23%</definedName>
    <definedName name="solver_rhs92" localSheetId="7" hidden="1">23%</definedName>
    <definedName name="solver_rhs93" localSheetId="7" hidden="1">23%</definedName>
    <definedName name="solver_rhs94" localSheetId="7" hidden="1">23%</definedName>
    <definedName name="solver_rhs95" localSheetId="7" hidden="1">23%</definedName>
    <definedName name="solver_rhs96" localSheetId="7" hidden="1">23%</definedName>
    <definedName name="solver_rhs97" localSheetId="7" hidden="1">23%</definedName>
    <definedName name="solver_rhs98" localSheetId="7" hidden="1">23%</definedName>
    <definedName name="solver_rhs99" localSheetId="7" hidden="1">23%</definedName>
    <definedName name="solver_rlx" localSheetId="7" hidden="1">2</definedName>
    <definedName name="solver_rsd" localSheetId="7" hidden="1">0</definedName>
    <definedName name="solver_scl" localSheetId="7" hidden="1">1</definedName>
    <definedName name="solver_sho" localSheetId="7" hidden="1">2</definedName>
    <definedName name="solver_ssz" localSheetId="7" hidden="1">100</definedName>
    <definedName name="solver_tim" localSheetId="7" hidden="1">2147483647</definedName>
    <definedName name="solver_tol" localSheetId="7" hidden="1">0.01</definedName>
    <definedName name="solver_typ" localSheetId="7" hidden="1">3</definedName>
    <definedName name="solver_val" localSheetId="7" hidden="1">0</definedName>
    <definedName name="solver_ver" localSheetId="7" hidden="1">3</definedName>
  </definedNames>
  <calcPr calcId="162913"/>
</workbook>
</file>

<file path=xl/calcChain.xml><?xml version="1.0" encoding="utf-8"?>
<calcChain xmlns="http://schemas.openxmlformats.org/spreadsheetml/2006/main">
  <c r="R8" i="10" l="1"/>
  <c r="S35" i="15" l="1"/>
  <c r="R35" i="15"/>
  <c r="Q35" i="15"/>
  <c r="S34" i="15"/>
  <c r="R34" i="15"/>
  <c r="Q34" i="15"/>
  <c r="W16" i="10"/>
  <c r="W15" i="10"/>
  <c r="W14" i="10"/>
  <c r="W13" i="10"/>
  <c r="W12" i="10"/>
  <c r="W10" i="10"/>
  <c r="W11" i="10"/>
  <c r="W9" i="10"/>
  <c r="W8" i="10"/>
  <c r="W7" i="10"/>
  <c r="W6" i="10"/>
  <c r="W5" i="10"/>
  <c r="Q4" i="10" l="1"/>
  <c r="Q2" i="10"/>
  <c r="I20" i="10"/>
  <c r="J20" i="10" s="1"/>
  <c r="E22" i="10"/>
  <c r="J12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23" i="4"/>
  <c r="N22" i="4"/>
  <c r="N21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23" i="4"/>
  <c r="J22" i="4"/>
  <c r="J21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24" i="4"/>
  <c r="F23" i="4"/>
  <c r="F22" i="4"/>
  <c r="F21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24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/>
  <c r="N21" i="1"/>
  <c r="N20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23" i="1"/>
  <c r="J22" i="1"/>
  <c r="J21" i="1"/>
  <c r="J20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23" i="1"/>
  <c r="F22" i="1"/>
  <c r="F21" i="1"/>
  <c r="F20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23" i="1"/>
  <c r="B22" i="1"/>
  <c r="B21" i="1"/>
  <c r="B20" i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/>
  <c r="O21" i="1"/>
  <c r="O22" i="1"/>
  <c r="K20" i="1"/>
  <c r="L20" i="1"/>
  <c r="L21" i="1"/>
  <c r="L22" i="1"/>
  <c r="L23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G20" i="1"/>
  <c r="H20" i="1"/>
  <c r="H21" i="1"/>
  <c r="G21" i="1"/>
  <c r="C20" i="1"/>
  <c r="D20" i="1"/>
  <c r="O21" i="4"/>
  <c r="O22" i="4"/>
  <c r="O23" i="4"/>
  <c r="O24" i="4"/>
  <c r="O25" i="4"/>
  <c r="O26" i="4"/>
  <c r="O27" i="4"/>
  <c r="O28" i="4"/>
  <c r="K22" i="4"/>
  <c r="K23" i="4"/>
  <c r="K21" i="4"/>
  <c r="L21" i="4"/>
  <c r="L22" i="4"/>
  <c r="G21" i="4"/>
  <c r="G22" i="4"/>
  <c r="G23" i="4"/>
  <c r="H21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C22" i="4"/>
  <c r="C23" i="4"/>
  <c r="C21" i="4"/>
  <c r="D21" i="4"/>
  <c r="D22" i="4"/>
  <c r="D23" i="4"/>
  <c r="C37" i="4"/>
  <c r="C38" i="4"/>
  <c r="C39" i="4"/>
  <c r="C40" i="4"/>
  <c r="N1" i="1"/>
  <c r="J1" i="1"/>
  <c r="F1" i="1"/>
  <c r="B1" i="1"/>
  <c r="J1" i="4"/>
  <c r="B1" i="4"/>
  <c r="J1" i="10"/>
  <c r="K21" i="5"/>
  <c r="K22" i="5"/>
  <c r="K23" i="5"/>
  <c r="K24" i="5"/>
  <c r="J16" i="10"/>
  <c r="J15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G20" i="10"/>
  <c r="L39" i="8"/>
  <c r="L38" i="8"/>
  <c r="L37" i="8"/>
  <c r="L36" i="8"/>
  <c r="L35" i="8"/>
  <c r="L34" i="8"/>
  <c r="L33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I39" i="8"/>
  <c r="I38" i="8"/>
  <c r="I37" i="8"/>
  <c r="I36" i="8"/>
  <c r="I35" i="8"/>
  <c r="I34" i="8"/>
  <c r="I33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F39" i="8"/>
  <c r="F38" i="8"/>
  <c r="F37" i="8"/>
  <c r="F36" i="8"/>
  <c r="F35" i="8"/>
  <c r="F34" i="8"/>
  <c r="F33" i="8"/>
  <c r="F32" i="8"/>
  <c r="F31" i="8"/>
  <c r="F30" i="8"/>
  <c r="F20" i="8"/>
  <c r="F21" i="8"/>
  <c r="F22" i="8"/>
  <c r="F23" i="8"/>
  <c r="F24" i="8"/>
  <c r="F25" i="8"/>
  <c r="F26" i="8"/>
  <c r="F27" i="8"/>
  <c r="F28" i="8"/>
  <c r="F2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P20" i="5"/>
  <c r="P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L20" i="5"/>
  <c r="L21" i="5"/>
  <c r="L22" i="5"/>
  <c r="L23" i="5"/>
  <c r="L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H20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G22" i="5"/>
  <c r="G23" i="5"/>
  <c r="G24" i="5"/>
  <c r="G25" i="5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23" i="4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O29" i="4"/>
  <c r="O30" i="4"/>
  <c r="O31" i="4"/>
  <c r="O32" i="4"/>
  <c r="O33" i="4"/>
  <c r="O34" i="4"/>
  <c r="O35" i="4"/>
  <c r="O36" i="4"/>
  <c r="O37" i="4"/>
  <c r="O38" i="4"/>
  <c r="O39" i="4"/>
  <c r="O40" i="4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P21" i="1"/>
  <c r="P22" i="1"/>
  <c r="O23" i="1"/>
  <c r="N24" i="1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O24" i="1"/>
  <c r="N25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P23" i="1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N26" i="1"/>
  <c r="O25" i="1"/>
  <c r="P24" i="1"/>
  <c r="P25" i="1"/>
  <c r="P26" i="1"/>
  <c r="N27" i="1"/>
  <c r="O26" i="1"/>
  <c r="O27" i="1"/>
  <c r="P27" i="1"/>
  <c r="N28" i="1"/>
  <c r="N29" i="1"/>
  <c r="O28" i="1"/>
  <c r="P28" i="1"/>
  <c r="O29" i="1"/>
  <c r="P29" i="1"/>
  <c r="N30" i="1"/>
  <c r="N31" i="1"/>
  <c r="O30" i="1"/>
  <c r="P30" i="1"/>
  <c r="N32" i="1"/>
  <c r="O31" i="1"/>
  <c r="P31" i="1"/>
  <c r="O32" i="1"/>
  <c r="P32" i="1"/>
  <c r="N33" i="1"/>
  <c r="N34" i="1"/>
  <c r="O33" i="1"/>
  <c r="P33" i="1"/>
  <c r="O34" i="1"/>
  <c r="P34" i="1"/>
  <c r="N35" i="1"/>
  <c r="O35" i="1"/>
  <c r="P35" i="1"/>
  <c r="N36" i="1"/>
  <c r="O36" i="1"/>
  <c r="P36" i="1"/>
  <c r="N37" i="1"/>
  <c r="N38" i="1"/>
  <c r="O37" i="1"/>
  <c r="P37" i="1"/>
  <c r="O38" i="1"/>
  <c r="P38" i="1"/>
  <c r="P39" i="1"/>
  <c r="N39" i="1"/>
  <c r="O39" i="1"/>
  <c r="I21" i="10"/>
  <c r="I22" i="10" s="1"/>
  <c r="I23" i="10" s="1"/>
  <c r="I24" i="10" s="1"/>
  <c r="I25" i="10" s="1"/>
  <c r="I26" i="10" s="1"/>
  <c r="K20" i="10" l="1"/>
  <c r="W20" i="10" s="1"/>
  <c r="Z20" i="10" s="1"/>
  <c r="J21" i="10"/>
  <c r="J22" i="10" s="1"/>
  <c r="J23" i="10" s="1"/>
  <c r="J24" i="10" s="1"/>
  <c r="J25" i="10" s="1"/>
  <c r="J26" i="10" s="1"/>
  <c r="J10" i="10"/>
  <c r="I27" i="10"/>
  <c r="I28" i="10" s="1"/>
  <c r="I29" i="10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G21" i="10"/>
  <c r="P20" i="10"/>
  <c r="C24" i="10" l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K21" i="10"/>
  <c r="O21" i="10" s="1"/>
  <c r="M21" i="10" s="1"/>
  <c r="N21" i="10" s="1"/>
  <c r="O20" i="10"/>
  <c r="R20" i="10" s="1"/>
  <c r="T20" i="10" s="1"/>
  <c r="J27" i="10"/>
  <c r="J28" i="10" s="1"/>
  <c r="J29" i="10" s="1"/>
  <c r="G22" i="10"/>
  <c r="G23" i="10" s="1"/>
  <c r="J13" i="10"/>
  <c r="P21" i="10"/>
  <c r="I30" i="10"/>
  <c r="X20" i="10"/>
  <c r="Q20" i="10"/>
  <c r="Y20" i="10"/>
  <c r="G24" i="10" l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M20" i="10"/>
  <c r="W21" i="10"/>
  <c r="Z21" i="10" s="1"/>
  <c r="K22" i="10"/>
  <c r="W22" i="10" s="1"/>
  <c r="Z22" i="10" s="1"/>
  <c r="AC20" i="10"/>
  <c r="AB20" i="10"/>
  <c r="I31" i="10"/>
  <c r="I32" i="10" s="1"/>
  <c r="I33" i="10" s="1"/>
  <c r="I34" i="10" s="1"/>
  <c r="I35" i="10" s="1"/>
  <c r="I36" i="10" s="1"/>
  <c r="I37" i="10" s="1"/>
  <c r="I38" i="10" s="1"/>
  <c r="I39" i="10" s="1"/>
  <c r="J30" i="10"/>
  <c r="P22" i="10"/>
  <c r="Q21" i="10"/>
  <c r="R21" i="10"/>
  <c r="S21" i="10" s="1"/>
  <c r="AD20" i="10" l="1"/>
  <c r="AE20" i="10" s="1"/>
  <c r="K23" i="10"/>
  <c r="K24" i="10" s="1"/>
  <c r="N20" i="10"/>
  <c r="O22" i="10"/>
  <c r="M22" i="10" s="1"/>
  <c r="N22" i="10" s="1"/>
  <c r="Y21" i="10"/>
  <c r="X21" i="10"/>
  <c r="AB21" i="10" s="1"/>
  <c r="J31" i="10"/>
  <c r="J32" i="10" s="1"/>
  <c r="J33" i="10" s="1"/>
  <c r="J34" i="10" s="1"/>
  <c r="J35" i="10" s="1"/>
  <c r="J36" i="10" s="1"/>
  <c r="J37" i="10" s="1"/>
  <c r="J38" i="10" s="1"/>
  <c r="J39" i="10" s="1"/>
  <c r="T21" i="10"/>
  <c r="U21" i="10" s="1"/>
  <c r="X22" i="10"/>
  <c r="Q22" i="10"/>
  <c r="Y22" i="10"/>
  <c r="P23" i="10"/>
  <c r="R22" i="10" l="1"/>
  <c r="T22" i="10" s="1"/>
  <c r="U22" i="10" s="1"/>
  <c r="O23" i="10"/>
  <c r="M23" i="10" s="1"/>
  <c r="N23" i="10" s="1"/>
  <c r="P24" i="10"/>
  <c r="Q24" i="10" s="1"/>
  <c r="W23" i="10"/>
  <c r="Z23" i="10" s="1"/>
  <c r="AC21" i="10"/>
  <c r="AD21" i="10"/>
  <c r="AE21" i="10" s="1"/>
  <c r="K25" i="10"/>
  <c r="W24" i="10"/>
  <c r="Z24" i="10" s="1"/>
  <c r="O24" i="10"/>
  <c r="M24" i="10" s="1"/>
  <c r="Q23" i="10"/>
  <c r="AC22" i="10"/>
  <c r="AB22" i="10"/>
  <c r="AD22" i="10" l="1"/>
  <c r="AE22" i="10" s="1"/>
  <c r="R23" i="10"/>
  <c r="S23" i="10" s="1"/>
  <c r="S22" i="10"/>
  <c r="X23" i="10"/>
  <c r="AC23" i="10" s="1"/>
  <c r="Y23" i="10"/>
  <c r="P25" i="10"/>
  <c r="Q25" i="10" s="1"/>
  <c r="Y24" i="10"/>
  <c r="W25" i="10"/>
  <c r="Z25" i="10" s="1"/>
  <c r="K26" i="10"/>
  <c r="O25" i="10"/>
  <c r="M25" i="10" s="1"/>
  <c r="R24" i="10"/>
  <c r="N24" i="10"/>
  <c r="X24" i="10"/>
  <c r="T23" i="10" l="1"/>
  <c r="U23" i="10" s="1"/>
  <c r="AB23" i="10"/>
  <c r="P26" i="10"/>
  <c r="P27" i="10" s="1"/>
  <c r="Y25" i="10"/>
  <c r="X25" i="10"/>
  <c r="AB25" i="10" s="1"/>
  <c r="AD25" i="10" s="1"/>
  <c r="AE25" i="10" s="1"/>
  <c r="R25" i="10"/>
  <c r="S25" i="10" s="1"/>
  <c r="AB24" i="10"/>
  <c r="AD24" i="10" s="1"/>
  <c r="AE24" i="10" s="1"/>
  <c r="AC24" i="10"/>
  <c r="K27" i="10"/>
  <c r="W26" i="10"/>
  <c r="Z26" i="10" s="1"/>
  <c r="O26" i="10"/>
  <c r="M26" i="10" s="1"/>
  <c r="S24" i="10"/>
  <c r="T24" i="10"/>
  <c r="U24" i="10" s="1"/>
  <c r="N25" i="10"/>
  <c r="AD23" i="10" l="1"/>
  <c r="AE23" i="10" s="1"/>
  <c r="Q26" i="10"/>
  <c r="AC25" i="10"/>
  <c r="Y26" i="10"/>
  <c r="T25" i="10"/>
  <c r="R26" i="10"/>
  <c r="S26" i="10" s="1"/>
  <c r="Q27" i="10"/>
  <c r="N26" i="10"/>
  <c r="X26" i="10"/>
  <c r="W27" i="10"/>
  <c r="Z27" i="10" s="1"/>
  <c r="K28" i="10"/>
  <c r="O27" i="10"/>
  <c r="M27" i="10" s="1"/>
  <c r="P28" i="10"/>
  <c r="U25" i="10" l="1"/>
  <c r="Y27" i="10"/>
  <c r="X27" i="10"/>
  <c r="AC27" i="10" s="1"/>
  <c r="T26" i="10"/>
  <c r="U26" i="10" s="1"/>
  <c r="N27" i="10"/>
  <c r="K29" i="10"/>
  <c r="W28" i="10"/>
  <c r="Z28" i="10" s="1"/>
  <c r="O28" i="10"/>
  <c r="M28" i="10" s="1"/>
  <c r="P29" i="10"/>
  <c r="Q28" i="10"/>
  <c r="AB26" i="10"/>
  <c r="AC26" i="10"/>
  <c r="R27" i="10"/>
  <c r="AD26" i="10" l="1"/>
  <c r="AE26" i="10" s="1"/>
  <c r="Y28" i="10"/>
  <c r="AB27" i="10"/>
  <c r="AD27" i="10" s="1"/>
  <c r="AE27" i="10" s="1"/>
  <c r="X28" i="10"/>
  <c r="AB28" i="10" s="1"/>
  <c r="AD28" i="10" s="1"/>
  <c r="AE28" i="10" s="1"/>
  <c r="Q29" i="10"/>
  <c r="T27" i="10"/>
  <c r="U27" i="10" s="1"/>
  <c r="S27" i="10"/>
  <c r="N28" i="10"/>
  <c r="R28" i="10"/>
  <c r="K30" i="10"/>
  <c r="W29" i="10"/>
  <c r="Z29" i="10" s="1"/>
  <c r="O29" i="10"/>
  <c r="M29" i="10" s="1"/>
  <c r="P30" i="10"/>
  <c r="Y29" i="10" l="1"/>
  <c r="AC28" i="10"/>
  <c r="R29" i="10"/>
  <c r="S29" i="10" s="1"/>
  <c r="K31" i="10"/>
  <c r="W30" i="10"/>
  <c r="Z30" i="10" s="1"/>
  <c r="O30" i="10"/>
  <c r="M30" i="10" s="1"/>
  <c r="P31" i="10"/>
  <c r="X29" i="10"/>
  <c r="Q30" i="10"/>
  <c r="S28" i="10"/>
  <c r="T28" i="10"/>
  <c r="U28" i="10" s="1"/>
  <c r="N29" i="10"/>
  <c r="P32" i="10" l="1"/>
  <c r="Y30" i="10"/>
  <c r="X30" i="10"/>
  <c r="AB30" i="10" s="1"/>
  <c r="AD30" i="10" s="1"/>
  <c r="AE30" i="10" s="1"/>
  <c r="T29" i="10"/>
  <c r="U29" i="10" s="1"/>
  <c r="AB29" i="10"/>
  <c r="AC29" i="10"/>
  <c r="W31" i="10"/>
  <c r="Z31" i="10" s="1"/>
  <c r="K32" i="10"/>
  <c r="O31" i="10"/>
  <c r="M31" i="10" s="1"/>
  <c r="Q31" i="10"/>
  <c r="N30" i="10"/>
  <c r="R30" i="10"/>
  <c r="AD29" i="10" l="1"/>
  <c r="AE29" i="10" s="1"/>
  <c r="Y31" i="10"/>
  <c r="AC30" i="10"/>
  <c r="R31" i="10"/>
  <c r="S31" i="10" s="1"/>
  <c r="X31" i="10"/>
  <c r="AC31" i="10" s="1"/>
  <c r="K33" i="10"/>
  <c r="W32" i="10"/>
  <c r="Z32" i="10" s="1"/>
  <c r="O32" i="10"/>
  <c r="M32" i="10" s="1"/>
  <c r="P33" i="10"/>
  <c r="Q32" i="10"/>
  <c r="S30" i="10"/>
  <c r="T30" i="10"/>
  <c r="U30" i="10" s="1"/>
  <c r="N31" i="10"/>
  <c r="Y32" i="10" l="1"/>
  <c r="AB31" i="10"/>
  <c r="AD31" i="10" s="1"/>
  <c r="AE31" i="10" s="1"/>
  <c r="T31" i="10"/>
  <c r="U31" i="10" s="1"/>
  <c r="R32" i="10"/>
  <c r="T32" i="10" s="1"/>
  <c r="U32" i="10" s="1"/>
  <c r="X32" i="10"/>
  <c r="AB32" i="10" s="1"/>
  <c r="AD32" i="10" s="1"/>
  <c r="AE32" i="10" s="1"/>
  <c r="W33" i="10"/>
  <c r="Z33" i="10" s="1"/>
  <c r="K34" i="10"/>
  <c r="O33" i="10"/>
  <c r="M33" i="10" s="1"/>
  <c r="P34" i="10"/>
  <c r="Q33" i="10"/>
  <c r="N32" i="10"/>
  <c r="Y33" i="10" l="1"/>
  <c r="AC32" i="10"/>
  <c r="S32" i="10"/>
  <c r="X33" i="10"/>
  <c r="AC33" i="10" s="1"/>
  <c r="Q34" i="10"/>
  <c r="N33" i="10"/>
  <c r="R33" i="10"/>
  <c r="K35" i="10"/>
  <c r="W34" i="10"/>
  <c r="Z34" i="10" s="1"/>
  <c r="O34" i="10"/>
  <c r="M34" i="10" s="1"/>
  <c r="P35" i="10"/>
  <c r="X34" i="10" l="1"/>
  <c r="AB34" i="10" s="1"/>
  <c r="AD34" i="10" s="1"/>
  <c r="AE34" i="10" s="1"/>
  <c r="Y34" i="10"/>
  <c r="AB33" i="10"/>
  <c r="AD33" i="10" s="1"/>
  <c r="AE33" i="10" s="1"/>
  <c r="N34" i="10"/>
  <c r="K36" i="10"/>
  <c r="W35" i="10"/>
  <c r="Z35" i="10" s="1"/>
  <c r="O35" i="10"/>
  <c r="M35" i="10" s="1"/>
  <c r="P36" i="10"/>
  <c r="R34" i="10"/>
  <c r="Q35" i="10"/>
  <c r="T33" i="10"/>
  <c r="U33" i="10" s="1"/>
  <c r="S33" i="10"/>
  <c r="N35" i="10" l="1"/>
  <c r="Y35" i="10"/>
  <c r="X35" i="10"/>
  <c r="AB35" i="10" s="1"/>
  <c r="AD35" i="10" s="1"/>
  <c r="AE35" i="10" s="1"/>
  <c r="AC34" i="10"/>
  <c r="Q36" i="10"/>
  <c r="R35" i="10"/>
  <c r="S34" i="10"/>
  <c r="T34" i="10"/>
  <c r="U34" i="10" s="1"/>
  <c r="K37" i="10"/>
  <c r="W36" i="10"/>
  <c r="Z36" i="10" s="1"/>
  <c r="O36" i="10"/>
  <c r="M36" i="10" s="1"/>
  <c r="P37" i="10"/>
  <c r="N36" i="10" l="1"/>
  <c r="AC35" i="10"/>
  <c r="Y36" i="10"/>
  <c r="Q37" i="10"/>
  <c r="R36" i="10"/>
  <c r="S35" i="10"/>
  <c r="T35" i="10"/>
  <c r="U35" i="10" s="1"/>
  <c r="X36" i="10"/>
  <c r="K38" i="10"/>
  <c r="W37" i="10"/>
  <c r="Z37" i="10" s="1"/>
  <c r="O37" i="10"/>
  <c r="M37" i="10" s="1"/>
  <c r="P38" i="10"/>
  <c r="N37" i="10" l="1"/>
  <c r="Y37" i="10"/>
  <c r="AC36" i="10"/>
  <c r="AB36" i="10"/>
  <c r="AD36" i="10" s="1"/>
  <c r="AE36" i="10" s="1"/>
  <c r="R37" i="10"/>
  <c r="S36" i="10"/>
  <c r="T36" i="10"/>
  <c r="U36" i="10" s="1"/>
  <c r="W38" i="10"/>
  <c r="Z38" i="10" s="1"/>
  <c r="K39" i="10"/>
  <c r="O38" i="10"/>
  <c r="M38" i="10" s="1"/>
  <c r="P39" i="10"/>
  <c r="Q38" i="10"/>
  <c r="X37" i="10"/>
  <c r="N38" i="10" l="1"/>
  <c r="X38" i="10"/>
  <c r="AC38" i="10" s="1"/>
  <c r="Y38" i="10"/>
  <c r="W39" i="10"/>
  <c r="Z39" i="10" s="1"/>
  <c r="O39" i="10"/>
  <c r="M39" i="10" s="1"/>
  <c r="T37" i="10"/>
  <c r="U37" i="10" s="1"/>
  <c r="S37" i="10"/>
  <c r="AC37" i="10"/>
  <c r="AB37" i="10"/>
  <c r="AD37" i="10" s="1"/>
  <c r="AE37" i="10" s="1"/>
  <c r="R38" i="10"/>
  <c r="Q39" i="10"/>
  <c r="N39" i="10" l="1"/>
  <c r="Y39" i="10"/>
  <c r="AB38" i="10"/>
  <c r="AD38" i="10" s="1"/>
  <c r="AE38" i="10" s="1"/>
  <c r="R39" i="10"/>
  <c r="S39" i="10" s="1"/>
  <c r="X39" i="10"/>
  <c r="S38" i="10"/>
  <c r="T38" i="10"/>
  <c r="U38" i="10" s="1"/>
  <c r="T39" i="10" l="1"/>
  <c r="U39" i="10" s="1"/>
  <c r="AC39" i="10"/>
  <c r="AB39" i="10"/>
  <c r="AD39" i="10" l="1"/>
  <c r="AE39" i="10" s="1"/>
  <c r="Q9" i="10" l="1"/>
  <c r="Q10" i="10"/>
  <c r="Q12" i="10"/>
  <c r="Q7" i="10"/>
  <c r="Q8" i="10" l="1"/>
  <c r="S8" i="10" s="1"/>
  <c r="Q11" i="10"/>
</calcChain>
</file>

<file path=xl/comments1.xml><?xml version="1.0" encoding="utf-8"?>
<comments xmlns="http://schemas.openxmlformats.org/spreadsheetml/2006/main">
  <authors>
    <author>eu</author>
    <author>administrator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Q2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Q3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Q4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Q5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Q6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R6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Баланс</t>
        </r>
      </text>
    </comment>
    <comment ref="Q8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CloseAllOrders_ByDrawdownMoney не превышает указанного значения</t>
        </r>
      </text>
    </comment>
    <comment ref="Q9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Количество, колен</t>
        </r>
      </text>
    </comment>
    <comment ref="Q10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Длина, пипсов</t>
        </r>
      </text>
    </comment>
    <comment ref="Q11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Длина, пипсов + баланс</t>
        </r>
      </text>
    </comment>
    <comment ref="Q12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Прибыль последнего колена, $ / %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<sst xmlns="http://schemas.openxmlformats.org/spreadsheetml/2006/main" count="216" uniqueCount="117">
  <si>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</si>
  <si>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</si>
  <si>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</si>
  <si>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</si>
  <si>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</si>
  <si>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</si>
  <si>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</si>
  <si>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</si>
  <si>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</si>
  <si>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</si>
  <si>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</si>
  <si>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</si>
  <si>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</si>
  <si>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</si>
  <si>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</si>
  <si>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</si>
  <si>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</si>
  <si>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</si>
  <si>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</si>
  <si>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</si>
  <si>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</si>
  <si>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</si>
  <si>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</si>
  <si>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</si>
  <si>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</si>
  <si>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</si>
  <si>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</si>
  <si>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</si>
  <si>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</si>
  <si>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</si>
  <si>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</si>
  <si>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</si>
  <si>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</si>
  <si>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</si>
  <si>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</si>
  <si>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</si>
  <si>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</si>
  <si>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</si>
  <si>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</si>
  <si>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</si>
  <si>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</si>
  <si>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</si>
  <si>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</si>
  <si>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</si>
  <si>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</si>
  <si>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</si>
  <si>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</si>
  <si>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</si>
  <si>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</si>
  <si>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</si>
  <si>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</si>
  <si>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</si>
  <si>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</si>
  <si>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</si>
  <si>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</si>
  <si>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</si>
  <si>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</si>
  <si>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</si>
  <si>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</si>
  <si>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</si>
  <si>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</si>
  <si>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</si>
  <si>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</si>
  <si>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</si>
  <si>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</si>
  <si>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</si>
  <si>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</si>
  <si>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</si>
  <si>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</si>
  <si>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</si>
  <si>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</si>
  <si>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</si>
  <si>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</si>
  <si>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</si>
  <si>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</si>
  <si>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</si>
  <si>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</si>
  <si>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</si>
  <si>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</si>
  <si>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</si>
  <si>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</si>
  <si>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</si>
  <si>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</si>
  <si>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</si>
  <si>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</si>
  <si>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</si>
  <si>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</si>
  <si>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</si>
  <si>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</si>
  <si>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</si>
  <si>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</si>
  <si>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</si>
  <si>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</si>
  <si>
    <t>AUDCAD</t>
  </si>
  <si>
    <t>Цена</t>
  </si>
  <si>
    <t>Маржа</t>
  </si>
  <si>
    <t>AUDJPY</t>
  </si>
  <si>
    <t>AUDNZD</t>
  </si>
  <si>
    <t>AUDUSD</t>
  </si>
  <si>
    <t>CADJPY</t>
  </si>
  <si>
    <t>EURAUD</t>
  </si>
  <si>
    <t>EURCAD</t>
  </si>
  <si>
    <t>EURGBP</t>
  </si>
  <si>
    <t>EURNZD</t>
  </si>
  <si>
    <t>EURUSD</t>
  </si>
  <si>
    <t>GBPUSD</t>
  </si>
  <si>
    <t>NZDCAD</t>
  </si>
  <si>
    <t>NZDUSD</t>
  </si>
  <si>
    <t>USDCAD</t>
  </si>
  <si>
    <t>USDJPY</t>
  </si>
  <si>
    <t>Цена пукта</t>
  </si>
  <si>
    <t>Просадка, $</t>
  </si>
  <si>
    <t>Длина, пипсов</t>
  </si>
  <si>
    <t>Кол-во, колен</t>
  </si>
  <si>
    <t>Прибыль последнего колена, $ / %</t>
  </si>
  <si>
    <t>Длина, пипсов + баланс</t>
  </si>
  <si>
    <t>баланс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</si>
</sst>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0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rgb="FF000000"/>
      <name val="Segoe UI"/>
      <family val="2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sz val="10"/>
      <color theme="1"/>
      <name val="Arial Cyr"/>
      <charset val="204"/>
    </font>
    <font>
      <b/>
      <u/>
      <sz val="10"/>
      <color rgb="FFFF0000"/>
      <name val="Arial Cyr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9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0" xfId="0" applyProtection="1">
      <protection locked="0"/>
    </xf>
    <xf numFmtId="0" fontId="24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7" borderId="0" xfId="0" applyFill="1"/>
    <xf numFmtId="0" fontId="0" fillId="9" borderId="0" xfId="0" applyFill="1"/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10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10" borderId="27" xfId="0" applyFont="1" applyFill="1" applyBorder="1" applyAlignment="1">
      <alignment horizontal="center" vertical="center"/>
    </xf>
    <xf numFmtId="0" fontId="37" fillId="10" borderId="21" xfId="0" applyFont="1" applyFill="1" applyBorder="1" applyAlignment="1">
      <alignment horizontal="left" vertical="center" indent="1"/>
    </xf>
    <xf numFmtId="174" fontId="37" fillId="10" borderId="19" xfId="0" applyNumberFormat="1" applyFont="1" applyFill="1" applyBorder="1" applyAlignment="1">
      <alignment horizontal="right" vertical="center" indent="1"/>
    </xf>
    <xf numFmtId="0" fontId="37" fillId="10" borderId="26" xfId="0" applyFont="1" applyFill="1" applyBorder="1" applyAlignment="1">
      <alignment horizontal="center" vertical="center"/>
    </xf>
    <xf numFmtId="0" fontId="37" fillId="10" borderId="4" xfId="0" applyFont="1" applyFill="1" applyBorder="1" applyAlignment="1">
      <alignment horizontal="left" vertical="center" indent="1"/>
    </xf>
    <xf numFmtId="169" fontId="37" fillId="10" borderId="5" xfId="0" applyNumberFormat="1" applyFont="1" applyFill="1" applyBorder="1" applyAlignment="1">
      <alignment horizontal="right" vertical="center"/>
    </xf>
    <xf numFmtId="174" fontId="37" fillId="10" borderId="2" xfId="0" applyNumberFormat="1" applyFont="1" applyFill="1" applyBorder="1" applyAlignment="1">
      <alignment horizontal="right" vertical="center" indent="1"/>
    </xf>
    <xf numFmtId="0" fontId="37" fillId="4" borderId="26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6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6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0" fontId="33" fillId="0" borderId="0" xfId="0" applyFont="1" applyFill="1" applyProtection="1"/>
    <xf numFmtId="171" fontId="47" fillId="0" borderId="0" xfId="0" applyNumberFormat="1" applyFont="1" applyAlignment="1" applyProtection="1">
      <alignment horizontal="center"/>
      <protection locked="0"/>
    </xf>
    <xf numFmtId="0" fontId="51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0" fillId="0" borderId="0" xfId="0" applyNumberFormat="1" applyFont="1" applyProtection="1"/>
    <xf numFmtId="1" fontId="50" fillId="4" borderId="0" xfId="0" applyNumberFormat="1" applyFont="1" applyFill="1" applyProtection="1"/>
    <xf numFmtId="1" fontId="50" fillId="3" borderId="0" xfId="0" applyNumberFormat="1" applyFont="1" applyFill="1" applyProtection="1"/>
    <xf numFmtId="1" fontId="51" fillId="0" borderId="0" xfId="0" applyNumberFormat="1" applyFont="1" applyProtection="1"/>
    <xf numFmtId="1" fontId="51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0" fillId="4" borderId="0" xfId="0" applyNumberFormat="1" applyFont="1" applyFill="1" applyProtection="1"/>
    <xf numFmtId="0" fontId="52" fillId="0" borderId="0" xfId="0" applyFont="1" applyProtection="1"/>
    <xf numFmtId="171" fontId="50" fillId="3" borderId="0" xfId="0" applyNumberFormat="1" applyFont="1" applyFill="1" applyProtection="1"/>
    <xf numFmtId="0" fontId="52" fillId="7" borderId="0" xfId="0" applyFont="1" applyFill="1" applyProtection="1"/>
    <xf numFmtId="0" fontId="35" fillId="0" borderId="0" xfId="0" applyFont="1" applyFill="1" applyProtection="1">
      <protection locked="0"/>
    </xf>
    <xf numFmtId="0" fontId="53" fillId="0" borderId="0" xfId="0" applyFont="1" applyProtection="1"/>
    <xf numFmtId="0" fontId="54" fillId="0" borderId="0" xfId="0" applyFont="1" applyProtection="1"/>
    <xf numFmtId="0" fontId="54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3" fillId="0" borderId="0" xfId="0" applyFont="1" applyAlignment="1" applyProtection="1">
      <alignment horizontal="left"/>
    </xf>
    <xf numFmtId="0" fontId="55" fillId="0" borderId="0" xfId="0" applyFont="1" applyProtection="1"/>
    <xf numFmtId="0" fontId="56" fillId="0" borderId="0" xfId="0" applyFont="1" applyProtection="1"/>
    <xf numFmtId="0" fontId="57" fillId="0" borderId="0" xfId="0" applyFont="1" applyProtection="1"/>
    <xf numFmtId="0" fontId="58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0" fillId="0" borderId="0" xfId="0" applyFont="1"/>
    <xf numFmtId="0" fontId="0" fillId="4" borderId="0" xfId="0" applyFill="1"/>
    <xf numFmtId="0" fontId="0" fillId="3" borderId="0" xfId="0" applyFill="1"/>
    <xf numFmtId="0" fontId="0" fillId="11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28" xfId="0" applyNumberFormat="1" applyFont="1" applyFill="1" applyBorder="1" applyAlignment="1" applyProtection="1">
      <alignment horizontal="center"/>
    </xf>
    <xf numFmtId="1" fontId="5" fillId="3" borderId="28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2" borderId="0" xfId="0" applyFill="1" applyProtection="1"/>
    <xf numFmtId="0" fontId="14" fillId="0" borderId="0" xfId="0" applyFont="1"/>
    <xf numFmtId="0" fontId="61" fillId="8" borderId="25" xfId="0" applyFont="1" applyFill="1" applyBorder="1" applyAlignment="1" applyProtection="1">
      <alignment horizontal="center"/>
      <protection locked="0"/>
    </xf>
    <xf numFmtId="0" fontId="62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0" fillId="4" borderId="0" xfId="0" applyFont="1" applyFill="1" applyProtection="1"/>
    <xf numFmtId="0" fontId="50" fillId="3" borderId="0" xfId="0" applyFont="1" applyFill="1" applyProtection="1"/>
    <xf numFmtId="0" fontId="51" fillId="5" borderId="0" xfId="0" applyFont="1" applyFill="1" applyProtection="1"/>
    <xf numFmtId="171" fontId="51" fillId="5" borderId="0" xfId="0" applyNumberFormat="1" applyFont="1" applyFill="1" applyProtection="1"/>
    <xf numFmtId="0" fontId="63" fillId="0" borderId="0" xfId="0" applyFont="1" applyProtection="1"/>
    <xf numFmtId="0" fontId="65" fillId="0" borderId="0" xfId="0" applyFont="1" applyProtection="1"/>
    <xf numFmtId="1" fontId="67" fillId="8" borderId="25" xfId="0" applyNumberFormat="1" applyFont="1" applyFill="1" applyBorder="1" applyAlignment="1" applyProtection="1">
      <alignment horizontal="center"/>
      <protection locked="0"/>
    </xf>
    <xf numFmtId="171" fontId="67" fillId="8" borderId="0" xfId="0" applyNumberFormat="1" applyFont="1" applyFill="1" applyAlignment="1" applyProtection="1">
      <alignment horizontal="center"/>
      <protection locked="0"/>
    </xf>
    <xf numFmtId="0" fontId="68" fillId="4" borderId="0" xfId="0" applyFont="1" applyFill="1" applyProtection="1"/>
    <xf numFmtId="0" fontId="68" fillId="3" borderId="0" xfId="0" applyFont="1" applyFill="1" applyProtection="1"/>
    <xf numFmtId="1" fontId="63" fillId="8" borderId="25" xfId="0" applyNumberFormat="1" applyFont="1" applyFill="1" applyBorder="1" applyAlignment="1" applyProtection="1">
      <alignment horizontal="center"/>
      <protection locked="0"/>
    </xf>
    <xf numFmtId="0" fontId="64" fillId="7" borderId="0" xfId="0" applyFont="1" applyFill="1" applyProtection="1"/>
    <xf numFmtId="171" fontId="68" fillId="4" borderId="0" xfId="0" applyNumberFormat="1" applyFont="1" applyFill="1" applyProtection="1"/>
    <xf numFmtId="171" fontId="68" fillId="3" borderId="0" xfId="0" applyNumberFormat="1" applyFont="1" applyFill="1" applyProtection="1"/>
    <xf numFmtId="0" fontId="69" fillId="0" borderId="0" xfId="0" applyFont="1" applyProtection="1"/>
    <xf numFmtId="0" fontId="13" fillId="4" borderId="0" xfId="0" applyFont="1" applyFill="1" applyAlignment="1" applyProtection="1">
      <alignment horizontal="center"/>
    </xf>
    <xf numFmtId="1" fontId="63" fillId="0" borderId="0" xfId="0" applyNumberFormat="1" applyFont="1" applyAlignment="1" applyProtection="1">
      <alignment horizontal="center"/>
      <protection locked="0"/>
    </xf>
    <xf numFmtId="1" fontId="63" fillId="3" borderId="0" xfId="0" applyNumberFormat="1" applyFont="1" applyFill="1" applyAlignment="1" applyProtection="1">
      <alignment horizontal="center"/>
    </xf>
    <xf numFmtId="1" fontId="66" fillId="5" borderId="0" xfId="0" applyNumberFormat="1" applyFont="1" applyFill="1" applyAlignment="1" applyProtection="1">
      <alignment horizontal="center"/>
    </xf>
    <xf numFmtId="0" fontId="70" fillId="0" borderId="0" xfId="0" applyFont="1"/>
    <xf numFmtId="0" fontId="69" fillId="0" borderId="0" xfId="0" applyFont="1" applyAlignment="1" applyProtection="1">
      <alignment horizontal="center"/>
      <protection locked="0"/>
    </xf>
    <xf numFmtId="1" fontId="69" fillId="0" borderId="0" xfId="0" applyNumberFormat="1" applyFont="1" applyAlignment="1" applyProtection="1">
      <alignment horizontal="center"/>
      <protection locked="0"/>
    </xf>
    <xf numFmtId="0" fontId="70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71" fontId="50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2" fillId="0" borderId="0" xfId="0" applyFont="1" applyProtection="1"/>
    <xf numFmtId="171" fontId="48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7" fillId="0" borderId="0" xfId="0" applyNumberFormat="1" applyFont="1" applyAlignment="1" applyProtection="1">
      <alignment horizontal="center"/>
    </xf>
    <xf numFmtId="171" fontId="48" fillId="4" borderId="0" xfId="0" applyNumberFormat="1" applyFont="1" applyFill="1" applyProtection="1"/>
    <xf numFmtId="171" fontId="48" fillId="3" borderId="0" xfId="0" applyNumberFormat="1" applyFont="1" applyFill="1" applyProtection="1"/>
    <xf numFmtId="171" fontId="49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0" fillId="9" borderId="0" xfId="0" applyFill="1" applyProtection="1"/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7" fillId="0" borderId="0" xfId="0" applyNumberFormat="1" applyFont="1" applyFill="1" applyAlignment="1" applyProtection="1">
      <alignment horizontal="center"/>
    </xf>
    <xf numFmtId="165" fontId="63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left"/>
    </xf>
    <xf numFmtId="165" fontId="63" fillId="8" borderId="0" xfId="0" applyNumberFormat="1" applyFont="1" applyFill="1" applyAlignment="1" applyProtection="1">
      <alignment horizontal="center"/>
    </xf>
    <xf numFmtId="165" fontId="9" fillId="8" borderId="0" xfId="0" applyNumberFormat="1" applyFont="1" applyFill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 vertical="center"/>
    </xf>
    <xf numFmtId="172" fontId="3" fillId="2" borderId="5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 vertical="center"/>
    </xf>
    <xf numFmtId="0" fontId="0" fillId="0" borderId="5" xfId="0" applyFill="1" applyBorder="1"/>
    <xf numFmtId="49" fontId="0" fillId="0" borderId="5" xfId="0" applyNumberFormat="1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0" xfId="0" applyAlignment="1">
      <alignment horizontal="left" vertical="center"/>
    </xf>
    <xf numFmtId="0" fontId="0" fillId="0" borderId="5" xfId="0" applyNumberFormat="1" applyBorder="1" applyAlignment="1">
      <alignment horizont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0" fillId="14" borderId="0" xfId="0" applyFill="1"/>
    <xf numFmtId="0" fontId="0" fillId="14" borderId="0" xfId="0" applyFill="1" applyAlignment="1">
      <alignment horizontal="left" vertical="center"/>
    </xf>
    <xf numFmtId="0" fontId="0" fillId="15" borderId="0" xfId="0" applyFont="1" applyFill="1" applyAlignment="1">
      <alignment horizontal="center"/>
    </xf>
    <xf numFmtId="0" fontId="0" fillId="15" borderId="0" xfId="0" applyFill="1"/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168" fontId="0" fillId="0" borderId="0" xfId="0" applyNumberForma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5" fillId="0" borderId="0" xfId="0" applyFont="1" applyAlignment="1" applyProtection="1">
      <alignment horizontal="left" vertical="center"/>
    </xf>
    <xf numFmtId="0" fontId="76" fillId="0" borderId="0" xfId="0" applyFont="1" applyAlignment="1">
      <alignment horizontal="left" vertical="center"/>
    </xf>
    <xf numFmtId="0" fontId="76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/>
    </xf>
    <xf numFmtId="0" fontId="69" fillId="0" borderId="0" xfId="0" applyFont="1" applyAlignment="1" applyProtection="1">
      <alignment horizontal="left" vertical="center"/>
    </xf>
    <xf numFmtId="0" fontId="64" fillId="0" borderId="0" xfId="0" applyFont="1" applyAlignment="1" applyProtection="1">
      <alignment horizontal="left" vertical="center"/>
    </xf>
    <xf numFmtId="0" fontId="78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77" fillId="0" borderId="0" xfId="0" applyFont="1" applyAlignment="1" applyProtection="1">
      <alignment horizontal="left" vertical="center"/>
    </xf>
    <xf numFmtId="3" fontId="79" fillId="0" borderId="0" xfId="0" applyNumberFormat="1" applyFont="1" applyFill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2" fontId="23" fillId="0" borderId="0" xfId="0" applyNumberFormat="1" applyFont="1" applyFill="1" applyBorder="1" applyAlignment="1" applyProtection="1">
      <alignment horizontal="center" vertical="center"/>
    </xf>
    <xf numFmtId="2" fontId="25" fillId="0" borderId="0" xfId="0" applyNumberFormat="1" applyFont="1" applyFill="1" applyBorder="1" applyAlignment="1" applyProtection="1">
      <alignment horizontal="center" vertical="center"/>
      <protection locked="0"/>
    </xf>
    <xf numFmtId="2" fontId="25" fillId="0" borderId="0" xfId="0" applyNumberFormat="1" applyFont="1" applyFill="1" applyBorder="1" applyAlignment="1" applyProtection="1">
      <alignment horizontal="center" vertical="center"/>
    </xf>
    <xf numFmtId="9" fontId="25" fillId="0" borderId="0" xfId="0" applyNumberFormat="1" applyFont="1" applyFill="1" applyBorder="1" applyAlignment="1" applyProtection="1">
      <alignment horizontal="center" vertical="center"/>
      <protection locked="0"/>
    </xf>
    <xf numFmtId="3" fontId="69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ont="1" applyAlignment="1">
      <alignment horizontal="left" vertical="center"/>
    </xf>
    <xf numFmtId="0" fontId="78" fillId="0" borderId="0" xfId="0" applyFont="1" applyAlignment="1">
      <alignment horizontal="center" vertical="center"/>
    </xf>
    <xf numFmtId="1" fontId="78" fillId="0" borderId="0" xfId="0" applyNumberFormat="1" applyFont="1" applyAlignment="1" applyProtection="1">
      <alignment horizontal="center" vertical="center"/>
    </xf>
    <xf numFmtId="1" fontId="0" fillId="0" borderId="0" xfId="0" applyNumberFormat="1" applyAlignment="1" applyProtection="1">
      <alignment vertical="center"/>
    </xf>
    <xf numFmtId="1" fontId="0" fillId="0" borderId="0" xfId="0" applyNumberFormat="1" applyAlignment="1" applyProtection="1">
      <alignment horizontal="center" vertical="center"/>
    </xf>
    <xf numFmtId="3" fontId="69" fillId="0" borderId="0" xfId="0" applyNumberFormat="1" applyFont="1" applyFill="1" applyAlignment="1" applyProtection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2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0" fillId="7" borderId="5" xfId="0" applyFill="1" applyBorder="1" applyAlignment="1" applyProtection="1">
      <alignment vertical="center"/>
    </xf>
    <xf numFmtId="0" fontId="0" fillId="9" borderId="5" xfId="0" applyFill="1" applyBorder="1" applyAlignment="1" applyProtection="1">
      <alignment vertical="center"/>
    </xf>
    <xf numFmtId="0" fontId="23" fillId="0" borderId="5" xfId="0" applyFont="1" applyBorder="1" applyAlignment="1" applyProtection="1">
      <alignment horizontal="center" vertical="center" wrapText="1"/>
    </xf>
    <xf numFmtId="0" fontId="22" fillId="7" borderId="5" xfId="0" applyFont="1" applyFill="1" applyBorder="1" applyAlignment="1" applyProtection="1">
      <alignment horizontal="center" vertical="center" wrapText="1"/>
    </xf>
    <xf numFmtId="49" fontId="23" fillId="0" borderId="5" xfId="0" applyNumberFormat="1" applyFont="1" applyBorder="1" applyAlignment="1" applyProtection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Protection="1"/>
    <xf numFmtId="166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4" borderId="5" xfId="0" applyFont="1" applyFill="1" applyBorder="1" applyProtection="1"/>
    <xf numFmtId="0" fontId="3" fillId="3" borderId="5" xfId="0" applyFont="1" applyFill="1" applyBorder="1" applyProtection="1"/>
    <xf numFmtId="0" fontId="0" fillId="7" borderId="5" xfId="0" applyFill="1" applyBorder="1" applyProtection="1"/>
    <xf numFmtId="0" fontId="30" fillId="0" borderId="5" xfId="0" applyFont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5" xfId="0" applyBorder="1" applyProtection="1"/>
    <xf numFmtId="0" fontId="30" fillId="0" borderId="5" xfId="0" applyFont="1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9" borderId="5" xfId="0" applyFill="1" applyBorder="1" applyProtection="1"/>
    <xf numFmtId="0" fontId="0" fillId="2" borderId="5" xfId="0" applyFill="1" applyBorder="1" applyProtection="1"/>
    <xf numFmtId="1" fontId="13" fillId="2" borderId="5" xfId="0" applyNumberFormat="1" applyFont="1" applyFill="1" applyBorder="1" applyAlignment="1" applyProtection="1">
      <alignment horizontal="center" vertical="center"/>
    </xf>
    <xf numFmtId="171" fontId="20" fillId="0" borderId="5" xfId="0" applyNumberFormat="1" applyFont="1" applyFill="1" applyBorder="1" applyAlignment="1" applyProtection="1">
      <alignment horizontal="center" vertical="center"/>
    </xf>
    <xf numFmtId="172" fontId="3" fillId="0" borderId="5" xfId="0" applyNumberFormat="1" applyFont="1" applyFill="1" applyBorder="1" applyAlignment="1" applyProtection="1">
      <alignment horizontal="center" vertical="center"/>
    </xf>
    <xf numFmtId="2" fontId="3" fillId="4" borderId="5" xfId="0" applyNumberFormat="1" applyFont="1" applyFill="1" applyBorder="1" applyAlignment="1" applyProtection="1">
      <alignment horizontal="center" vertical="center"/>
    </xf>
    <xf numFmtId="172" fontId="3" fillId="0" borderId="5" xfId="0" applyNumberFormat="1" applyFont="1" applyBorder="1" applyAlignment="1" applyProtection="1">
      <alignment horizontal="center" vertical="center"/>
    </xf>
    <xf numFmtId="2" fontId="3" fillId="3" borderId="5" xfId="0" applyNumberFormat="1" applyFont="1" applyFill="1" applyBorder="1" applyAlignment="1" applyProtection="1">
      <alignment horizontal="center" vertical="center"/>
    </xf>
    <xf numFmtId="167" fontId="3" fillId="0" borderId="5" xfId="0" applyNumberFormat="1" applyFont="1" applyFill="1" applyBorder="1" applyAlignment="1" applyProtection="1">
      <alignment horizontal="center" vertical="center"/>
    </xf>
    <xf numFmtId="2" fontId="3" fillId="0" borderId="5" xfId="0" applyNumberFormat="1" applyFont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center" vertical="center"/>
    </xf>
    <xf numFmtId="168" fontId="0" fillId="0" borderId="5" xfId="0" applyNumberFormat="1" applyBorder="1" applyAlignment="1" applyProtection="1">
      <alignment horizontal="center" vertical="center"/>
    </xf>
    <xf numFmtId="10" fontId="0" fillId="0" borderId="5" xfId="0" applyNumberFormat="1" applyBorder="1" applyAlignment="1" applyProtection="1">
      <alignment horizontal="center" vertical="center"/>
    </xf>
    <xf numFmtId="168" fontId="37" fillId="8" borderId="5" xfId="0" applyNumberFormat="1" applyFont="1" applyFill="1" applyBorder="1" applyAlignment="1" applyProtection="1">
      <alignment horizontal="center" vertical="center"/>
    </xf>
    <xf numFmtId="9" fontId="1" fillId="6" borderId="5" xfId="0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9" fontId="0" fillId="0" borderId="5" xfId="0" applyNumberFormat="1" applyBorder="1" applyAlignment="1" applyProtection="1">
      <alignment horizontal="center" vertical="center"/>
    </xf>
    <xf numFmtId="172" fontId="0" fillId="6" borderId="5" xfId="0" applyNumberFormat="1" applyFill="1" applyBorder="1" applyAlignment="1" applyProtection="1">
      <alignment horizontal="center" vertical="center"/>
    </xf>
    <xf numFmtId="9" fontId="0" fillId="6" borderId="5" xfId="0" applyNumberFormat="1" applyFill="1" applyBorder="1" applyAlignment="1" applyProtection="1">
      <alignment horizontal="center" vertical="center"/>
    </xf>
    <xf numFmtId="0" fontId="0" fillId="9" borderId="5" xfId="0" applyFill="1" applyBorder="1" applyAlignment="1" applyProtection="1">
      <alignment horizontal="center" vertical="center"/>
    </xf>
    <xf numFmtId="169" fontId="0" fillId="0" borderId="5" xfId="0" applyNumberFormat="1" applyBorder="1" applyAlignment="1" applyProtection="1">
      <alignment horizontal="center" vertical="center"/>
    </xf>
    <xf numFmtId="170" fontId="36" fillId="8" borderId="5" xfId="0" applyNumberFormat="1" applyFont="1" applyFill="1" applyBorder="1" applyAlignment="1" applyProtection="1">
      <alignment horizontal="center" vertical="center"/>
    </xf>
    <xf numFmtId="9" fontId="0" fillId="7" borderId="5" xfId="0" applyNumberFormat="1" applyFill="1" applyBorder="1" applyAlignment="1" applyProtection="1">
      <alignment horizontal="center" vertical="center"/>
    </xf>
    <xf numFmtId="171" fontId="37" fillId="8" borderId="5" xfId="0" applyNumberFormat="1" applyFont="1" applyFill="1" applyBorder="1" applyAlignment="1" applyProtection="1">
      <alignment horizontal="center" vertical="center"/>
    </xf>
    <xf numFmtId="1" fontId="0" fillId="0" borderId="5" xfId="0" applyNumberFormat="1" applyBorder="1" applyAlignment="1" applyProtection="1">
      <alignment horizontal="center" vertical="center"/>
    </xf>
    <xf numFmtId="171" fontId="20" fillId="2" borderId="5" xfId="0" applyNumberFormat="1" applyFont="1" applyFill="1" applyBorder="1" applyAlignment="1" applyProtection="1">
      <alignment horizontal="center" vertical="center"/>
    </xf>
    <xf numFmtId="167" fontId="3" fillId="2" borderId="5" xfId="0" applyNumberFormat="1" applyFont="1" applyFill="1" applyBorder="1" applyAlignment="1" applyProtection="1">
      <alignment horizontal="center" vertical="center"/>
    </xf>
    <xf numFmtId="168" fontId="0" fillId="2" borderId="5" xfId="0" applyNumberFormat="1" applyFill="1" applyBorder="1" applyAlignment="1" applyProtection="1">
      <alignment horizontal="center" vertical="center"/>
    </xf>
    <xf numFmtId="10" fontId="0" fillId="2" borderId="5" xfId="0" applyNumberFormat="1" applyFill="1" applyBorder="1" applyAlignment="1" applyProtection="1">
      <alignment horizontal="center" vertical="center"/>
    </xf>
    <xf numFmtId="168" fontId="37" fillId="2" borderId="5" xfId="0" applyNumberFormat="1" applyFont="1" applyFill="1" applyBorder="1" applyAlignment="1" applyProtection="1">
      <alignment horizontal="center" vertical="center"/>
    </xf>
    <xf numFmtId="9" fontId="1" fillId="2" borderId="5" xfId="0" applyNumberFormat="1" applyFont="1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9" fontId="0" fillId="2" borderId="5" xfId="0" applyNumberFormat="1" applyFill="1" applyBorder="1" applyAlignment="1" applyProtection="1">
      <alignment horizontal="center" vertical="center"/>
    </xf>
    <xf numFmtId="172" fontId="0" fillId="2" borderId="5" xfId="0" applyNumberFormat="1" applyFill="1" applyBorder="1" applyAlignment="1" applyProtection="1">
      <alignment horizontal="center" vertical="center"/>
    </xf>
    <xf numFmtId="169" fontId="0" fillId="2" borderId="5" xfId="0" applyNumberFormat="1" applyFill="1" applyBorder="1" applyAlignment="1" applyProtection="1">
      <alignment horizontal="center" vertical="center"/>
    </xf>
    <xf numFmtId="170" fontId="36" fillId="2" borderId="5" xfId="0" applyNumberFormat="1" applyFont="1" applyFill="1" applyBorder="1" applyAlignment="1" applyProtection="1">
      <alignment horizontal="center" vertical="center"/>
    </xf>
    <xf numFmtId="171" fontId="37" fillId="2" borderId="5" xfId="0" applyNumberFormat="1" applyFont="1" applyFill="1" applyBorder="1" applyAlignment="1" applyProtection="1">
      <alignment horizontal="center" vertical="center"/>
    </xf>
    <xf numFmtId="1" fontId="0" fillId="2" borderId="5" xfId="0" applyNumberFormat="1" applyFill="1" applyBorder="1" applyAlignment="1" applyProtection="1">
      <alignment horizontal="center" vertical="center"/>
    </xf>
    <xf numFmtId="172" fontId="1" fillId="2" borderId="5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6" fillId="0" borderId="5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/>
    </xf>
    <xf numFmtId="0" fontId="22" fillId="0" borderId="5" xfId="0" applyFont="1" applyBorder="1" applyAlignment="1" applyProtection="1">
      <alignment horizontal="center" vertical="center" wrapText="1"/>
    </xf>
    <xf numFmtId="9" fontId="0" fillId="0" borderId="0" xfId="0" applyNumberFormat="1"/>
    <xf numFmtId="172" fontId="3" fillId="16" borderId="5" xfId="0" applyNumberFormat="1" applyFont="1" applyFill="1" applyBorder="1" applyAlignment="1" applyProtection="1">
      <alignment horizontal="center" vertical="center"/>
    </xf>
    <xf numFmtId="0" fontId="77" fillId="0" borderId="0" xfId="0" applyFont="1" applyAlignment="1" applyProtection="1">
      <alignment horizontal="center" vertical="center"/>
    </xf>
    <xf numFmtId="1" fontId="5" fillId="3" borderId="29" xfId="0" applyNumberFormat="1" applyFont="1" applyFill="1" applyBorder="1" applyAlignment="1" applyProtection="1">
      <alignment horizontal="center"/>
    </xf>
    <xf numFmtId="1" fontId="5" fillId="13" borderId="29" xfId="0" applyNumberFormat="1" applyFont="1" applyFill="1" applyBorder="1" applyAlignment="1" applyProtection="1">
      <alignment horizontal="center"/>
    </xf>
    <xf numFmtId="1" fontId="5" fillId="13" borderId="30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1" fontId="5" fillId="3" borderId="32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 vertical="center" wrapText="1"/>
    </xf>
    <xf numFmtId="0" fontId="37" fillId="0" borderId="5" xfId="0" applyFont="1" applyBorder="1" applyAlignment="1" applyProtection="1">
      <alignment horizontal="center" vertical="center" wrapText="1"/>
    </xf>
    <xf numFmtId="0" fontId="45" fillId="0" borderId="5" xfId="0" applyFont="1" applyFill="1" applyBorder="1" applyAlignment="1" applyProtection="1">
      <alignment horizontal="center" vertical="center" wrapText="1"/>
    </xf>
    <xf numFmtId="0" fontId="46" fillId="0" borderId="5" xfId="0" applyFont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vertical="center"/>
    </xf>
    <xf numFmtId="0" fontId="22" fillId="0" borderId="5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013336170816483E-2"/>
          <c:y val="0.14393518518518519"/>
          <c:w val="0.93776440377385251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'Сводная МОДЕЛЬ 1x1'!$A$20:$A$39</c:f>
              <c:numCache>
                <c:formatCode>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D9-47ED-9FAC-235CE6997872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'Сводная МОДЕЛЬ 1x1'!$G$20:$G$39</c:f>
              <c:numCache>
                <c:formatCode>0;[Red]0</c:formatCode>
                <c:ptCount val="20"/>
                <c:pt idx="0">
                  <c:v>0</c:v>
                </c:pt>
                <c:pt idx="1">
                  <c:v>19</c:v>
                </c:pt>
                <c:pt idx="2">
                  <c:v>40</c:v>
                </c:pt>
                <c:pt idx="3">
                  <c:v>63</c:v>
                </c:pt>
                <c:pt idx="4">
                  <c:v>88</c:v>
                </c:pt>
                <c:pt idx="5">
                  <c:v>115</c:v>
                </c:pt>
                <c:pt idx="6">
                  <c:v>145</c:v>
                </c:pt>
                <c:pt idx="7">
                  <c:v>178</c:v>
                </c:pt>
                <c:pt idx="8">
                  <c:v>214</c:v>
                </c:pt>
                <c:pt idx="9">
                  <c:v>253</c:v>
                </c:pt>
                <c:pt idx="10">
                  <c:v>296</c:v>
                </c:pt>
                <c:pt idx="11">
                  <c:v>343</c:v>
                </c:pt>
                <c:pt idx="12">
                  <c:v>394</c:v>
                </c:pt>
                <c:pt idx="13">
                  <c:v>449</c:v>
                </c:pt>
                <c:pt idx="14">
                  <c:v>508</c:v>
                </c:pt>
                <c:pt idx="15">
                  <c:v>571</c:v>
                </c:pt>
                <c:pt idx="16">
                  <c:v>638</c:v>
                </c:pt>
                <c:pt idx="17">
                  <c:v>709</c:v>
                </c:pt>
                <c:pt idx="18">
                  <c:v>784</c:v>
                </c:pt>
                <c:pt idx="19" formatCode="0_ ;[Red]\-0\ ">
                  <c:v>863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D9-47ED-9FAC-235CE6997872}"/>
            </c:ext>
          </c:extLst>
        </c:ser>
        <c:ser>
          <c:idx val="2"/>
          <c:order val="2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val>
            <c:numRef>
              <c:f>'Сводная МОДЕЛЬ 1x1'!$T$20:$T$39</c:f>
              <c:numCache>
                <c:formatCode>0;[Red]0</c:formatCode>
                <c:ptCount val="20"/>
                <c:pt idx="0">
                  <c:v>14</c:v>
                </c:pt>
                <c:pt idx="1">
                  <c:v>24</c:v>
                </c:pt>
                <c:pt idx="2">
                  <c:v>34</c:v>
                </c:pt>
                <c:pt idx="3">
                  <c:v>40</c:v>
                </c:pt>
                <c:pt idx="4">
                  <c:v>50</c:v>
                </c:pt>
                <c:pt idx="5">
                  <c:v>59</c:v>
                </c:pt>
                <c:pt idx="6">
                  <c:v>69</c:v>
                </c:pt>
                <c:pt idx="7">
                  <c:v>77</c:v>
                </c:pt>
                <c:pt idx="8">
                  <c:v>87</c:v>
                </c:pt>
                <c:pt idx="9">
                  <c:v>89</c:v>
                </c:pt>
                <c:pt idx="10">
                  <c:v>91</c:v>
                </c:pt>
                <c:pt idx="11">
                  <c:v>92</c:v>
                </c:pt>
                <c:pt idx="12">
                  <c:v>91</c:v>
                </c:pt>
                <c:pt idx="13">
                  <c:v>90</c:v>
                </c:pt>
                <c:pt idx="14">
                  <c:v>89</c:v>
                </c:pt>
                <c:pt idx="15">
                  <c:v>90</c:v>
                </c:pt>
                <c:pt idx="16">
                  <c:v>91</c:v>
                </c:pt>
                <c:pt idx="17">
                  <c:v>103</c:v>
                </c:pt>
                <c:pt idx="18">
                  <c:v>131</c:v>
                </c:pt>
                <c:pt idx="19">
                  <c:v>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0D-4003-8859-E0AC7694B9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50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marker val="1"/>
        <c:smooth val="0"/>
        <c:axId val="205824080"/>
        <c:axId val="1"/>
      </c:lineChart>
      <c:catAx>
        <c:axId val="205824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2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5824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fmlaLink="price!$B$36" lockText="1" noThreeD="1"/>
</file>

<file path=xl/ctrlProps/ctrlProp2.xml><?xml version="1.0" encoding="utf-8"?>
<formControlPr xmlns="http://schemas.microsoft.com/office/spreadsheetml/2009/9/main" objectType="CheckBox" fmlaLink="price!$C$36" lockText="1" noThreeD="1"/>
</file>

<file path=xl/ctrlProps/ctrlProp3.xml><?xml version="1.0" encoding="utf-8"?>
<formControlPr xmlns="http://schemas.microsoft.com/office/spreadsheetml/2009/9/main" objectType="CheckBox" fmlaLink="price!$D$36" lockText="1" noThreeD="1"/>
</file>

<file path=xl/ctrlProps/ctrlProp4.xml><?xml version="1.0" encoding="utf-8"?>
<formControlPr xmlns="http://schemas.microsoft.com/office/spreadsheetml/2009/9/main" objectType="CheckBox" fmlaLink="price!$N$36" lockText="1" noThreeD="1"/>
</file>

<file path=xl/ctrlProps/ctrlProp5.xml><?xml version="1.0" encoding="utf-8"?>
<formControlPr xmlns="http://schemas.microsoft.com/office/spreadsheetml/2009/9/main" objectType="CheckBox" fmlaLink="price!$O$36" lockText="1" noThreeD="1"/>
</file>

<file path=xl/ctrlProps/ctrlProp6.xml><?xml version="1.0" encoding="utf-8"?>
<formControlPr xmlns="http://schemas.microsoft.com/office/spreadsheetml/2009/9/main" objectType="CheckBox" fmlaLink="price!$P$36" lockText="1" noThreeD="1"/>
</file>

<file path=xl/ctrlProps/ctrlProp7.xml><?xml version="1.0" encoding="utf-8"?>
<formControlPr xmlns="http://schemas.microsoft.com/office/spreadsheetml/2009/9/main" objectType="CheckBox" checked="Checked" fmlaLink="price!$K$36" lockText="1" noThreeD="1"/>
</file>

<file path=xl/ctrlProps/ctrlProp8.xml><?xml version="1.0" encoding="utf-8"?>
<formControlPr xmlns="http://schemas.microsoft.com/office/spreadsheetml/2009/9/main" objectType="CheckBox" fmlaLink="price!$L$36" lockText="1" noThreeD="1"/>
</file>

<file path=xl/ctrlProps/ctrlProp9.xml><?xml version="1.0" encoding="utf-8"?>
<formControlPr xmlns="http://schemas.microsoft.com/office/spreadsheetml/2009/9/main" objectType="CheckBox" fmlaLink="price!$M$36" lockText="1" noThreeD="1"/>
</file>

<file path=xl/ctrlProps/ctrlProp10.xml><?xml version="1.0" encoding="utf-8"?>
<formControlPr xmlns="http://schemas.microsoft.com/office/spreadsheetml/2009/9/main" objectType="CheckBox" fmlaLink="price!$H$36" lockText="1" noThreeD="1"/>
</file>

<file path=xl/ctrlProps/ctrlProp11.xml><?xml version="1.0" encoding="utf-8"?>
<formControlPr xmlns="http://schemas.microsoft.com/office/spreadsheetml/2009/9/main" objectType="CheckBox" fmlaLink="price!$I$36" lockText="1" noThreeD="1"/>
</file>

<file path=xl/ctrlProps/ctrlProp12.xml><?xml version="1.0" encoding="utf-8"?>
<formControlPr xmlns="http://schemas.microsoft.com/office/spreadsheetml/2009/9/main" objectType="CheckBox" fmlaLink="price!$J$36" lockText="1" noThreeD="1"/>
</file>

<file path=xl/ctrlProps/ctrlProp13.xml><?xml version="1.0" encoding="utf-8"?>
<formControlPr xmlns="http://schemas.microsoft.com/office/spreadsheetml/2009/9/main" objectType="CheckBox" fmlaLink="price!$E$36" lockText="1" noThreeD="1"/>
</file>

<file path=xl/ctrlProps/ctrlProp14.xml><?xml version="1.0" encoding="utf-8"?>
<formControlPr xmlns="http://schemas.microsoft.com/office/spreadsheetml/2009/9/main" objectType="CheckBox" fmlaLink="price!$F$36" lockText="1" noThreeD="1"/>
</file>

<file path=xl/ctrlProps/ctrlProp15.xml><?xml version="1.0" encoding="utf-8"?>
<formControlPr xmlns="http://schemas.microsoft.com/office/spreadsheetml/2009/9/main" objectType="CheckBox" fmlaLink="price!$G$36" lockText="1" noThreeD="1"/>
</file>

<file path=xl/ctrlProps/ctrlProp16.xml><?xml version="1.0" encoding="utf-8"?>
<formControlPr xmlns="http://schemas.microsoft.com/office/spreadsheetml/2009/9/main" objectType="CheckBox" fmlaLink="price!$B$37" lockText="1" noThreeD="1"/>
</file>

<file path=xl/ctrlProps/ctrlProp17.xml><?xml version="1.0" encoding="utf-8"?>
<formControlPr xmlns="http://schemas.microsoft.com/office/spreadsheetml/2009/9/main" objectType="CheckBox" fmlaLink="price!$C$37" lockText="1" noThreeD="1"/>
</file>

<file path=xl/ctrlProps/ctrlProp18.xml><?xml version="1.0" encoding="utf-8"?>
<formControlPr xmlns="http://schemas.microsoft.com/office/spreadsheetml/2009/9/main" objectType="CheckBox" fmlaLink="price!$D$37" lockText="1" noThreeD="1"/>
</file>

<file path=xl/ctrlProps/ctrlProp19.xml><?xml version="1.0" encoding="utf-8"?>
<formControlPr xmlns="http://schemas.microsoft.com/office/spreadsheetml/2009/9/main" objectType="CheckBox" fmlaLink="price!$N$37" lockText="1" noThreeD="1"/>
</file>

<file path=xl/ctrlProps/ctrlProp20.xml><?xml version="1.0" encoding="utf-8"?>
<formControlPr xmlns="http://schemas.microsoft.com/office/spreadsheetml/2009/9/main" objectType="CheckBox" fmlaLink="price!$O$37" lockText="1" noThreeD="1"/>
</file>

<file path=xl/ctrlProps/ctrlProp21.xml><?xml version="1.0" encoding="utf-8"?>
<formControlPr xmlns="http://schemas.microsoft.com/office/spreadsheetml/2009/9/main" objectType="CheckBox" fmlaLink="price!$P$37" lockText="1" noThreeD="1"/>
</file>

<file path=xl/ctrlProps/ctrlProp22.xml><?xml version="1.0" encoding="utf-8"?>
<formControlPr xmlns="http://schemas.microsoft.com/office/spreadsheetml/2009/9/main" objectType="CheckBox" checked="Checked" fmlaLink="price!$K$37" lockText="1" noThreeD="1"/>
</file>

<file path=xl/ctrlProps/ctrlProp23.xml><?xml version="1.0" encoding="utf-8"?>
<formControlPr xmlns="http://schemas.microsoft.com/office/spreadsheetml/2009/9/main" objectType="CheckBox" fmlaLink="price!$L$37" lockText="1" noThreeD="1"/>
</file>

<file path=xl/ctrlProps/ctrlProp24.xml><?xml version="1.0" encoding="utf-8"?>
<formControlPr xmlns="http://schemas.microsoft.com/office/spreadsheetml/2009/9/main" objectType="CheckBox" fmlaLink="price!$M$37" lockText="1" noThreeD="1"/>
</file>

<file path=xl/ctrlProps/ctrlProp25.xml><?xml version="1.0" encoding="utf-8"?>
<formControlPr xmlns="http://schemas.microsoft.com/office/spreadsheetml/2009/9/main" objectType="CheckBox" fmlaLink="price!$H$37" lockText="1" noThreeD="1"/>
</file>

<file path=xl/ctrlProps/ctrlProp26.xml><?xml version="1.0" encoding="utf-8"?>
<formControlPr xmlns="http://schemas.microsoft.com/office/spreadsheetml/2009/9/main" objectType="CheckBox" fmlaLink="price!$I$37" lockText="1" noThreeD="1"/>
</file>

<file path=xl/ctrlProps/ctrlProp27.xml><?xml version="1.0" encoding="utf-8"?>
<formControlPr xmlns="http://schemas.microsoft.com/office/spreadsheetml/2009/9/main" objectType="CheckBox" fmlaLink="price!$J$37" lockText="1" noThreeD="1"/>
</file>

<file path=xl/ctrlProps/ctrlProp28.xml><?xml version="1.0" encoding="utf-8"?>
<formControlPr xmlns="http://schemas.microsoft.com/office/spreadsheetml/2009/9/main" objectType="CheckBox" fmlaLink="price!$E$37" lockText="1" noThreeD="1"/>
</file>

<file path=xl/ctrlProps/ctrlProp29.xml><?xml version="1.0" encoding="utf-8"?>
<formControlPr xmlns="http://schemas.microsoft.com/office/spreadsheetml/2009/9/main" objectType="CheckBox" fmlaLink="price!$F$37" lockText="1" noThreeD="1"/>
</file>

<file path=xl/ctrlProps/ctrlProp30.xml><?xml version="1.0" encoding="utf-8"?>
<formControlPr xmlns="http://schemas.microsoft.com/office/spreadsheetml/2009/9/main" objectType="CheckBox" fmlaLink="price!$G$37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</xdr:row>
          <xdr:rowOff>19050</xdr:rowOff>
        </xdr:from>
        <xdr:to>
          <xdr:col>23</xdr:col>
          <xdr:colOff>342900</xdr:colOff>
          <xdr:row>2</xdr:row>
          <xdr:rowOff>57150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2</xdr:row>
          <xdr:rowOff>9525</xdr:rowOff>
        </xdr:from>
        <xdr:to>
          <xdr:col>23</xdr:col>
          <xdr:colOff>342900</xdr:colOff>
          <xdr:row>3</xdr:row>
          <xdr:rowOff>57150</xdr:rowOff>
        </xdr:to>
        <xdr:sp macro="" textlink="">
          <xdr:nvSpPr>
            <xdr:cNvPr id="1402" name="Check Box 378" descr="7,33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3</xdr:row>
          <xdr:rowOff>9525</xdr:rowOff>
        </xdr:from>
        <xdr:to>
          <xdr:col>23</xdr:col>
          <xdr:colOff>342900</xdr:colOff>
          <xdr:row>4</xdr:row>
          <xdr:rowOff>57150</xdr:rowOff>
        </xdr:to>
        <xdr:sp macro="" textlink="">
          <xdr:nvSpPr>
            <xdr:cNvPr id="1403" name="Check Box 379" descr="7,33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12</xdr:row>
          <xdr:rowOff>152400</xdr:rowOff>
        </xdr:from>
        <xdr:to>
          <xdr:col>23</xdr:col>
          <xdr:colOff>342900</xdr:colOff>
          <xdr:row>14</xdr:row>
          <xdr:rowOff>0</xdr:rowOff>
        </xdr:to>
        <xdr:sp macro="" textlink="">
          <xdr:nvSpPr>
            <xdr:cNvPr id="1404" name="Check Box 380" descr="7,33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13</xdr:row>
          <xdr:rowOff>152400</xdr:rowOff>
        </xdr:from>
        <xdr:to>
          <xdr:col>23</xdr:col>
          <xdr:colOff>342900</xdr:colOff>
          <xdr:row>15</xdr:row>
          <xdr:rowOff>0</xdr:rowOff>
        </xdr:to>
        <xdr:sp macro="" textlink="">
          <xdr:nvSpPr>
            <xdr:cNvPr id="1405" name="Check Box 381" descr="7,33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14</xdr:row>
          <xdr:rowOff>152400</xdr:rowOff>
        </xdr:from>
        <xdr:to>
          <xdr:col>23</xdr:col>
          <xdr:colOff>342900</xdr:colOff>
          <xdr:row>16</xdr:row>
          <xdr:rowOff>0</xdr:rowOff>
        </xdr:to>
        <xdr:sp macro="" textlink="">
          <xdr:nvSpPr>
            <xdr:cNvPr id="1406" name="Check Box 382" descr="7,33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9</xdr:row>
          <xdr:rowOff>171450</xdr:rowOff>
        </xdr:from>
        <xdr:to>
          <xdr:col>23</xdr:col>
          <xdr:colOff>342900</xdr:colOff>
          <xdr:row>11</xdr:row>
          <xdr:rowOff>19050</xdr:rowOff>
        </xdr:to>
        <xdr:sp macro="" textlink="">
          <xdr:nvSpPr>
            <xdr:cNvPr id="1407" name="Check Box 383" descr="7,3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10</xdr:row>
          <xdr:rowOff>161925</xdr:rowOff>
        </xdr:from>
        <xdr:to>
          <xdr:col>23</xdr:col>
          <xdr:colOff>342900</xdr:colOff>
          <xdr:row>12</xdr:row>
          <xdr:rowOff>9525</xdr:rowOff>
        </xdr:to>
        <xdr:sp macro="" textlink="">
          <xdr:nvSpPr>
            <xdr:cNvPr id="1408" name="Check Box 384" descr="7,33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11</xdr:row>
          <xdr:rowOff>161925</xdr:rowOff>
        </xdr:from>
        <xdr:to>
          <xdr:col>23</xdr:col>
          <xdr:colOff>342900</xdr:colOff>
          <xdr:row>13</xdr:row>
          <xdr:rowOff>9525</xdr:rowOff>
        </xdr:to>
        <xdr:sp macro="" textlink="">
          <xdr:nvSpPr>
            <xdr:cNvPr id="1409" name="Check Box 385" descr="7,33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6</xdr:row>
          <xdr:rowOff>180975</xdr:rowOff>
        </xdr:from>
        <xdr:to>
          <xdr:col>23</xdr:col>
          <xdr:colOff>342900</xdr:colOff>
          <xdr:row>8</xdr:row>
          <xdr:rowOff>38100</xdr:rowOff>
        </xdr:to>
        <xdr:sp macro="" textlink="">
          <xdr:nvSpPr>
            <xdr:cNvPr id="1410" name="Check Box 386" descr="7,33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7</xdr:row>
          <xdr:rowOff>180975</xdr:rowOff>
        </xdr:from>
        <xdr:to>
          <xdr:col>23</xdr:col>
          <xdr:colOff>342900</xdr:colOff>
          <xdr:row>9</xdr:row>
          <xdr:rowOff>38100</xdr:rowOff>
        </xdr:to>
        <xdr:sp macro="" textlink="">
          <xdr:nvSpPr>
            <xdr:cNvPr id="1411" name="Check Box 387" descr="7,33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8</xdr:row>
          <xdr:rowOff>171450</xdr:rowOff>
        </xdr:from>
        <xdr:to>
          <xdr:col>23</xdr:col>
          <xdr:colOff>342900</xdr:colOff>
          <xdr:row>10</xdr:row>
          <xdr:rowOff>19050</xdr:rowOff>
        </xdr:to>
        <xdr:sp macro="" textlink="">
          <xdr:nvSpPr>
            <xdr:cNvPr id="1412" name="Check Box 388" descr="7,33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4</xdr:row>
          <xdr:rowOff>0</xdr:rowOff>
        </xdr:from>
        <xdr:to>
          <xdr:col>23</xdr:col>
          <xdr:colOff>342900</xdr:colOff>
          <xdr:row>5</xdr:row>
          <xdr:rowOff>38100</xdr:rowOff>
        </xdr:to>
        <xdr:sp macro="" textlink="">
          <xdr:nvSpPr>
            <xdr:cNvPr id="1413" name="Check Box 389" descr="7,33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4</xdr:row>
          <xdr:rowOff>190500</xdr:rowOff>
        </xdr:from>
        <xdr:to>
          <xdr:col>23</xdr:col>
          <xdr:colOff>342900</xdr:colOff>
          <xdr:row>6</xdr:row>
          <xdr:rowOff>38100</xdr:rowOff>
        </xdr:to>
        <xdr:sp macro="" textlink="">
          <xdr:nvSpPr>
            <xdr:cNvPr id="1414" name="Check Box 390" descr="7,33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5</xdr:row>
          <xdr:rowOff>180975</xdr:rowOff>
        </xdr:from>
        <xdr:to>
          <xdr:col>23</xdr:col>
          <xdr:colOff>342900</xdr:colOff>
          <xdr:row>7</xdr:row>
          <xdr:rowOff>38100</xdr:rowOff>
        </xdr:to>
        <xdr:sp macro="" textlink="">
          <xdr:nvSpPr>
            <xdr:cNvPr id="1415" name="Check Box 391" descr="7,33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</xdr:row>
          <xdr:rowOff>28575</xdr:rowOff>
        </xdr:from>
        <xdr:to>
          <xdr:col>24</xdr:col>
          <xdr:colOff>371475</xdr:colOff>
          <xdr:row>2</xdr:row>
          <xdr:rowOff>66675</xdr:rowOff>
        </xdr:to>
        <xdr:sp macro="" textlink="">
          <xdr:nvSpPr>
            <xdr:cNvPr id="1416" name="Check Box 392" descr="7,33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2</xdr:row>
          <xdr:rowOff>19050</xdr:rowOff>
        </xdr:from>
        <xdr:to>
          <xdr:col>24</xdr:col>
          <xdr:colOff>371475</xdr:colOff>
          <xdr:row>3</xdr:row>
          <xdr:rowOff>57150</xdr:rowOff>
        </xdr:to>
        <xdr:sp macro="" textlink="">
          <xdr:nvSpPr>
            <xdr:cNvPr id="1417" name="Check Box 393" descr="7,3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3</xdr:row>
          <xdr:rowOff>19050</xdr:rowOff>
        </xdr:from>
        <xdr:to>
          <xdr:col>24</xdr:col>
          <xdr:colOff>371475</xdr:colOff>
          <xdr:row>4</xdr:row>
          <xdr:rowOff>57150</xdr:rowOff>
        </xdr:to>
        <xdr:sp macro="" textlink="">
          <xdr:nvSpPr>
            <xdr:cNvPr id="1418" name="Check Box 394" descr="7,33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12</xdr:row>
          <xdr:rowOff>171450</xdr:rowOff>
        </xdr:from>
        <xdr:to>
          <xdr:col>24</xdr:col>
          <xdr:colOff>371475</xdr:colOff>
          <xdr:row>14</xdr:row>
          <xdr:rowOff>19050</xdr:rowOff>
        </xdr:to>
        <xdr:sp macro="" textlink="">
          <xdr:nvSpPr>
            <xdr:cNvPr id="1419" name="Check Box 395" descr="7,33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13</xdr:row>
          <xdr:rowOff>161925</xdr:rowOff>
        </xdr:from>
        <xdr:to>
          <xdr:col>24</xdr:col>
          <xdr:colOff>371475</xdr:colOff>
          <xdr:row>15</xdr:row>
          <xdr:rowOff>9525</xdr:rowOff>
        </xdr:to>
        <xdr:sp macro="" textlink="">
          <xdr:nvSpPr>
            <xdr:cNvPr id="1420" name="Check Box 396" descr="7,33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14</xdr:row>
          <xdr:rowOff>161925</xdr:rowOff>
        </xdr:from>
        <xdr:to>
          <xdr:col>24</xdr:col>
          <xdr:colOff>371475</xdr:colOff>
          <xdr:row>16</xdr:row>
          <xdr:rowOff>9525</xdr:rowOff>
        </xdr:to>
        <xdr:sp macro="" textlink="">
          <xdr:nvSpPr>
            <xdr:cNvPr id="1421" name="Check Box 397" descr="7,33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9</xdr:row>
          <xdr:rowOff>180975</xdr:rowOff>
        </xdr:from>
        <xdr:to>
          <xdr:col>24</xdr:col>
          <xdr:colOff>371475</xdr:colOff>
          <xdr:row>11</xdr:row>
          <xdr:rowOff>38100</xdr:rowOff>
        </xdr:to>
        <xdr:sp macro="" textlink="">
          <xdr:nvSpPr>
            <xdr:cNvPr id="1422" name="Check Box 398" descr="7,33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10</xdr:row>
          <xdr:rowOff>180975</xdr:rowOff>
        </xdr:from>
        <xdr:to>
          <xdr:col>24</xdr:col>
          <xdr:colOff>371475</xdr:colOff>
          <xdr:row>12</xdr:row>
          <xdr:rowOff>38100</xdr:rowOff>
        </xdr:to>
        <xdr:sp macro="" textlink="">
          <xdr:nvSpPr>
            <xdr:cNvPr id="1423" name="Check Box 399" descr="7,33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11</xdr:row>
          <xdr:rowOff>171450</xdr:rowOff>
        </xdr:from>
        <xdr:to>
          <xdr:col>24</xdr:col>
          <xdr:colOff>371475</xdr:colOff>
          <xdr:row>13</xdr:row>
          <xdr:rowOff>19050</xdr:rowOff>
        </xdr:to>
        <xdr:sp macro="" textlink="">
          <xdr:nvSpPr>
            <xdr:cNvPr id="1424" name="Check Box 400" descr="7,33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7</xdr:row>
          <xdr:rowOff>0</xdr:rowOff>
        </xdr:from>
        <xdr:to>
          <xdr:col>24</xdr:col>
          <xdr:colOff>371475</xdr:colOff>
          <xdr:row>8</xdr:row>
          <xdr:rowOff>38100</xdr:rowOff>
        </xdr:to>
        <xdr:sp macro="" textlink="">
          <xdr:nvSpPr>
            <xdr:cNvPr id="1425" name="Check Box 401" descr="7,33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7</xdr:row>
          <xdr:rowOff>190500</xdr:rowOff>
        </xdr:from>
        <xdr:to>
          <xdr:col>24</xdr:col>
          <xdr:colOff>371475</xdr:colOff>
          <xdr:row>9</xdr:row>
          <xdr:rowOff>38100</xdr:rowOff>
        </xdr:to>
        <xdr:sp macro="" textlink="">
          <xdr:nvSpPr>
            <xdr:cNvPr id="1426" name="Check Box 402" descr="7,33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8</xdr:row>
          <xdr:rowOff>180975</xdr:rowOff>
        </xdr:from>
        <xdr:to>
          <xdr:col>24</xdr:col>
          <xdr:colOff>371475</xdr:colOff>
          <xdr:row>10</xdr:row>
          <xdr:rowOff>38100</xdr:rowOff>
        </xdr:to>
        <xdr:sp macro="" textlink="">
          <xdr:nvSpPr>
            <xdr:cNvPr id="1427" name="Check Box 403" descr="7,3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4</xdr:row>
          <xdr:rowOff>9525</xdr:rowOff>
        </xdr:from>
        <xdr:to>
          <xdr:col>24</xdr:col>
          <xdr:colOff>371475</xdr:colOff>
          <xdr:row>5</xdr:row>
          <xdr:rowOff>57150</xdr:rowOff>
        </xdr:to>
        <xdr:sp macro="" textlink="">
          <xdr:nvSpPr>
            <xdr:cNvPr id="1428" name="Check Box 404" descr="7,33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5</xdr:row>
          <xdr:rowOff>9525</xdr:rowOff>
        </xdr:from>
        <xdr:to>
          <xdr:col>24</xdr:col>
          <xdr:colOff>371475</xdr:colOff>
          <xdr:row>6</xdr:row>
          <xdr:rowOff>57150</xdr:rowOff>
        </xdr:to>
        <xdr:sp macro="" textlink="">
          <xdr:nvSpPr>
            <xdr:cNvPr id="1429" name="Check Box 405" descr="7,33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6</xdr:row>
          <xdr:rowOff>9525</xdr:rowOff>
        </xdr:from>
        <xdr:to>
          <xdr:col>24</xdr:col>
          <xdr:colOff>371475</xdr:colOff>
          <xdr:row>7</xdr:row>
          <xdr:rowOff>57150</xdr:rowOff>
        </xdr:to>
        <xdr:sp macro="" textlink="">
          <xdr:nvSpPr>
            <xdr:cNvPr id="1430" name="Check Box 406" descr="7,33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28</xdr:col>
      <xdr:colOff>571500</xdr:colOff>
      <xdr:row>30</xdr:row>
      <xdr:rowOff>76200</xdr:rowOff>
    </xdr:to>
    <xdr:graphicFrame macro="">
      <xdr:nvGraphicFramePr>
        <xdr:cNvPr id="6154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83</v>
      </c>
      <c r="B1" s="201" t="str">
        <f>IF(C$1=0,"LastOrder",IF(C$1=1,"MinOrder","ОШИБКА"))</f>
        <v>LastOrder</v>
      </c>
      <c r="C1" s="214">
        <v>0</v>
      </c>
      <c r="D1" s="114"/>
      <c r="E1" s="114"/>
      <c r="F1" s="114"/>
      <c r="G1" s="114"/>
      <c r="H1" s="114"/>
      <c r="I1" s="206"/>
      <c r="J1" s="201" t="str">
        <f>IF(K$1=0,"LastOrder",IF(K$1=1,"MinOrder","ОШИБКА"))</f>
        <v>LastOrder</v>
      </c>
      <c r="K1" s="214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18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18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18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18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185"/>
      <c r="C4" s="264"/>
      <c r="D4" s="29"/>
      <c r="E4" s="29"/>
      <c r="F4" s="29"/>
      <c r="G4" s="29"/>
      <c r="H4" s="29"/>
      <c r="I4" s="31"/>
      <c r="J4" s="185"/>
      <c r="K4" s="264"/>
      <c r="L4" s="32"/>
      <c r="M4" s="32"/>
      <c r="N4" s="32"/>
      <c r="O4" s="32"/>
      <c r="P4" s="32"/>
    </row>
    <row r="5" spans="1:16" ht="15" x14ac:dyDescent="0.25">
      <c r="A5" s="34"/>
      <c r="B5" s="185"/>
      <c r="C5" s="255"/>
      <c r="D5" s="35"/>
      <c r="E5" s="35"/>
      <c r="F5" s="35"/>
      <c r="G5" s="35"/>
      <c r="H5" s="35"/>
      <c r="I5" s="37"/>
      <c r="J5" s="18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18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18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18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18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18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56"/>
      <c r="D8" s="35"/>
      <c r="E8" s="35"/>
      <c r="F8" s="35"/>
      <c r="G8" s="35"/>
      <c r="H8" s="35"/>
      <c r="I8" s="37"/>
      <c r="J8" s="18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185" t="str">
        <f>IF(C$9&lt;0,"д.б. &gt;=0","")</f>
        <v/>
      </c>
      <c r="C9" s="24">
        <v>11</v>
      </c>
      <c r="D9" s="207"/>
      <c r="E9" s="207"/>
      <c r="F9" s="207"/>
      <c r="G9" s="207"/>
      <c r="H9" s="207"/>
      <c r="I9" s="208"/>
      <c r="J9" s="18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186" t="str">
        <f>IF(AND(C$9=0,C$10&lt;&gt;0),"д.б. =0","")</f>
        <v/>
      </c>
      <c r="C10" s="26">
        <v>-0.05</v>
      </c>
      <c r="D10" s="207"/>
      <c r="E10" s="207"/>
      <c r="F10" s="207"/>
      <c r="G10" s="207"/>
      <c r="H10" s="207"/>
      <c r="I10" s="208"/>
      <c r="J10" s="18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188"/>
      <c r="B11" s="186"/>
      <c r="C11" s="265"/>
      <c r="D11" s="207"/>
      <c r="E11" s="207"/>
      <c r="F11" s="207"/>
      <c r="G11" s="207"/>
      <c r="H11" s="207"/>
      <c r="I11" s="208"/>
      <c r="J11" s="186"/>
      <c r="K11" s="266"/>
      <c r="L11" s="32"/>
      <c r="M11" s="32"/>
      <c r="N11" s="32"/>
      <c r="O11" s="32"/>
      <c r="P11" s="32"/>
    </row>
    <row r="12" spans="1:16" ht="16.5" x14ac:dyDescent="0.3">
      <c r="A12" s="250" t="s">
        <v>91</v>
      </c>
      <c r="B12" s="186" t="str">
        <f>IF(C$12&lt;0,"д.б. &gt;=0","")</f>
        <v/>
      </c>
      <c r="C12" s="81">
        <v>0</v>
      </c>
      <c r="D12" s="207"/>
      <c r="E12" s="207"/>
      <c r="F12" s="207"/>
      <c r="G12" s="207"/>
      <c r="H12" s="207"/>
      <c r="I12" s="208"/>
      <c r="J12" s="18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250" t="s">
        <v>92</v>
      </c>
      <c r="B13" s="186" t="str">
        <f>IF(AND(C$12=0,C$13&lt;&gt;0),"д.б. =0","")</f>
        <v/>
      </c>
      <c r="C13" s="247">
        <v>0</v>
      </c>
      <c r="D13" s="207"/>
      <c r="E13" s="207"/>
      <c r="F13" s="207"/>
      <c r="G13" s="207"/>
      <c r="H13" s="207"/>
      <c r="I13" s="208"/>
      <c r="J13" s="186" t="str">
        <f>IF(AND(K$12=0,K$13&lt;&gt;0),"д.б. =0","")</f>
        <v/>
      </c>
      <c r="K13" s="247">
        <v>0</v>
      </c>
      <c r="L13" s="32"/>
      <c r="M13" s="32"/>
      <c r="N13" s="32"/>
      <c r="O13" s="32"/>
      <c r="P13" s="32"/>
    </row>
    <row r="14" spans="1:16" ht="15" x14ac:dyDescent="0.25">
      <c r="A14" s="188"/>
      <c r="B14" s="186"/>
      <c r="C14" s="265"/>
      <c r="D14" s="207"/>
      <c r="E14" s="207"/>
      <c r="F14" s="207"/>
      <c r="G14" s="207" t="s">
        <v>11</v>
      </c>
      <c r="H14" s="207"/>
      <c r="I14" s="208"/>
      <c r="J14" s="186"/>
      <c r="K14" s="266"/>
      <c r="L14" s="32"/>
      <c r="M14" s="32"/>
      <c r="N14" s="32"/>
      <c r="O14" s="32"/>
      <c r="P14" s="32"/>
    </row>
    <row r="15" spans="1:16" ht="15" x14ac:dyDescent="0.25">
      <c r="A15" s="27" t="s">
        <v>81</v>
      </c>
      <c r="B15" s="185" t="str">
        <f>IF(C$15&lt;0,"д.б. &gt;=0","")</f>
        <v/>
      </c>
      <c r="C15" s="171">
        <v>15</v>
      </c>
      <c r="D15" s="207"/>
      <c r="E15" s="207"/>
      <c r="F15" s="207"/>
      <c r="G15" s="207"/>
      <c r="H15" s="207"/>
      <c r="I15" s="208"/>
      <c r="J15" s="185" t="str">
        <f>IF(K$15&lt;0,"д.б. &gt;=0","")</f>
        <v/>
      </c>
      <c r="K15" s="187">
        <v>12</v>
      </c>
      <c r="L15" s="32"/>
      <c r="M15" s="32"/>
      <c r="N15" s="32"/>
      <c r="O15" s="32"/>
      <c r="P15" s="32"/>
    </row>
    <row r="16" spans="1:16" ht="15" x14ac:dyDescent="0.25">
      <c r="A16" s="38" t="s">
        <v>84</v>
      </c>
      <c r="B16" s="18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18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09" t="s">
        <v>6</v>
      </c>
      <c r="B18" s="398">
        <v>3</v>
      </c>
      <c r="C18" s="399"/>
      <c r="D18" s="400"/>
      <c r="E18" s="210"/>
      <c r="F18" s="395">
        <v>2</v>
      </c>
      <c r="G18" s="395"/>
      <c r="H18" s="395"/>
      <c r="I18" s="211"/>
      <c r="J18" s="396">
        <v>3</v>
      </c>
      <c r="K18" s="396"/>
      <c r="L18" s="396"/>
      <c r="M18" s="210"/>
      <c r="N18" s="396">
        <v>2</v>
      </c>
      <c r="O18" s="396"/>
      <c r="P18" s="397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12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12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13"/>
      <c r="F20" s="71"/>
      <c r="G20" s="68"/>
      <c r="H20" s="69"/>
      <c r="I20" s="72"/>
      <c r="J20" s="73"/>
      <c r="K20" s="68"/>
      <c r="L20" s="69"/>
      <c r="M20" s="213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83</v>
      </c>
      <c r="B1" s="201" t="str">
        <f>IF(C$1=0,"LastOrder",IF(C$1=1,"MinOrder","ОШИБКА"))</f>
        <v>LastOrder</v>
      </c>
      <c r="C1" s="205">
        <v>0</v>
      </c>
      <c r="D1" s="114"/>
      <c r="E1" s="215"/>
      <c r="F1" s="201" t="str">
        <f>IF(G$1=0,"LastOrder",IF(G$1=1,"MinOrder","ОШИБКА"))</f>
        <v>LastOrder</v>
      </c>
      <c r="G1" s="205">
        <v>0</v>
      </c>
      <c r="H1" s="114"/>
      <c r="I1" s="206"/>
      <c r="J1" s="201" t="str">
        <f>IF(K$1=0,"LastOrder",IF(K$1=1,"MinOrder","ОШИБКА"))</f>
        <v>LastOrder</v>
      </c>
      <c r="K1" s="205">
        <v>0</v>
      </c>
      <c r="L1" s="114"/>
      <c r="M1" s="216"/>
      <c r="N1" s="201" t="str">
        <f>IF(O$1=0,"LastOrder",IF(O$1=1,"MinOrder","ОШИБКА"))</f>
        <v>MinOrder</v>
      </c>
      <c r="O1" s="205">
        <v>1</v>
      </c>
      <c r="P1" s="114"/>
    </row>
    <row r="2" spans="1:16" ht="15" x14ac:dyDescent="0.25">
      <c r="A2" s="27" t="s">
        <v>0</v>
      </c>
      <c r="B2" s="186" t="str">
        <f>IF(C$2&lt;0,"д.б. &gt;0","")</f>
        <v/>
      </c>
      <c r="C2" s="1">
        <v>0.01</v>
      </c>
      <c r="D2" s="29"/>
      <c r="E2" s="30"/>
      <c r="F2" s="186" t="str">
        <f>IF(G$2&lt;0,"д.б. &gt;0","")</f>
        <v/>
      </c>
      <c r="G2" s="1">
        <v>0.02</v>
      </c>
      <c r="H2" s="29"/>
      <c r="I2" s="31"/>
      <c r="J2" s="186" t="str">
        <f>IF(K$2&lt;0,"д.б. &gt;0","")</f>
        <v/>
      </c>
      <c r="K2" s="1">
        <v>0.03</v>
      </c>
      <c r="L2" s="32"/>
      <c r="M2" s="33"/>
      <c r="N2" s="18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186" t="str">
        <f>IF(C$3&lt;0,"д.б. &gt;0","")</f>
        <v/>
      </c>
      <c r="C3" s="2">
        <v>1.4</v>
      </c>
      <c r="D3" s="29"/>
      <c r="E3" s="30"/>
      <c r="F3" s="186" t="str">
        <f>IF(G$3&lt;0,"д.б. &gt;0","")</f>
        <v/>
      </c>
      <c r="G3" s="2">
        <v>1.4</v>
      </c>
      <c r="H3" s="29"/>
      <c r="I3" s="31"/>
      <c r="J3" s="186" t="str">
        <f>IF(K$3&lt;0,"д.б. &gt;0","")</f>
        <v/>
      </c>
      <c r="K3" s="2">
        <v>1.4</v>
      </c>
      <c r="L3" s="32"/>
      <c r="M3" s="33"/>
      <c r="N3" s="18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186" t="str">
        <f>IF(C$4&lt;2,"д.б. &gt;1","")</f>
        <v/>
      </c>
      <c r="C4" s="23">
        <v>2</v>
      </c>
      <c r="D4" s="29"/>
      <c r="E4" s="30"/>
      <c r="F4" s="186" t="str">
        <f>IF(G$4&lt;2,"д.б. &gt;1","")</f>
        <v/>
      </c>
      <c r="G4" s="23">
        <v>3</v>
      </c>
      <c r="H4" s="29"/>
      <c r="I4" s="31"/>
      <c r="J4" s="186" t="str">
        <f>IF(K$4&lt;2,"д.б. &gt;1","")</f>
        <v/>
      </c>
      <c r="K4" s="23">
        <v>4</v>
      </c>
      <c r="L4" s="32"/>
      <c r="M4" s="33"/>
      <c r="N4" s="18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186"/>
      <c r="C5" s="255"/>
      <c r="D5" s="35"/>
      <c r="E5" s="36"/>
      <c r="F5" s="186"/>
      <c r="G5" s="35"/>
      <c r="H5" s="35"/>
      <c r="I5" s="37"/>
      <c r="J5" s="186"/>
      <c r="K5" s="35"/>
      <c r="L5" s="32"/>
      <c r="M5" s="33"/>
      <c r="N5" s="186"/>
      <c r="O5" s="32"/>
      <c r="P5" s="32"/>
    </row>
    <row r="6" spans="1:16" ht="16.5" x14ac:dyDescent="0.3">
      <c r="A6" s="191" t="s">
        <v>2</v>
      </c>
      <c r="B6" s="186" t="str">
        <f>IF(C$6&lt;0,"д.б. &gt;=0","")</f>
        <v/>
      </c>
      <c r="C6" s="248">
        <v>6</v>
      </c>
      <c r="D6" s="39"/>
      <c r="E6" s="40"/>
      <c r="F6" s="186" t="str">
        <f>IF(G$6&lt;0,"д.б. &gt;=0","")</f>
        <v/>
      </c>
      <c r="G6" s="248">
        <v>6</v>
      </c>
      <c r="H6" s="39"/>
      <c r="I6" s="41"/>
      <c r="J6" s="186" t="str">
        <f>IF(K$6&lt;0,"д.б. &gt;=0","")</f>
        <v/>
      </c>
      <c r="K6" s="4">
        <v>6</v>
      </c>
      <c r="L6" s="32"/>
      <c r="M6" s="33"/>
      <c r="N6" s="186" t="str">
        <f>IF(O$6&lt;0,"д.б. &gt;=0","")</f>
        <v/>
      </c>
      <c r="O6" s="4">
        <v>4</v>
      </c>
      <c r="P6" s="32"/>
    </row>
    <row r="7" spans="1:16" ht="16.5" x14ac:dyDescent="0.3">
      <c r="A7" s="191" t="s">
        <v>3</v>
      </c>
      <c r="B7" s="186" t="str">
        <f>IF(AND(C$6=0,C$7&lt;&gt;0),"д.б. =0","")</f>
        <v/>
      </c>
      <c r="C7" s="6">
        <v>0.01</v>
      </c>
      <c r="D7" s="42"/>
      <c r="E7" s="43"/>
      <c r="F7" s="186" t="str">
        <f>IF(AND(G$6=0,G$7&lt;&gt;0),"д.б. =0","")</f>
        <v/>
      </c>
      <c r="G7" s="6">
        <v>0.01</v>
      </c>
      <c r="H7" s="42"/>
      <c r="I7" s="44"/>
      <c r="J7" s="186" t="str">
        <f>IF(AND(K$6=0,K$7&lt;&gt;0),"д.б. =0","")</f>
        <v/>
      </c>
      <c r="K7" s="6">
        <v>0.01</v>
      </c>
      <c r="L7" s="45"/>
      <c r="M7" s="46"/>
      <c r="N7" s="186" t="str">
        <f>IF(AND(O$6=0,O$7&lt;&gt;0),"д.б. =0","")</f>
        <v/>
      </c>
      <c r="O7" s="6">
        <v>3</v>
      </c>
      <c r="P7" s="45"/>
    </row>
    <row r="8" spans="1:16" ht="16.5" x14ac:dyDescent="0.3">
      <c r="A8" s="192"/>
      <c r="B8" s="18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256"/>
      <c r="D8" s="35"/>
      <c r="E8" s="36"/>
      <c r="F8" s="18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18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18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190" t="s">
        <v>4</v>
      </c>
      <c r="B9" s="186" t="str">
        <f>IF(C$9&lt;0,"д.б. &gt;=0","")</f>
        <v/>
      </c>
      <c r="C9" s="249">
        <v>0</v>
      </c>
      <c r="D9" s="48" t="s">
        <v>11</v>
      </c>
      <c r="E9" s="49"/>
      <c r="F9" s="186" t="str">
        <f>IF(G$9&lt;0,"д.б. &gt;=0","")</f>
        <v/>
      </c>
      <c r="G9" s="24">
        <v>0</v>
      </c>
      <c r="H9" s="48"/>
      <c r="I9" s="50"/>
      <c r="J9" s="186" t="str">
        <f>IF(K$9&lt;0,"д.б. &gt;=0","")</f>
        <v/>
      </c>
      <c r="K9" s="25">
        <v>0</v>
      </c>
      <c r="L9" s="51"/>
      <c r="M9" s="52"/>
      <c r="N9" s="186" t="str">
        <f>IF(O$9&lt;0,"д.б. &gt;=0","")</f>
        <v/>
      </c>
      <c r="O9" s="25">
        <v>10</v>
      </c>
      <c r="P9" s="51"/>
    </row>
    <row r="10" spans="1:16" ht="16.5" x14ac:dyDescent="0.3">
      <c r="A10" s="190" t="s">
        <v>5</v>
      </c>
      <c r="B10" s="186" t="str">
        <f>IF(AND(C$9=0,C$10&lt;&gt;0),"д.б. =0","")</f>
        <v/>
      </c>
      <c r="C10" s="26">
        <v>0</v>
      </c>
      <c r="D10" s="53"/>
      <c r="E10" s="54"/>
      <c r="F10" s="186" t="str">
        <f>IF(AND(G$9=0,G$10&lt;&gt;0),"д.б. =0","")</f>
        <v/>
      </c>
      <c r="G10" s="26">
        <v>0</v>
      </c>
      <c r="H10" s="48"/>
      <c r="I10" s="50"/>
      <c r="J10" s="186" t="str">
        <f>IF(AND(K$9=0,K$10&lt;&gt;0),"д.б. =0","")</f>
        <v/>
      </c>
      <c r="K10" s="26">
        <v>0</v>
      </c>
      <c r="L10" s="51"/>
      <c r="M10" s="52"/>
      <c r="N10" s="18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190"/>
      <c r="B11" s="186"/>
      <c r="C11" s="263"/>
      <c r="D11" s="53"/>
      <c r="E11" s="54"/>
      <c r="F11" s="186"/>
      <c r="G11" s="263"/>
      <c r="H11" s="48"/>
      <c r="I11" s="50"/>
      <c r="J11" s="186"/>
      <c r="K11" s="263"/>
      <c r="L11" s="51"/>
      <c r="M11" s="52"/>
      <c r="N11" s="186"/>
      <c r="O11" s="263"/>
      <c r="P11" s="51"/>
    </row>
    <row r="12" spans="1:16" ht="16.5" x14ac:dyDescent="0.3">
      <c r="A12" s="250" t="s">
        <v>91</v>
      </c>
      <c r="B12" s="186" t="str">
        <f>IF(C$12&lt;0,"д.б. &gt;=0","")</f>
        <v/>
      </c>
      <c r="C12" s="81">
        <v>0</v>
      </c>
      <c r="D12" s="53"/>
      <c r="E12" s="54"/>
      <c r="F12" s="186" t="str">
        <f>IF(G$12&lt;0,"д.б. &gt;=0","")</f>
        <v/>
      </c>
      <c r="G12" s="81">
        <v>0</v>
      </c>
      <c r="H12" s="48"/>
      <c r="I12" s="50"/>
      <c r="J12" s="186" t="str">
        <f>IF(K$12&lt;0,"д.б. &gt;=0","")</f>
        <v/>
      </c>
      <c r="K12" s="81">
        <v>0</v>
      </c>
      <c r="L12" s="51"/>
      <c r="M12" s="52"/>
      <c r="N12" s="186" t="str">
        <f>IF(O$12&lt;0,"д.б. &gt;=0","")</f>
        <v/>
      </c>
      <c r="O12" s="81">
        <v>0</v>
      </c>
      <c r="P12" s="51"/>
    </row>
    <row r="13" spans="1:16" ht="16.5" x14ac:dyDescent="0.3">
      <c r="A13" s="250" t="s">
        <v>92</v>
      </c>
      <c r="B13" s="186" t="str">
        <f>IF(AND(C$12=0,C$13&lt;&gt;0),"д.б. =0","")</f>
        <v/>
      </c>
      <c r="C13" s="247">
        <v>0</v>
      </c>
      <c r="D13" s="53"/>
      <c r="E13" s="54"/>
      <c r="F13" s="186" t="str">
        <f>IF(AND(G$12=0,G$13&lt;&gt;0),"д.б. =0","")</f>
        <v/>
      </c>
      <c r="G13" s="247">
        <v>0</v>
      </c>
      <c r="H13" s="48"/>
      <c r="I13" s="50"/>
      <c r="J13" s="186" t="str">
        <f>IF(AND(K$12=0,K$13&lt;&gt;0),"д.б. =0","")</f>
        <v/>
      </c>
      <c r="K13" s="247">
        <v>0</v>
      </c>
      <c r="L13" s="51"/>
      <c r="M13" s="52"/>
      <c r="N13" s="186" t="str">
        <f>IF(AND(O$12=0,O$13&lt;&gt;0),"д.б. =0","")</f>
        <v/>
      </c>
      <c r="O13" s="247">
        <v>0</v>
      </c>
      <c r="P13" s="51"/>
    </row>
    <row r="14" spans="1:16" ht="15" x14ac:dyDescent="0.25">
      <c r="A14" s="47"/>
      <c r="B14" s="186"/>
      <c r="C14" s="263"/>
      <c r="D14" s="53"/>
      <c r="E14" s="54"/>
      <c r="F14" s="186"/>
      <c r="G14" s="263"/>
      <c r="H14" s="48"/>
      <c r="I14" s="50"/>
      <c r="J14" s="186"/>
      <c r="K14" s="263"/>
      <c r="L14" s="51"/>
      <c r="M14" s="52"/>
      <c r="N14" s="186"/>
      <c r="O14" s="263"/>
      <c r="P14" s="51"/>
    </row>
    <row r="15" spans="1:16" ht="15" x14ac:dyDescent="0.25">
      <c r="A15" s="27" t="s">
        <v>81</v>
      </c>
      <c r="B15" s="186" t="str">
        <f>IF(C$15&lt;0,"д.б. &gt;=0","")</f>
        <v/>
      </c>
      <c r="C15" s="171">
        <v>12</v>
      </c>
      <c r="D15" s="172"/>
      <c r="E15" s="173"/>
      <c r="F15" s="186" t="str">
        <f>IF(G$15&lt;0,"д.б. &gt;=0","")</f>
        <v/>
      </c>
      <c r="G15" s="171">
        <v>15</v>
      </c>
      <c r="H15" s="172"/>
      <c r="I15" s="174"/>
      <c r="J15" s="186" t="str">
        <f>IF(K$15&lt;0,"д.б. &gt;=0","")</f>
        <v/>
      </c>
      <c r="K15" s="171">
        <v>0</v>
      </c>
      <c r="L15" s="175"/>
      <c r="M15" s="176"/>
      <c r="N15" s="186" t="str">
        <f>IF(O$15&lt;0,"д.б. &gt;=0","")</f>
        <v/>
      </c>
      <c r="O15" s="171">
        <v>14</v>
      </c>
      <c r="P15" s="170"/>
    </row>
    <row r="16" spans="1:16" ht="15" x14ac:dyDescent="0.25">
      <c r="A16" s="38" t="s">
        <v>84</v>
      </c>
      <c r="B16" s="186" t="str">
        <f>IF(C$16&lt;0,"д.б. &gt;=0","")</f>
        <v/>
      </c>
      <c r="C16" s="4">
        <v>400</v>
      </c>
      <c r="D16" s="194"/>
      <c r="E16" s="195"/>
      <c r="F16" s="186" t="str">
        <f>IF(G$16&lt;0,"д.б. &gt;=0","")</f>
        <v/>
      </c>
      <c r="G16" s="4">
        <v>200</v>
      </c>
      <c r="H16" s="194"/>
      <c r="I16" s="196"/>
      <c r="J16" s="186" t="str">
        <f>IF(K$16&lt;0,"д.б. &gt;=0","")</f>
        <v/>
      </c>
      <c r="K16" s="4">
        <v>200</v>
      </c>
      <c r="L16" s="197"/>
      <c r="M16" s="198"/>
      <c r="N16" s="186" t="str">
        <f>IF(O$16&lt;0,"д.б. &gt;=0","")</f>
        <v/>
      </c>
      <c r="O16" s="4">
        <v>40</v>
      </c>
      <c r="P16" s="17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185" t="str">
        <f>IF(C$2&lt;2,"д.б. &gt;1","")</f>
        <v/>
      </c>
      <c r="C2" s="81">
        <v>16</v>
      </c>
      <c r="D2" s="82"/>
      <c r="E2" s="83"/>
      <c r="F2" s="185" t="str">
        <f>IF(G$2&lt;2,"д.б. &gt;1","")</f>
        <v/>
      </c>
      <c r="G2" s="81">
        <v>14</v>
      </c>
      <c r="H2" s="82"/>
      <c r="I2" s="84"/>
      <c r="J2" s="185" t="str">
        <f>IF(K$2&lt;2,"д.б. &gt;1","")</f>
        <v/>
      </c>
      <c r="K2" s="81">
        <v>15</v>
      </c>
      <c r="L2" s="82"/>
      <c r="M2" s="85"/>
      <c r="N2" s="18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185"/>
      <c r="C3" s="253"/>
      <c r="D3" s="29"/>
      <c r="E3" s="30"/>
      <c r="F3" s="185"/>
      <c r="G3" s="253"/>
      <c r="H3" s="29"/>
      <c r="I3" s="31"/>
      <c r="J3" s="185"/>
      <c r="K3" s="253"/>
      <c r="L3" s="29"/>
      <c r="M3" s="33"/>
      <c r="N3" s="185"/>
      <c r="O3" s="253"/>
      <c r="P3" s="29"/>
    </row>
    <row r="4" spans="1:16" ht="5.25" customHeight="1" x14ac:dyDescent="0.25">
      <c r="A4" s="96"/>
      <c r="B4" s="185"/>
      <c r="C4" s="254"/>
      <c r="D4" s="29"/>
      <c r="E4" s="30"/>
      <c r="F4" s="185"/>
      <c r="G4" s="254"/>
      <c r="H4" s="29"/>
      <c r="I4" s="31"/>
      <c r="J4" s="185"/>
      <c r="K4" s="254"/>
      <c r="L4" s="29"/>
      <c r="M4" s="33"/>
      <c r="N4" s="185"/>
      <c r="O4" s="254"/>
      <c r="P4" s="29"/>
    </row>
    <row r="5" spans="1:16" ht="6" customHeight="1" x14ac:dyDescent="0.25">
      <c r="A5" s="97"/>
      <c r="B5" s="185"/>
      <c r="C5" s="255"/>
      <c r="D5" s="35"/>
      <c r="E5" s="36"/>
      <c r="F5" s="185"/>
      <c r="G5" s="255"/>
      <c r="H5" s="35"/>
      <c r="I5" s="37"/>
      <c r="J5" s="185"/>
      <c r="K5" s="255"/>
      <c r="L5" s="35"/>
      <c r="M5" s="33"/>
      <c r="N5" s="185"/>
      <c r="O5" s="255"/>
      <c r="P5" s="35"/>
    </row>
    <row r="6" spans="1:16" ht="15" x14ac:dyDescent="0.25">
      <c r="A6" s="98" t="s">
        <v>13</v>
      </c>
      <c r="B6" s="185" t="str">
        <f>IF(C$6&lt;0,"д.б. &gt;=0","")</f>
        <v/>
      </c>
      <c r="C6" s="4">
        <v>6</v>
      </c>
      <c r="D6" s="35"/>
      <c r="E6" s="40"/>
      <c r="F6" s="185" t="str">
        <f>IF(G$6&lt;0,"д.б. &gt;=0","")</f>
        <v/>
      </c>
      <c r="G6" s="4">
        <v>4</v>
      </c>
      <c r="H6" s="39"/>
      <c r="I6" s="41"/>
      <c r="J6" s="185" t="str">
        <f>IF(K$6&lt;0,"д.б. &gt;=0","")</f>
        <v/>
      </c>
      <c r="K6" s="4">
        <v>10</v>
      </c>
      <c r="L6" s="39"/>
      <c r="M6" s="33"/>
      <c r="N6" s="18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186" t="str">
        <f>IF(AND(C$6=0,C$7&lt;&gt;0),"д.б. =0","")</f>
        <v/>
      </c>
      <c r="C7" s="86">
        <v>1</v>
      </c>
      <c r="D7" s="92"/>
      <c r="E7" s="93"/>
      <c r="F7" s="186" t="str">
        <f>IF(AND(G$6=0,G$7&lt;&gt;0),"д.б. =0","")</f>
        <v/>
      </c>
      <c r="G7" s="86">
        <v>1</v>
      </c>
      <c r="H7" s="92"/>
      <c r="I7" s="94"/>
      <c r="J7" s="186" t="str">
        <f>IF(AND(K$6=0,K$7&lt;&gt;0),"д.б. =0","")</f>
        <v/>
      </c>
      <c r="K7" s="86">
        <v>8</v>
      </c>
      <c r="L7" s="92"/>
      <c r="M7" s="95"/>
      <c r="N7" s="18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18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256"/>
      <c r="D8" s="184"/>
      <c r="E8" s="36"/>
      <c r="F8" s="18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56"/>
      <c r="H8" s="184"/>
      <c r="I8" s="37"/>
      <c r="J8" s="18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256"/>
      <c r="L8" s="184"/>
      <c r="M8" s="33"/>
      <c r="N8" s="18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256"/>
      <c r="P8" s="184"/>
    </row>
    <row r="9" spans="1:16" ht="15" x14ac:dyDescent="0.25">
      <c r="A9" s="99" t="s">
        <v>15</v>
      </c>
      <c r="B9" s="185" t="str">
        <f>IF(C$9&lt;0,"д.б. &gt;=0","")</f>
        <v/>
      </c>
      <c r="C9" s="24">
        <v>11</v>
      </c>
      <c r="D9" s="48" t="s">
        <v>11</v>
      </c>
      <c r="E9" s="49"/>
      <c r="F9" s="185" t="str">
        <f>IF(G$9&lt;0,"д.б. &gt;=0","")</f>
        <v/>
      </c>
      <c r="G9" s="24">
        <v>10</v>
      </c>
      <c r="H9" s="48" t="s">
        <v>11</v>
      </c>
      <c r="I9" s="50"/>
      <c r="J9" s="185" t="str">
        <f>IF(K$9&lt;0,"д.б. &gt;=0","")</f>
        <v/>
      </c>
      <c r="K9" s="24">
        <v>0</v>
      </c>
      <c r="L9" s="48" t="s">
        <v>11</v>
      </c>
      <c r="M9" s="52"/>
      <c r="N9" s="18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186" t="str">
        <f>IF(AND(C$9=0,C$10&lt;&gt;0),"д.б. =0","")</f>
        <v/>
      </c>
      <c r="C10" s="87">
        <v>6</v>
      </c>
      <c r="D10" s="88"/>
      <c r="E10" s="89"/>
      <c r="F10" s="186" t="str">
        <f>IF(AND(G$9=0,G$10&lt;&gt;0),"д.б. =0","")</f>
        <v/>
      </c>
      <c r="G10" s="87">
        <v>7</v>
      </c>
      <c r="H10" s="88"/>
      <c r="I10" s="90"/>
      <c r="J10" s="186" t="str">
        <f>IF(AND(K$9=0,K$10&lt;&gt;0),"д.б. =0","")</f>
        <v/>
      </c>
      <c r="K10" s="87">
        <v>0</v>
      </c>
      <c r="L10" s="88"/>
      <c r="M10" s="91"/>
      <c r="N10" s="18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186"/>
      <c r="C11" s="257"/>
      <c r="D11" s="88"/>
      <c r="E11" s="89"/>
      <c r="F11" s="186"/>
      <c r="G11" s="257"/>
      <c r="H11" s="88"/>
      <c r="I11" s="90"/>
      <c r="J11" s="186"/>
      <c r="K11" s="257"/>
      <c r="L11" s="88"/>
      <c r="M11" s="91"/>
      <c r="N11" s="186"/>
      <c r="O11" s="257"/>
      <c r="P11" s="88"/>
    </row>
    <row r="12" spans="1:16" ht="15" x14ac:dyDescent="0.25">
      <c r="A12" s="96" t="s">
        <v>89</v>
      </c>
      <c r="B12" s="186" t="str">
        <f>IF(C$12&lt;0,"д.б. &gt;=0","")</f>
        <v/>
      </c>
      <c r="C12" s="187">
        <v>14</v>
      </c>
      <c r="D12" s="245"/>
      <c r="E12" s="179"/>
      <c r="F12" s="186" t="str">
        <f>IF(G$12&lt;0,"д.б. &gt;=0","")</f>
        <v/>
      </c>
      <c r="G12" s="187">
        <v>12</v>
      </c>
      <c r="H12" s="245"/>
      <c r="I12" s="181"/>
      <c r="J12" s="186" t="str">
        <f>IF(K$12&lt;0,"д.б. &gt;=0","")</f>
        <v/>
      </c>
      <c r="K12" s="187">
        <v>0</v>
      </c>
      <c r="L12" s="245"/>
      <c r="M12" s="224"/>
      <c r="N12" s="186" t="str">
        <f>IF(O$12&lt;0,"д.б. &gt;=0","")</f>
        <v/>
      </c>
      <c r="O12" s="187">
        <v>0</v>
      </c>
      <c r="P12" s="245"/>
    </row>
    <row r="13" spans="1:16" ht="15" x14ac:dyDescent="0.25">
      <c r="A13" s="96" t="s">
        <v>90</v>
      </c>
      <c r="B13" s="186" t="str">
        <f>IF(AND(C$12=0,C$13&lt;&gt;0),"д.б. =0","")</f>
        <v/>
      </c>
      <c r="C13" s="187">
        <v>2</v>
      </c>
      <c r="D13" s="245"/>
      <c r="E13" s="179"/>
      <c r="F13" s="186" t="str">
        <f>IF(AND(G$12=0,G$13&lt;&gt;0),"д.б. =0","")</f>
        <v/>
      </c>
      <c r="G13" s="187">
        <v>8</v>
      </c>
      <c r="H13" s="245"/>
      <c r="I13" s="181"/>
      <c r="J13" s="186" t="str">
        <f>IF(AND(K$12=0,K$13&lt;&gt;0),"д.б. =0","")</f>
        <v/>
      </c>
      <c r="K13" s="187">
        <v>0</v>
      </c>
      <c r="L13" s="245"/>
      <c r="M13" s="224"/>
      <c r="N13" s="186" t="str">
        <f>IF(AND(O$12=0,O$13&lt;&gt;0),"д.б. =0","")</f>
        <v/>
      </c>
      <c r="O13" s="187">
        <v>0</v>
      </c>
      <c r="P13" s="245"/>
    </row>
    <row r="14" spans="1:16" ht="15" x14ac:dyDescent="0.25">
      <c r="A14" s="99"/>
      <c r="B14" s="185"/>
      <c r="C14" s="257"/>
      <c r="D14" s="88"/>
      <c r="E14" s="89"/>
      <c r="F14" s="185"/>
      <c r="G14" s="257"/>
      <c r="H14" s="88"/>
      <c r="I14" s="90"/>
      <c r="J14" s="185"/>
      <c r="K14" s="257"/>
      <c r="L14" s="88"/>
      <c r="M14" s="91"/>
      <c r="N14" s="185"/>
      <c r="O14" s="257"/>
      <c r="P14" s="88"/>
    </row>
    <row r="15" spans="1:16" ht="15" x14ac:dyDescent="0.25">
      <c r="A15" s="96" t="s">
        <v>80</v>
      </c>
      <c r="B15" s="185" t="str">
        <f>IF(C$15&lt;0,"д.б. &gt;=0","")</f>
        <v/>
      </c>
      <c r="C15" s="169">
        <v>17</v>
      </c>
      <c r="D15" s="251"/>
      <c r="E15" s="260"/>
      <c r="F15" s="185" t="str">
        <f>IF(G$15&lt;0,"д.б. &gt;=0","")</f>
        <v/>
      </c>
      <c r="G15" s="169">
        <v>15</v>
      </c>
      <c r="H15" s="251"/>
      <c r="I15" s="261"/>
      <c r="J15" s="185" t="str">
        <f>IF(K$15&lt;0,"д.б. &gt;=0","")</f>
        <v/>
      </c>
      <c r="K15" s="169">
        <v>16</v>
      </c>
      <c r="L15" s="251"/>
      <c r="M15" s="262"/>
      <c r="N15" s="185" t="str">
        <f>IF(O$15&lt;0,"д.б. &gt;=0","")</f>
        <v/>
      </c>
      <c r="O15" s="169">
        <v>10</v>
      </c>
      <c r="P15" s="88"/>
    </row>
    <row r="16" spans="1:16" ht="15" x14ac:dyDescent="0.25">
      <c r="A16" s="96"/>
      <c r="B16" s="185"/>
      <c r="C16" s="259"/>
      <c r="D16" s="251"/>
      <c r="E16" s="260"/>
      <c r="F16" s="185"/>
      <c r="G16" s="259"/>
      <c r="H16" s="251"/>
      <c r="I16" s="261"/>
      <c r="J16" s="185"/>
      <c r="K16" s="259"/>
      <c r="L16" s="251"/>
      <c r="M16" s="262"/>
      <c r="N16" s="185"/>
      <c r="O16" s="25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185" t="str">
        <f>IF(C$2&lt;=0,"д.б. &gt;0","")</f>
        <v/>
      </c>
      <c r="C2" s="81">
        <v>16</v>
      </c>
      <c r="D2" s="83"/>
      <c r="E2" s="185" t="str">
        <f>IF(F$2&lt;=0,"д.б. &gt;0","")</f>
        <v/>
      </c>
      <c r="F2" s="81">
        <v>14</v>
      </c>
      <c r="G2" s="84"/>
      <c r="H2" s="185" t="str">
        <f>IF(I$2&lt;=0,"д.б. &gt;0","")</f>
        <v/>
      </c>
      <c r="I2" s="81">
        <v>20</v>
      </c>
      <c r="J2" s="85"/>
      <c r="K2" s="18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253"/>
      <c r="D3" s="30"/>
      <c r="E3" s="28"/>
      <c r="F3" s="253"/>
      <c r="G3" s="31"/>
      <c r="H3" s="28"/>
      <c r="I3" s="253"/>
      <c r="J3" s="33"/>
      <c r="K3" s="28"/>
      <c r="L3" s="253"/>
    </row>
    <row r="4" spans="1:12" ht="4.5" customHeight="1" x14ac:dyDescent="0.25">
      <c r="A4" s="96"/>
      <c r="B4" s="28"/>
      <c r="C4" s="254"/>
      <c r="D4" s="30"/>
      <c r="E4" s="28"/>
      <c r="F4" s="254"/>
      <c r="G4" s="31"/>
      <c r="H4" s="28"/>
      <c r="I4" s="254"/>
      <c r="J4" s="33"/>
      <c r="K4" s="28"/>
      <c r="L4" s="254"/>
    </row>
    <row r="5" spans="1:12" ht="5.25" customHeight="1" x14ac:dyDescent="0.25">
      <c r="A5" s="97"/>
      <c r="B5" s="28"/>
      <c r="C5" s="255"/>
      <c r="D5" s="36"/>
      <c r="E5" s="28"/>
      <c r="F5" s="255"/>
      <c r="G5" s="37"/>
      <c r="H5" s="28"/>
      <c r="I5" s="255"/>
      <c r="J5" s="33"/>
      <c r="K5" s="28"/>
      <c r="L5" s="255"/>
    </row>
    <row r="6" spans="1:12" ht="15" x14ac:dyDescent="0.25">
      <c r="A6" s="98" t="s">
        <v>22</v>
      </c>
      <c r="B6" s="185" t="str">
        <f>IF(C$6&lt;0,"д.б. &gt;=0","")</f>
        <v/>
      </c>
      <c r="C6" s="4">
        <v>6</v>
      </c>
      <c r="D6" s="40"/>
      <c r="E6" s="185" t="str">
        <f>IF(F$6&lt;0,"д.б. &gt;=0","")</f>
        <v/>
      </c>
      <c r="F6" s="4">
        <v>4</v>
      </c>
      <c r="G6" s="41"/>
      <c r="H6" s="185" t="str">
        <f>IF(I$6&lt;0,"д.б. &gt;=0","")</f>
        <v/>
      </c>
      <c r="I6" s="4">
        <v>9</v>
      </c>
      <c r="J6" s="33"/>
      <c r="K6" s="18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186" t="str">
        <f>IF(AND(C$6=0,C$7&lt;&gt;0),"д.б. =0","")</f>
        <v/>
      </c>
      <c r="C7" s="86">
        <v>1</v>
      </c>
      <c r="D7" s="93"/>
      <c r="E7" s="186" t="str">
        <f>IF(AND(F$6=0,F$7&lt;&gt;0),"д.б. =0","")</f>
        <v/>
      </c>
      <c r="F7" s="86">
        <v>1</v>
      </c>
      <c r="G7" s="94"/>
      <c r="H7" s="186" t="str">
        <f>IF(AND(I$6=0,I$7&lt;&gt;0),"д.б. =0","")</f>
        <v/>
      </c>
      <c r="I7" s="86">
        <v>-1</v>
      </c>
      <c r="J7" s="95"/>
      <c r="K7" s="186" t="str">
        <f>IF(AND(L$6=0,L$7&lt;&gt;0),"д.б. =0","")</f>
        <v/>
      </c>
      <c r="L7" s="86">
        <v>1</v>
      </c>
    </row>
    <row r="8" spans="1:12" ht="15" x14ac:dyDescent="0.25">
      <c r="A8" s="97"/>
      <c r="B8" s="184" t="str">
        <f>IF(OR(C$6=1,C$6&lt;0,C$9=1,C$9&lt;0,C$12=1,C$12&lt;0,AND(C$6&gt;1,C$9&gt;1,C$6&gt;=C$9),AND(C$6&gt;1,C$12&gt;1,C$6&gt;=C$12),AND(C$9&gt;1,C$12&gt;1,C$9&gt;=C$12)),"ОШИБКА в № колен","")</f>
        <v/>
      </c>
      <c r="C8" s="256"/>
      <c r="D8" s="36"/>
      <c r="E8" s="184" t="str">
        <f>IF(OR(F$6=1,F$6&lt;0,F$9=1,F$9&lt;0,F$12=1,F$12&lt;0,AND(F$6&gt;1,F$9&gt;1,F$6&gt;=F$9),AND(F$6&gt;1,F$12&gt;1,F$6&gt;=F$12),AND(F$9&gt;1,F$12&gt;1,F$9&gt;=F$12)),"ОШИБКА в № колен","")</f>
        <v/>
      </c>
      <c r="F8" s="256"/>
      <c r="G8" s="37"/>
      <c r="H8" s="184" t="str">
        <f>IF(OR(I$6=1,I$6&lt;0,I$9=1,I$9&lt;0,I$12=1,I$12&lt;0,AND(I$6&gt;1,I$9&gt;1,I$6&gt;=I$9),AND(I$6&gt;1,I$12&gt;1,I$6&gt;=I$12),AND(I$9&gt;1,I$12&gt;1,I$9&gt;=I$12)),"ОШИБКА в № колен","")</f>
        <v/>
      </c>
      <c r="I8" s="256"/>
      <c r="J8" s="33"/>
      <c r="K8" s="184" t="str">
        <f>IF(OR(L$6=1,L$6&lt;0,L$9=1,L$9&lt;0,L$12=1,L$12&lt;0,AND(L$6&gt;1,L$9&gt;1,L$6&gt;=L$9),AND(L$6&gt;1,L$12&gt;1,L$6&gt;=L$12),AND(L$9&gt;1,L$12&gt;1,L$9&gt;=L$12)),"ОШИБКА в № колен","")</f>
        <v/>
      </c>
      <c r="L8" s="256"/>
    </row>
    <row r="9" spans="1:12" ht="15" x14ac:dyDescent="0.25">
      <c r="A9" s="225" t="s">
        <v>85</v>
      </c>
      <c r="B9" s="240" t="str">
        <f>IF(C$9&lt;0,"д.б. &gt;=0","")</f>
        <v/>
      </c>
      <c r="C9" s="241">
        <v>10</v>
      </c>
      <c r="D9" s="236"/>
      <c r="E9" s="240" t="str">
        <f>IF(F$9&lt;0,"д.б. &gt;=0","")</f>
        <v/>
      </c>
      <c r="F9" s="237">
        <v>8</v>
      </c>
      <c r="G9" s="238"/>
      <c r="H9" s="240" t="str">
        <f>IF(I$9&lt;0,"д.б. &gt;=0","")</f>
        <v/>
      </c>
      <c r="I9" s="237">
        <v>12</v>
      </c>
      <c r="J9" s="239"/>
      <c r="K9" s="240" t="str">
        <f>IF(L$9&lt;0,"д.б. &gt;=0","")</f>
        <v/>
      </c>
      <c r="L9" s="242">
        <v>9</v>
      </c>
    </row>
    <row r="10" spans="1:12" ht="15" x14ac:dyDescent="0.25">
      <c r="A10" s="225" t="s">
        <v>86</v>
      </c>
      <c r="B10" s="240" t="str">
        <f>IF(AND(C$9=0,C$10&lt;&gt;0),"д.б. =0","")</f>
        <v/>
      </c>
      <c r="C10" s="241">
        <v>2</v>
      </c>
      <c r="D10" s="236"/>
      <c r="E10" s="240" t="str">
        <f>IF(AND(F$9=0,F$10&lt;&gt;0),"д.б. =0","")</f>
        <v/>
      </c>
      <c r="F10" s="237">
        <v>2</v>
      </c>
      <c r="G10" s="238"/>
      <c r="H10" s="240" t="str">
        <f>IF(AND(I$9=0,I$10&lt;&gt;0),"д.б. =0","")</f>
        <v/>
      </c>
      <c r="I10" s="237">
        <v>1</v>
      </c>
      <c r="J10" s="239"/>
      <c r="K10" s="240" t="str">
        <f>IF(AND(L$9=0,L$10&lt;&gt;0),"д.б. =0","")</f>
        <v/>
      </c>
      <c r="L10" s="242">
        <v>1</v>
      </c>
    </row>
    <row r="11" spans="1:12" ht="14.25" customHeight="1" x14ac:dyDescent="0.25">
      <c r="A11" s="99"/>
      <c r="B11" s="186"/>
      <c r="C11" s="257"/>
      <c r="D11" s="89"/>
      <c r="E11" s="186"/>
      <c r="F11" s="257"/>
      <c r="G11" s="90"/>
      <c r="H11" s="186"/>
      <c r="I11" s="257"/>
      <c r="J11" s="91"/>
      <c r="K11" s="186"/>
      <c r="L11" s="257"/>
    </row>
    <row r="12" spans="1:12" ht="15" x14ac:dyDescent="0.25">
      <c r="A12" s="96" t="s">
        <v>24</v>
      </c>
      <c r="B12" s="240" t="str">
        <f>IF(C$12&lt;0,"д.б. &gt;=0","")</f>
        <v/>
      </c>
      <c r="C12" s="171">
        <v>12</v>
      </c>
      <c r="D12" s="221"/>
      <c r="E12" s="240" t="str">
        <f>IF(F$12&lt;0,"д.б. &gt;=0","")</f>
        <v/>
      </c>
      <c r="F12" s="171">
        <v>10</v>
      </c>
      <c r="G12" s="222"/>
      <c r="H12" s="240" t="str">
        <f>IF(I$12&lt;0,"д.б. &gt;=0","")</f>
        <v/>
      </c>
      <c r="I12" s="171">
        <v>14</v>
      </c>
      <c r="J12" s="223"/>
      <c r="K12" s="240" t="str">
        <f>IF(L$12&lt;0,"д.б. &gt;=0","")</f>
        <v/>
      </c>
      <c r="L12" s="171">
        <v>11</v>
      </c>
    </row>
    <row r="13" spans="1:12" ht="15" x14ac:dyDescent="0.25">
      <c r="A13" s="96" t="s">
        <v>25</v>
      </c>
      <c r="B13" s="240" t="str">
        <f>IF(AND(C$12=0,C$13&lt;&gt;0),"д.б. =0","")</f>
        <v/>
      </c>
      <c r="C13" s="187">
        <v>12</v>
      </c>
      <c r="D13" s="179"/>
      <c r="E13" s="240" t="str">
        <f>IF(AND(F$12=0,F$13&lt;&gt;0),"д.б. =0","")</f>
        <v/>
      </c>
      <c r="F13" s="187">
        <v>12</v>
      </c>
      <c r="G13" s="181"/>
      <c r="H13" s="240" t="str">
        <f>IF(AND(I$12=0,I$13&lt;&gt;0),"д.б. =0","")</f>
        <v/>
      </c>
      <c r="I13" s="187">
        <v>10</v>
      </c>
      <c r="J13" s="224"/>
      <c r="K13" s="240" t="str">
        <f>IF(AND(L$12=0,L$13&lt;&gt;0),"д.б. =0","")</f>
        <v/>
      </c>
      <c r="L13" s="187">
        <v>10</v>
      </c>
    </row>
    <row r="14" spans="1:12" ht="6" customHeight="1" x14ac:dyDescent="0.25">
      <c r="A14" s="96"/>
      <c r="B14" s="243"/>
      <c r="C14" s="258"/>
      <c r="D14" s="179"/>
      <c r="E14" s="243"/>
      <c r="F14" s="258"/>
      <c r="G14" s="181"/>
      <c r="H14" s="243"/>
      <c r="I14" s="258"/>
      <c r="J14" s="224"/>
      <c r="K14" s="243"/>
      <c r="L14" s="258"/>
    </row>
    <row r="15" spans="1:12" ht="6" customHeight="1" x14ac:dyDescent="0.25">
      <c r="A15" s="96"/>
      <c r="B15" s="243"/>
      <c r="C15" s="258"/>
      <c r="D15" s="179"/>
      <c r="E15" s="243"/>
      <c r="F15" s="258"/>
      <c r="G15" s="181"/>
      <c r="H15" s="243"/>
      <c r="I15" s="258"/>
      <c r="J15" s="224"/>
      <c r="K15" s="243"/>
      <c r="L15" s="258"/>
    </row>
    <row r="16" spans="1:12" ht="6" customHeight="1" x14ac:dyDescent="0.25">
      <c r="A16" s="96"/>
      <c r="B16" s="243"/>
      <c r="C16" s="258"/>
      <c r="D16" s="179"/>
      <c r="E16" s="243"/>
      <c r="F16" s="258"/>
      <c r="G16" s="181"/>
      <c r="H16" s="243"/>
      <c r="I16" s="258"/>
      <c r="J16" s="224"/>
      <c r="K16" s="243"/>
      <c r="L16" s="25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252" t="s">
        <v>17</v>
      </c>
      <c r="C18" s="60" t="s">
        <v>20</v>
      </c>
      <c r="D18" s="61"/>
      <c r="E18" s="252" t="s">
        <v>17</v>
      </c>
      <c r="F18" s="60" t="s">
        <v>20</v>
      </c>
      <c r="G18" s="63"/>
      <c r="H18" s="252" t="s">
        <v>17</v>
      </c>
      <c r="I18" s="60" t="s">
        <v>20</v>
      </c>
      <c r="J18" s="65"/>
      <c r="K18" s="25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F39"/>
  <sheetViews>
    <sheetView tabSelected="1" zoomScaleNormal="10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I9" sqref="A6:I9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10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8.7109375" bestFit="1" customWidth="1"/>
    <col min="16" max="16" width="8.42578125" bestFit="1" customWidth="1"/>
    <col min="17" max="17" width="7.42578125" customWidth="1"/>
    <col min="18" max="18" width="7.7109375" bestFit="1" customWidth="1"/>
    <col min="19" max="19" width="6" bestFit="1" customWidth="1"/>
    <col min="20" max="20" width="6.7109375" customWidth="1"/>
    <col min="21" max="21" width="8.5703125" customWidth="1"/>
    <col min="22" max="22" width="1.140625" customWidth="1"/>
    <col min="23" max="23" width="10.140625" customWidth="1"/>
    <col min="24" max="24" width="11.42578125" customWidth="1"/>
    <col min="25" max="25" width="9.85546875" customWidth="1"/>
    <col min="26" max="26" width="7.5703125" customWidth="1"/>
    <col min="27" max="27" width="1.28515625" customWidth="1"/>
    <col min="28" max="28" width="10.42578125" customWidth="1"/>
    <col min="29" max="29" width="9.85546875" customWidth="1"/>
    <col min="30" max="30" width="10.85546875" customWidth="1"/>
    <col min="31" max="31" width="9.85546875" customWidth="1"/>
    <col min="32" max="32" width="5.85546875" customWidth="1"/>
  </cols>
  <sheetData>
    <row r="1" spans="1:30" x14ac:dyDescent="0.2">
      <c r="B1" s="240"/>
      <c r="D1" s="202"/>
      <c r="F1" s="240"/>
      <c r="H1" s="203"/>
      <c r="I1" s="217" t="s">
        <v>83</v>
      </c>
      <c r="J1" s="201" t="str">
        <f>IF(K$1=0,"LastOrder",IF(K$1=1,"MinOrder","ОШИБКА"))</f>
        <v>LastOrder</v>
      </c>
      <c r="K1" s="218">
        <v>0</v>
      </c>
      <c r="L1" s="131"/>
      <c r="M1" s="310"/>
      <c r="N1" s="310"/>
      <c r="Q1" s="313"/>
      <c r="R1" s="116"/>
      <c r="V1" s="204"/>
      <c r="X1" s="294" t="s">
        <v>94</v>
      </c>
      <c r="Y1" s="292" t="s">
        <v>95</v>
      </c>
      <c r="AA1" s="131"/>
    </row>
    <row r="2" spans="1:30" ht="15" x14ac:dyDescent="0.25">
      <c r="A2" s="96" t="s">
        <v>21</v>
      </c>
      <c r="B2" s="185" t="str">
        <f>IF(C$2&lt;=0,"д.б. &gt;0","")</f>
        <v/>
      </c>
      <c r="C2" s="125">
        <v>14</v>
      </c>
      <c r="D2" s="83"/>
      <c r="E2" s="96" t="s">
        <v>12</v>
      </c>
      <c r="F2" s="185" t="str">
        <f>IF(G$2&lt;2,"д.б. &gt;1","")</f>
        <v/>
      </c>
      <c r="G2" s="125">
        <v>19</v>
      </c>
      <c r="H2" s="84"/>
      <c r="I2" s="96" t="s">
        <v>0</v>
      </c>
      <c r="J2" s="186" t="str">
        <f>IF(K$2&lt;0,"д.б. &gt;0","")</f>
        <v/>
      </c>
      <c r="K2" s="130">
        <v>0.01</v>
      </c>
      <c r="L2" s="115"/>
      <c r="M2" s="306" t="s">
        <v>28</v>
      </c>
      <c r="N2" s="306"/>
      <c r="Q2" s="314">
        <f>SUM(price!Q34:S34)</f>
        <v>10</v>
      </c>
      <c r="V2" s="132"/>
      <c r="W2" s="296" t="s">
        <v>93</v>
      </c>
      <c r="X2" s="295"/>
      <c r="Y2" s="293"/>
      <c r="Z2" s="288"/>
      <c r="AA2" s="131"/>
      <c r="AB2" s="278"/>
      <c r="AC2" s="114"/>
    </row>
    <row r="3" spans="1:30" ht="15" customHeight="1" x14ac:dyDescent="0.25">
      <c r="A3" s="96"/>
      <c r="B3" s="185"/>
      <c r="C3" s="254"/>
      <c r="D3" s="30"/>
      <c r="E3" s="96"/>
      <c r="F3" s="185"/>
      <c r="G3" s="253"/>
      <c r="H3" s="31"/>
      <c r="I3" s="96" t="s">
        <v>1</v>
      </c>
      <c r="J3" s="186" t="str">
        <f>IF(K$3&lt;0,"д.б. &gt;0","")</f>
        <v/>
      </c>
      <c r="K3" s="129">
        <v>1.25</v>
      </c>
      <c r="L3" s="115"/>
      <c r="M3" s="303" t="s">
        <v>34</v>
      </c>
      <c r="N3" s="303"/>
      <c r="Q3" s="315">
        <v>0</v>
      </c>
      <c r="V3" s="132"/>
      <c r="W3" s="296" t="s">
        <v>96</v>
      </c>
      <c r="X3" s="295"/>
      <c r="Y3" s="293"/>
      <c r="Z3" s="291"/>
      <c r="AA3" s="131"/>
      <c r="AB3" s="278"/>
    </row>
    <row r="4" spans="1:30" ht="15" customHeight="1" x14ac:dyDescent="0.25">
      <c r="A4" s="96"/>
      <c r="B4" s="185"/>
      <c r="C4" s="254"/>
      <c r="D4" s="30"/>
      <c r="E4" s="96"/>
      <c r="F4" s="185"/>
      <c r="G4" s="254"/>
      <c r="H4" s="31"/>
      <c r="I4" s="96" t="s">
        <v>6</v>
      </c>
      <c r="J4" s="186" t="str">
        <f>IF(K$4&lt;2,"д.б. &gt;1","")</f>
        <v/>
      </c>
      <c r="K4" s="125">
        <v>3</v>
      </c>
      <c r="L4" s="115"/>
      <c r="M4" s="303" t="s">
        <v>33</v>
      </c>
      <c r="N4" s="303"/>
      <c r="Q4" s="316">
        <f>SUM(price!Q35:S35)</f>
        <v>108.94</v>
      </c>
      <c r="S4" s="301"/>
      <c r="V4" s="132"/>
      <c r="W4" s="296" t="s">
        <v>97</v>
      </c>
      <c r="X4" s="295"/>
      <c r="Y4" s="293"/>
      <c r="Z4" s="291"/>
      <c r="AA4" s="131"/>
      <c r="AB4" s="278"/>
    </row>
    <row r="5" spans="1:30" ht="15" customHeight="1" x14ac:dyDescent="0.25">
      <c r="A5" s="97"/>
      <c r="B5" s="185"/>
      <c r="C5" s="268"/>
      <c r="D5" s="36"/>
      <c r="E5" s="97"/>
      <c r="F5" s="185"/>
      <c r="G5" s="255"/>
      <c r="H5" s="37"/>
      <c r="I5" s="97"/>
      <c r="J5" s="186"/>
      <c r="K5" s="3"/>
      <c r="L5" s="115"/>
      <c r="M5" s="303" t="s">
        <v>35</v>
      </c>
      <c r="N5" s="303"/>
      <c r="Q5" s="317">
        <v>0.2</v>
      </c>
      <c r="S5" s="300"/>
      <c r="V5" s="132"/>
      <c r="W5" s="296" t="str">
        <f>price!E33</f>
        <v>AUDUSD</v>
      </c>
      <c r="X5" s="295"/>
      <c r="Y5" s="293"/>
      <c r="Z5" s="291"/>
      <c r="AA5" s="131"/>
      <c r="AB5" s="278"/>
      <c r="AC5" s="114"/>
    </row>
    <row r="6" spans="1:30" ht="15" customHeight="1" x14ac:dyDescent="0.25">
      <c r="A6" s="193" t="s">
        <v>22</v>
      </c>
      <c r="B6" s="185"/>
      <c r="C6" s="127">
        <v>6</v>
      </c>
      <c r="D6" s="40"/>
      <c r="E6" s="193" t="s">
        <v>13</v>
      </c>
      <c r="F6" s="185" t="str">
        <f>IF(G$6&lt;0,"д.б. &gt;=0","")</f>
        <v/>
      </c>
      <c r="G6" s="127">
        <v>3</v>
      </c>
      <c r="H6" s="41"/>
      <c r="I6" s="193" t="s">
        <v>2</v>
      </c>
      <c r="J6" s="186" t="str">
        <f>IF(K$6&lt;0,"д.б. &gt;=0","")</f>
        <v/>
      </c>
      <c r="K6" s="128">
        <v>5</v>
      </c>
      <c r="L6" s="117"/>
      <c r="M6" s="307" t="s">
        <v>36</v>
      </c>
      <c r="N6" s="307"/>
      <c r="O6" s="311" t="s">
        <v>116</v>
      </c>
      <c r="Q6" s="318">
        <v>5000</v>
      </c>
      <c r="R6" s="394">
        <v>0</v>
      </c>
      <c r="V6" s="132"/>
      <c r="W6" s="387" t="str">
        <f>price!F33</f>
        <v>CADJPY</v>
      </c>
      <c r="X6" s="295"/>
      <c r="Y6" s="293"/>
      <c r="Z6" s="291"/>
      <c r="AA6" s="131"/>
      <c r="AB6" s="277"/>
      <c r="AC6" s="114"/>
    </row>
    <row r="7" spans="1:30" ht="15" x14ac:dyDescent="0.25">
      <c r="A7" s="193" t="s">
        <v>23</v>
      </c>
      <c r="B7" s="185"/>
      <c r="C7" s="126">
        <v>1</v>
      </c>
      <c r="D7" s="93"/>
      <c r="E7" s="193" t="s">
        <v>14</v>
      </c>
      <c r="F7" s="243"/>
      <c r="G7" s="126">
        <v>2</v>
      </c>
      <c r="H7" s="94"/>
      <c r="I7" s="193" t="s">
        <v>3</v>
      </c>
      <c r="J7" s="186" t="str">
        <f>IF(AND(K$6=0,K$7&lt;&gt;0),"д.б. =0","")</f>
        <v/>
      </c>
      <c r="K7" s="124">
        <v>0.04</v>
      </c>
      <c r="L7" s="117"/>
      <c r="M7" s="307" t="s">
        <v>37</v>
      </c>
      <c r="N7" s="307"/>
      <c r="Q7" s="324">
        <f>INDEX($W$20:$W$39,MATCH(0,$AB$20:$AB$39,-1))</f>
        <v>557.54999999999995</v>
      </c>
      <c r="V7" s="132"/>
      <c r="W7" s="387" t="str">
        <f>price!G33</f>
        <v>EURAUD</v>
      </c>
      <c r="X7" s="295"/>
      <c r="Y7" s="293"/>
      <c r="Z7" s="288"/>
      <c r="AA7" s="131"/>
      <c r="AB7" s="277"/>
      <c r="AC7" s="114"/>
      <c r="AD7" s="114"/>
    </row>
    <row r="8" spans="1:30" ht="15" x14ac:dyDescent="0.25">
      <c r="A8" s="193"/>
      <c r="B8" s="184" t="str">
        <f>IF(OR(C$6=1,C$6&lt;0,C$9=1,C$9&lt;0,C$12=1,C$12&lt;0,AND(C$6&gt;1,C$9&gt;1,C$6&gt;=C$9),AND(C$6&gt;1,C$12&gt;1,C$6&gt;=C$12),AND(C$9&gt;1,C$12&gt;1,C$9&gt;=C$12)),"ОШИБКА в № колен","")</f>
        <v/>
      </c>
      <c r="C8" s="269"/>
      <c r="D8" s="40"/>
      <c r="E8" s="193"/>
      <c r="F8" s="18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70"/>
      <c r="H8" s="41"/>
      <c r="I8" s="193"/>
      <c r="J8" s="18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270"/>
      <c r="L8" s="117"/>
      <c r="M8" s="311" t="s">
        <v>111</v>
      </c>
      <c r="N8" s="308"/>
      <c r="Q8" s="312">
        <f>Q6-Q7</f>
        <v>4442.45</v>
      </c>
      <c r="R8" s="312">
        <f>IF(R6-Q6&gt;0,R6-Q6,0)</f>
        <v>0</v>
      </c>
      <c r="S8" s="312">
        <f>Q8+R8</f>
        <v>4442.45</v>
      </c>
      <c r="V8" s="132"/>
      <c r="W8" s="387" t="str">
        <f>price!H33</f>
        <v>EURCAD</v>
      </c>
      <c r="X8" s="295"/>
      <c r="Y8" s="293"/>
      <c r="Z8" s="291"/>
      <c r="AA8" s="131"/>
      <c r="AB8" s="277"/>
      <c r="AC8" s="114"/>
      <c r="AD8" s="114"/>
    </row>
    <row r="9" spans="1:30" ht="15" x14ac:dyDescent="0.25">
      <c r="A9" s="226" t="s">
        <v>85</v>
      </c>
      <c r="B9" s="185"/>
      <c r="C9" s="227">
        <v>10</v>
      </c>
      <c r="D9" s="229"/>
      <c r="E9" s="226" t="s">
        <v>15</v>
      </c>
      <c r="F9" s="243"/>
      <c r="G9" s="227">
        <v>7</v>
      </c>
      <c r="H9" s="230"/>
      <c r="I9" s="226" t="s">
        <v>4</v>
      </c>
      <c r="J9" s="186" t="str">
        <f>IF(K$9&lt;0,"д.б. &gt;=0","")</f>
        <v/>
      </c>
      <c r="K9" s="231">
        <v>8</v>
      </c>
      <c r="L9" s="232"/>
      <c r="M9" s="309" t="s">
        <v>113</v>
      </c>
      <c r="N9" s="304"/>
      <c r="Q9" s="320">
        <f>MATCH(0,$AB$20:$AB$39,-1)</f>
        <v>15</v>
      </c>
      <c r="V9" s="132"/>
      <c r="W9" s="388" t="str">
        <f>price!I33</f>
        <v>EURGBP</v>
      </c>
      <c r="X9" s="295"/>
      <c r="Y9" s="293"/>
      <c r="Z9" s="291"/>
      <c r="AA9" s="131"/>
      <c r="AB9" s="277"/>
      <c r="AC9" s="114"/>
      <c r="AD9" s="114"/>
    </row>
    <row r="10" spans="1:30" ht="15" x14ac:dyDescent="0.25">
      <c r="A10" s="226" t="s">
        <v>86</v>
      </c>
      <c r="B10" s="185"/>
      <c r="C10" s="228">
        <v>-1</v>
      </c>
      <c r="D10" s="233"/>
      <c r="E10" s="226" t="s">
        <v>16</v>
      </c>
      <c r="F10" s="243"/>
      <c r="G10" s="228">
        <v>3</v>
      </c>
      <c r="H10" s="234"/>
      <c r="I10" s="226" t="s">
        <v>5</v>
      </c>
      <c r="J10" s="186" t="str">
        <f>IF(AND(K$9=0,K$10&lt;&gt;0),"д.б. =0","")</f>
        <v/>
      </c>
      <c r="K10" s="279">
        <v>0.08</v>
      </c>
      <c r="L10" s="232"/>
      <c r="M10" s="309" t="s">
        <v>112</v>
      </c>
      <c r="Q10" s="321">
        <f>INDEX($G$20:$G$39,MATCH(0,$AB$20:$AB$39,-1))</f>
        <v>508</v>
      </c>
      <c r="R10" s="318"/>
      <c r="S10" s="323"/>
      <c r="T10" s="114"/>
      <c r="U10" s="114"/>
      <c r="V10" s="132"/>
      <c r="W10" s="388" t="str">
        <f>price!J33</f>
        <v>EURNZD</v>
      </c>
      <c r="X10" s="295"/>
      <c r="Y10" s="293"/>
      <c r="Z10" s="291"/>
      <c r="AA10" s="131"/>
    </row>
    <row r="11" spans="1:30" ht="15" x14ac:dyDescent="0.25">
      <c r="A11" s="226"/>
      <c r="B11" s="185"/>
      <c r="C11" s="271"/>
      <c r="D11" s="233"/>
      <c r="E11" s="226"/>
      <c r="F11" s="243"/>
      <c r="G11" s="271"/>
      <c r="H11" s="234"/>
      <c r="I11" s="226"/>
      <c r="J11" s="186"/>
      <c r="K11" s="272"/>
      <c r="L11" s="232"/>
      <c r="M11" s="309" t="s">
        <v>115</v>
      </c>
      <c r="N11" s="305"/>
      <c r="Q11" s="321">
        <f>INDEX($AE$20:$AE$39,MATCH(0,$AB$20:$AB$39,-1))+($R$8/INDEX($O$20:$O$39,MATCH(0,$AB$20:$AB$39,-1)))</f>
        <v>526.33378906250005</v>
      </c>
      <c r="S11" s="325"/>
      <c r="T11" s="114"/>
      <c r="U11" s="114"/>
      <c r="V11" s="132"/>
      <c r="W11" s="388" t="str">
        <f>price!K33</f>
        <v>EURUSD</v>
      </c>
      <c r="X11" s="295"/>
      <c r="Y11" s="293"/>
      <c r="Z11" s="291"/>
      <c r="AA11" s="131"/>
      <c r="AB11" s="277"/>
    </row>
    <row r="12" spans="1:30" ht="15" x14ac:dyDescent="0.25">
      <c r="A12" s="219" t="s">
        <v>24</v>
      </c>
      <c r="B12" s="185"/>
      <c r="C12" s="220">
        <v>0</v>
      </c>
      <c r="D12" s="233"/>
      <c r="E12" s="219" t="s">
        <v>89</v>
      </c>
      <c r="F12" s="186" t="str">
        <f>IF(G$12&lt;0,"д.б. &gt;=0","")</f>
        <v/>
      </c>
      <c r="G12" s="244">
        <v>11</v>
      </c>
      <c r="H12" s="181"/>
      <c r="I12" s="219" t="s">
        <v>91</v>
      </c>
      <c r="J12" s="186" t="str">
        <f>IF(K$12&lt;0,"д.б. &gt;=0","")</f>
        <v/>
      </c>
      <c r="K12" s="246">
        <v>11</v>
      </c>
      <c r="L12" s="232"/>
      <c r="M12" s="310" t="s">
        <v>114</v>
      </c>
      <c r="N12" s="319"/>
      <c r="Q12" s="302">
        <f>INDEX($M$20:$M$39,MATCH(0,$AB$20:$AB$39,-1))</f>
        <v>614.4</v>
      </c>
      <c r="R12" s="299"/>
      <c r="S12" s="325"/>
      <c r="T12" s="114"/>
      <c r="U12" s="114"/>
      <c r="V12" s="132"/>
      <c r="W12" s="388" t="str">
        <f>price!L33</f>
        <v>GBPUSD</v>
      </c>
      <c r="X12" s="295"/>
      <c r="Y12" s="293"/>
      <c r="Z12" s="288"/>
      <c r="AA12" s="131"/>
    </row>
    <row r="13" spans="1:30" ht="15" x14ac:dyDescent="0.25">
      <c r="A13" s="219" t="s">
        <v>25</v>
      </c>
      <c r="B13" s="185"/>
      <c r="C13" s="178">
        <v>0</v>
      </c>
      <c r="D13" s="233"/>
      <c r="E13" s="219" t="s">
        <v>90</v>
      </c>
      <c r="F13" s="186" t="str">
        <f>IF(AND(G$12=0,G$13&lt;&gt;0),"д.б. =0","")</f>
        <v/>
      </c>
      <c r="G13" s="178">
        <v>4</v>
      </c>
      <c r="H13" s="181"/>
      <c r="I13" s="219" t="s">
        <v>92</v>
      </c>
      <c r="J13" s="186" t="str">
        <f>IF(AND(K$12=0,K$13&lt;&gt;0),"д.б. =0","")</f>
        <v/>
      </c>
      <c r="K13" s="280">
        <v>0.05</v>
      </c>
      <c r="L13" s="232"/>
      <c r="M13" s="235"/>
      <c r="N13" s="235"/>
      <c r="O13" s="273"/>
      <c r="Q13" s="168"/>
      <c r="R13" s="114"/>
      <c r="S13" s="114"/>
      <c r="T13" s="114"/>
      <c r="U13" s="114"/>
      <c r="V13" s="132"/>
      <c r="W13" s="297" t="str">
        <f>price!M33</f>
        <v>NZDCAD</v>
      </c>
      <c r="X13" s="295"/>
      <c r="Y13" s="293"/>
      <c r="Z13" s="291"/>
      <c r="AA13" s="131"/>
    </row>
    <row r="14" spans="1:30" ht="15" x14ac:dyDescent="0.25">
      <c r="A14" s="120"/>
      <c r="B14" s="185"/>
      <c r="C14" s="274"/>
      <c r="D14" s="122"/>
      <c r="E14" s="120"/>
      <c r="F14" s="185"/>
      <c r="G14" s="274"/>
      <c r="H14" s="123"/>
      <c r="I14" s="120"/>
      <c r="J14" s="186"/>
      <c r="K14" s="275"/>
      <c r="L14" s="121"/>
      <c r="M14" s="118"/>
      <c r="N14" s="118"/>
      <c r="O14" s="119"/>
      <c r="P14" s="177"/>
      <c r="Q14" s="392"/>
      <c r="R14" s="114"/>
      <c r="S14" s="114"/>
      <c r="T14" s="114"/>
      <c r="U14" s="114"/>
      <c r="V14" s="132"/>
      <c r="W14" s="297" t="str">
        <f>price!N33</f>
        <v>NZDUSD</v>
      </c>
      <c r="X14" s="295"/>
      <c r="Y14" s="293"/>
      <c r="Z14" s="291"/>
      <c r="AA14" s="131"/>
    </row>
    <row r="15" spans="1:30" ht="15" x14ac:dyDescent="0.25">
      <c r="D15" s="179"/>
      <c r="E15" s="96" t="s">
        <v>80</v>
      </c>
      <c r="F15" s="185" t="str">
        <f>IF(G$15&lt;0,"д.б. &gt;=0","")</f>
        <v/>
      </c>
      <c r="G15" s="178">
        <v>0</v>
      </c>
      <c r="H15" s="181"/>
      <c r="I15" s="96" t="s">
        <v>81</v>
      </c>
      <c r="J15" s="186" t="str">
        <f>IF(K$15&lt;0,"д.б. &gt;=0","")</f>
        <v/>
      </c>
      <c r="K15" s="200">
        <v>14</v>
      </c>
      <c r="L15" s="182"/>
      <c r="M15" s="133"/>
      <c r="N15" s="133"/>
      <c r="O15" s="180"/>
      <c r="P15" s="183"/>
      <c r="Q15" s="168"/>
      <c r="R15" s="114"/>
      <c r="S15" s="114"/>
      <c r="T15" s="114"/>
      <c r="U15" s="114"/>
      <c r="V15" s="132"/>
      <c r="W15" s="297" t="str">
        <f>price!O33</f>
        <v>USDCAD</v>
      </c>
      <c r="X15" s="295"/>
      <c r="Y15" s="293"/>
      <c r="Z15" s="291"/>
      <c r="AA15" s="131"/>
    </row>
    <row r="16" spans="1:30" ht="15" x14ac:dyDescent="0.25">
      <c r="A16" s="114"/>
      <c r="B16" s="114"/>
      <c r="C16" s="114"/>
      <c r="D16" s="179"/>
      <c r="E16" s="96"/>
      <c r="F16" s="180"/>
      <c r="G16" s="276"/>
      <c r="H16" s="181"/>
      <c r="I16" s="98" t="s">
        <v>84</v>
      </c>
      <c r="J16" s="186" t="str">
        <f>IF(K$16&lt;0,"д.б. &gt;=0","")</f>
        <v/>
      </c>
      <c r="K16" s="199">
        <v>1000</v>
      </c>
      <c r="L16" s="182"/>
      <c r="M16" s="133"/>
      <c r="N16" s="133"/>
      <c r="O16" s="180"/>
      <c r="P16" s="183"/>
      <c r="Q16" s="168"/>
      <c r="R16" s="114"/>
      <c r="S16" s="114"/>
      <c r="T16" s="114"/>
      <c r="U16" s="114"/>
      <c r="V16" s="132"/>
      <c r="W16" s="297" t="str">
        <f>price!P33</f>
        <v>USDJPY</v>
      </c>
      <c r="X16" s="295"/>
      <c r="Y16" s="293"/>
      <c r="Z16" s="291"/>
      <c r="AA16" s="131"/>
    </row>
    <row r="17" spans="1:32" ht="17.25" customHeight="1" x14ac:dyDescent="0.2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267"/>
      <c r="W17" s="114"/>
      <c r="X17" s="114"/>
      <c r="Y17" s="114"/>
      <c r="Z17" s="114"/>
      <c r="AA17" s="115"/>
      <c r="AB17" s="114"/>
      <c r="AC17" s="114"/>
      <c r="AD17" s="114"/>
      <c r="AE17" s="114"/>
      <c r="AF17" s="114"/>
    </row>
    <row r="18" spans="1:32" ht="65.25" customHeight="1" x14ac:dyDescent="0.2">
      <c r="A18" s="326" t="s">
        <v>7</v>
      </c>
      <c r="B18" s="327" t="s">
        <v>82</v>
      </c>
      <c r="C18" s="328" t="s">
        <v>20</v>
      </c>
      <c r="D18" s="329"/>
      <c r="E18" s="327" t="s">
        <v>17</v>
      </c>
      <c r="F18" s="328" t="s">
        <v>44</v>
      </c>
      <c r="G18" s="328" t="s">
        <v>43</v>
      </c>
      <c r="H18" s="330"/>
      <c r="I18" s="389" t="s">
        <v>8</v>
      </c>
      <c r="J18" s="328" t="s">
        <v>9</v>
      </c>
      <c r="K18" s="328" t="s">
        <v>45</v>
      </c>
      <c r="L18" s="331"/>
      <c r="M18" s="401" t="s">
        <v>87</v>
      </c>
      <c r="N18" s="402"/>
      <c r="O18" s="390" t="s">
        <v>26</v>
      </c>
      <c r="P18" s="403" t="s">
        <v>79</v>
      </c>
      <c r="Q18" s="404"/>
      <c r="R18" s="405" t="s">
        <v>29</v>
      </c>
      <c r="S18" s="408"/>
      <c r="T18" s="405" t="s">
        <v>32</v>
      </c>
      <c r="U18" s="406"/>
      <c r="V18" s="332"/>
      <c r="W18" s="391" t="s">
        <v>37</v>
      </c>
      <c r="X18" s="333" t="s">
        <v>88</v>
      </c>
      <c r="Y18" s="391" t="s">
        <v>40</v>
      </c>
      <c r="Z18" s="391" t="s">
        <v>39</v>
      </c>
      <c r="AA18" s="334"/>
      <c r="AB18" s="335" t="s">
        <v>60</v>
      </c>
      <c r="AC18" s="391" t="s">
        <v>38</v>
      </c>
      <c r="AD18" s="407" t="s">
        <v>46</v>
      </c>
      <c r="AE18" s="407"/>
      <c r="AF18" s="336" t="s">
        <v>47</v>
      </c>
    </row>
    <row r="19" spans="1:32" ht="15" x14ac:dyDescent="0.25">
      <c r="A19" s="337"/>
      <c r="B19" s="338"/>
      <c r="C19" s="339"/>
      <c r="D19" s="340"/>
      <c r="E19" s="338"/>
      <c r="F19" s="339"/>
      <c r="G19" s="339"/>
      <c r="H19" s="341"/>
      <c r="I19" s="338"/>
      <c r="J19" s="339"/>
      <c r="K19" s="339"/>
      <c r="L19" s="342"/>
      <c r="M19" s="343" t="s">
        <v>77</v>
      </c>
      <c r="N19" s="344" t="s">
        <v>78</v>
      </c>
      <c r="O19" s="345"/>
      <c r="P19" s="346" t="s">
        <v>77</v>
      </c>
      <c r="Q19" s="347" t="s">
        <v>78</v>
      </c>
      <c r="R19" s="344" t="s">
        <v>30</v>
      </c>
      <c r="S19" s="344" t="s">
        <v>31</v>
      </c>
      <c r="T19" s="344" t="s">
        <v>30</v>
      </c>
      <c r="U19" s="344" t="s">
        <v>31</v>
      </c>
      <c r="V19" s="348"/>
      <c r="W19" s="345"/>
      <c r="X19" s="345"/>
      <c r="Y19" s="345"/>
      <c r="Z19" s="345"/>
      <c r="AA19" s="342"/>
      <c r="AB19" s="345"/>
      <c r="AC19" s="345"/>
      <c r="AD19" s="345" t="s">
        <v>41</v>
      </c>
      <c r="AE19" s="345" t="s">
        <v>42</v>
      </c>
      <c r="AF19" s="349"/>
    </row>
    <row r="20" spans="1:32" ht="15" x14ac:dyDescent="0.2">
      <c r="A20" s="350">
        <v>1</v>
      </c>
      <c r="B20" s="351">
        <v>0</v>
      </c>
      <c r="C20" s="352">
        <f>C$2</f>
        <v>14</v>
      </c>
      <c r="D20" s="353"/>
      <c r="E20" s="351">
        <f>IF(OR($A20&lt;2,AND(G$15&gt;0,$A20&gt;G$15)),0,IF(AND($A20&gt;=G$12,G$12&gt;0),G$13,IF(AND($A20&gt;=G$9,G$9&gt;0),G$10,IF(AND($A20&gt;=G$6,G$6&gt;0),G$7,0))))</f>
        <v>0</v>
      </c>
      <c r="F20" s="281">
        <v>0</v>
      </c>
      <c r="G20" s="354">
        <f>F20</f>
        <v>0</v>
      </c>
      <c r="H20" s="355"/>
      <c r="I20" s="356">
        <f>IF(($A20&lt;K$4),1,IF(AND($A20&gt;K$15,K$15&gt;0),I19,IF(AND($A20&gt;=K$12,K$12&gt;0),ROUND(I19+K$13,4),IF(AND($A20&gt;=K$9,K$9&gt;0),ROUND(I19+K$10,4),IF(AND($A20&gt;=K$6,K$6&gt;0),ROUND(I19+K$7,4),K$3)))))</f>
        <v>1</v>
      </c>
      <c r="J20" s="282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357">
        <f>J20</f>
        <v>0.01</v>
      </c>
      <c r="L20" s="358"/>
      <c r="M20" s="359">
        <f t="shared" ref="M20:M39" si="1">ROUND(C20*O20-K20*$Q$3,2)</f>
        <v>1.4</v>
      </c>
      <c r="N20" s="360">
        <f t="shared" ref="N20:N39" si="2">IF($Q$6&gt;0,M20/$Q$6,0)</f>
        <v>2.7999999999999998E-4</v>
      </c>
      <c r="O20" s="359">
        <f t="shared" ref="O20:O39" si="3">ROUND(ROUND(K20,2)*$Q$2,2)</f>
        <v>0.1</v>
      </c>
      <c r="P20" s="361">
        <f>ROUND(J20*$Q$3,2)</f>
        <v>0</v>
      </c>
      <c r="Q20" s="362">
        <f t="shared" ref="Q20:Q39" si="4">P20/$Q$6</f>
        <v>0</v>
      </c>
      <c r="R20" s="363">
        <f>ROUND(P20/O20,0)</f>
        <v>0</v>
      </c>
      <c r="S20" s="364">
        <v>0</v>
      </c>
      <c r="T20" s="365">
        <f>R20+C20</f>
        <v>14</v>
      </c>
      <c r="U20" s="366">
        <v>0</v>
      </c>
      <c r="V20" s="367"/>
      <c r="W20" s="368">
        <f t="shared" ref="W20:W39" si="5">ROUND(K20*$Q$4,2)</f>
        <v>1.0900000000000001</v>
      </c>
      <c r="X20" s="369">
        <f>ROUND(P20+W20,2)</f>
        <v>1.0900000000000001</v>
      </c>
      <c r="Y20" s="364">
        <f>IF(P20&gt;0,ROUND(W20/P20,2),0)</f>
        <v>0</v>
      </c>
      <c r="Z20" s="364">
        <f t="shared" ref="Z20:Z39" si="6">IF($Q$6&gt;0,ROUND(W20/$Q$6,2),0)</f>
        <v>0</v>
      </c>
      <c r="AA20" s="370"/>
      <c r="AB20" s="371">
        <f t="shared" ref="AB20:AB39" si="7">IF($Q$6&gt;0,ROUND($Q$6-X20,2),0)</f>
        <v>4998.91</v>
      </c>
      <c r="AC20" s="364">
        <f t="shared" ref="AC20:AC39" si="8">IF($Q$6&gt;0,ROUND(X20/$Q$6,2),0)</f>
        <v>0</v>
      </c>
      <c r="AD20" s="372">
        <f t="shared" ref="AD20:AD39" si="9">IF(AND(AB20&gt;0,$Q$2&gt;0),($Q$6-P20-W20*$Q$5)/O20,0)</f>
        <v>49997.82</v>
      </c>
      <c r="AE20" s="372">
        <f>IF(AD20&gt;0,AD20+G20,0)</f>
        <v>49997.82</v>
      </c>
      <c r="AF20" s="350">
        <v>1</v>
      </c>
    </row>
    <row r="21" spans="1:32" ht="15" x14ac:dyDescent="0.2">
      <c r="A21" s="350">
        <v>2</v>
      </c>
      <c r="B21" s="351">
        <f t="shared" ref="B21:B39" si="10">IF(AND($A21&gt;=C$12,C$12&gt;0),0,IF(AND($A21&gt;=C$9,C$9&gt;0),C$10,IF(AND($A21&gt;=C$6,C$6&gt;0),C$7,0)))</f>
        <v>0</v>
      </c>
      <c r="C21" s="352">
        <f t="shared" ref="C21:C39" si="11">IF(AND($A21&gt;=C$12,C$12&gt;0),C$13,C20+B21)</f>
        <v>14</v>
      </c>
      <c r="D21" s="353"/>
      <c r="E21" s="351">
        <f t="shared" ref="E21:E39" si="12">IF(OR($A21&lt;2,AND(G$15&gt;0,$A21&gt;G$15)),0,IF(AND($A21&gt;=G$12,G$12&gt;0),G$13,IF(AND($A21&gt;=G$9,G$9&gt;0),G$10,IF(AND($A21&gt;=G$6,G$6&gt;0),G$7,0))))</f>
        <v>0</v>
      </c>
      <c r="F21" s="281">
        <f>G$2+E21</f>
        <v>19</v>
      </c>
      <c r="G21" s="354">
        <f t="shared" ref="G21:G39" si="13">G20+F21</f>
        <v>19</v>
      </c>
      <c r="H21" s="355"/>
      <c r="I21" s="356">
        <f t="shared" ref="I21:I39" si="14">IF(($A21&lt;K$4),1,IF(AND($A21&gt;K$15,K$15&gt;0),I20,IF(AND($A21&gt;=K$12,K$12&gt;0),ROUND(I20+K$13,4),IF(AND($A21&gt;=K$9,K$9&gt;0),ROUND(I20+K$10,4),IF(AND($A21&gt;=K$6,K$6&gt;0),ROUND(I20+K$7,4),K$3)))))</f>
        <v>1</v>
      </c>
      <c r="J21" s="282">
        <f t="shared" si="0"/>
        <v>0.01</v>
      </c>
      <c r="K21" s="357">
        <f t="shared" ref="K21:K33" si="15">K20+ROUND(J21,2)</f>
        <v>0.02</v>
      </c>
      <c r="L21" s="358"/>
      <c r="M21" s="359">
        <f t="shared" si="1"/>
        <v>2.8</v>
      </c>
      <c r="N21" s="360">
        <f t="shared" si="2"/>
        <v>5.5999999999999995E-4</v>
      </c>
      <c r="O21" s="359">
        <f t="shared" si="3"/>
        <v>0.2</v>
      </c>
      <c r="P21" s="361">
        <f t="shared" ref="P21:P39" si="16">ROUND((ROUND(K20,2)*(G21-G20)*$Q$2+P20+J21*$Q$3),2)</f>
        <v>1.9</v>
      </c>
      <c r="Q21" s="362">
        <f t="shared" si="4"/>
        <v>3.7999999999999997E-4</v>
      </c>
      <c r="R21" s="363">
        <f>ROUND(P21/O21,0)</f>
        <v>10</v>
      </c>
      <c r="S21" s="364">
        <f>ROUND(R21/G21,2)</f>
        <v>0.53</v>
      </c>
      <c r="T21" s="365">
        <f t="shared" ref="T21:T39" si="17">R21+C21</f>
        <v>24</v>
      </c>
      <c r="U21" s="366">
        <f>ROUND(T21/G21,2)</f>
        <v>1.26</v>
      </c>
      <c r="V21" s="367"/>
      <c r="W21" s="368">
        <f t="shared" si="5"/>
        <v>2.1800000000000002</v>
      </c>
      <c r="X21" s="369">
        <f t="shared" ref="X21:X39" si="18">ROUND(P21+W21,2)</f>
        <v>4.08</v>
      </c>
      <c r="Y21" s="364">
        <f t="shared" ref="Y21:Y39" si="19">IF(P21&gt;0,ROUND(W21/P21,2),0)</f>
        <v>1.1499999999999999</v>
      </c>
      <c r="Z21" s="364">
        <f t="shared" si="6"/>
        <v>0</v>
      </c>
      <c r="AA21" s="370"/>
      <c r="AB21" s="371">
        <f t="shared" si="7"/>
        <v>4995.92</v>
      </c>
      <c r="AC21" s="364">
        <f t="shared" si="8"/>
        <v>0</v>
      </c>
      <c r="AD21" s="372">
        <f t="shared" si="9"/>
        <v>24988.320000000003</v>
      </c>
      <c r="AE21" s="372">
        <f t="shared" ref="AE21:AE39" si="20">IF(AD21&gt;0,AD21+G21,0)</f>
        <v>25007.320000000003</v>
      </c>
      <c r="AF21" s="350">
        <v>2</v>
      </c>
    </row>
    <row r="22" spans="1:32" ht="15" x14ac:dyDescent="0.2">
      <c r="A22" s="350">
        <v>3</v>
      </c>
      <c r="B22" s="351">
        <f t="shared" si="10"/>
        <v>0</v>
      </c>
      <c r="C22" s="352">
        <f t="shared" si="11"/>
        <v>14</v>
      </c>
      <c r="D22" s="353"/>
      <c r="E22" s="351">
        <f t="shared" si="12"/>
        <v>2</v>
      </c>
      <c r="F22" s="281">
        <f>F21+E22</f>
        <v>21</v>
      </c>
      <c r="G22" s="354">
        <f>G21+F22</f>
        <v>40</v>
      </c>
      <c r="H22" s="355"/>
      <c r="I22" s="356">
        <f t="shared" si="14"/>
        <v>1.25</v>
      </c>
      <c r="J22" s="282">
        <f t="shared" si="0"/>
        <v>1.2999999999999999E-2</v>
      </c>
      <c r="K22" s="357">
        <f t="shared" si="15"/>
        <v>0.03</v>
      </c>
      <c r="L22" s="358"/>
      <c r="M22" s="359">
        <f t="shared" si="1"/>
        <v>4.2</v>
      </c>
      <c r="N22" s="360">
        <f t="shared" si="2"/>
        <v>8.4000000000000003E-4</v>
      </c>
      <c r="O22" s="359">
        <f t="shared" si="3"/>
        <v>0.3</v>
      </c>
      <c r="P22" s="361">
        <f t="shared" si="16"/>
        <v>6.1</v>
      </c>
      <c r="Q22" s="362">
        <f t="shared" si="4"/>
        <v>1.2199999999999999E-3</v>
      </c>
      <c r="R22" s="363">
        <f t="shared" ref="R22:R39" si="21">ROUND(P22/O22,0)</f>
        <v>20</v>
      </c>
      <c r="S22" s="364">
        <f t="shared" ref="S22:S39" si="22">ROUND(R22/G22,2)</f>
        <v>0.5</v>
      </c>
      <c r="T22" s="365">
        <f t="shared" si="17"/>
        <v>34</v>
      </c>
      <c r="U22" s="366">
        <f t="shared" ref="U22:U39" si="23">ROUND(T22/G22,2)</f>
        <v>0.85</v>
      </c>
      <c r="V22" s="367"/>
      <c r="W22" s="368">
        <f t="shared" si="5"/>
        <v>3.27</v>
      </c>
      <c r="X22" s="369">
        <f t="shared" si="18"/>
        <v>9.3699999999999992</v>
      </c>
      <c r="Y22" s="364">
        <f t="shared" si="19"/>
        <v>0.54</v>
      </c>
      <c r="Z22" s="364">
        <f t="shared" si="6"/>
        <v>0</v>
      </c>
      <c r="AA22" s="370"/>
      <c r="AB22" s="371">
        <f t="shared" si="7"/>
        <v>4990.63</v>
      </c>
      <c r="AC22" s="364">
        <f t="shared" si="8"/>
        <v>0</v>
      </c>
      <c r="AD22" s="372">
        <f t="shared" si="9"/>
        <v>16644.153333333332</v>
      </c>
      <c r="AE22" s="372">
        <f t="shared" si="20"/>
        <v>16684.153333333332</v>
      </c>
      <c r="AF22" s="350">
        <v>3</v>
      </c>
    </row>
    <row r="23" spans="1:32" ht="15" x14ac:dyDescent="0.2">
      <c r="A23" s="350">
        <v>4</v>
      </c>
      <c r="B23" s="351">
        <f t="shared" si="10"/>
        <v>0</v>
      </c>
      <c r="C23" s="352">
        <f t="shared" si="11"/>
        <v>14</v>
      </c>
      <c r="D23" s="353"/>
      <c r="E23" s="351">
        <f t="shared" si="12"/>
        <v>2</v>
      </c>
      <c r="F23" s="281">
        <f t="shared" ref="F23:F39" si="24">F22+E23</f>
        <v>23</v>
      </c>
      <c r="G23" s="354">
        <f t="shared" si="13"/>
        <v>63</v>
      </c>
      <c r="H23" s="355"/>
      <c r="I23" s="356">
        <f t="shared" si="14"/>
        <v>1.25</v>
      </c>
      <c r="J23" s="282">
        <f t="shared" si="0"/>
        <v>1.6E-2</v>
      </c>
      <c r="K23" s="357">
        <f t="shared" si="15"/>
        <v>0.05</v>
      </c>
      <c r="L23" s="358"/>
      <c r="M23" s="359">
        <f t="shared" si="1"/>
        <v>7</v>
      </c>
      <c r="N23" s="360">
        <f t="shared" si="2"/>
        <v>1.4E-3</v>
      </c>
      <c r="O23" s="359">
        <f t="shared" si="3"/>
        <v>0.5</v>
      </c>
      <c r="P23" s="361">
        <f t="shared" si="16"/>
        <v>13</v>
      </c>
      <c r="Q23" s="362">
        <f t="shared" si="4"/>
        <v>2.5999999999999999E-3</v>
      </c>
      <c r="R23" s="363">
        <f t="shared" si="21"/>
        <v>26</v>
      </c>
      <c r="S23" s="364">
        <f t="shared" si="22"/>
        <v>0.41</v>
      </c>
      <c r="T23" s="365">
        <f t="shared" si="17"/>
        <v>40</v>
      </c>
      <c r="U23" s="366">
        <f t="shared" si="23"/>
        <v>0.63</v>
      </c>
      <c r="V23" s="367"/>
      <c r="W23" s="368">
        <f t="shared" si="5"/>
        <v>5.45</v>
      </c>
      <c r="X23" s="369">
        <f t="shared" si="18"/>
        <v>18.45</v>
      </c>
      <c r="Y23" s="364">
        <f t="shared" si="19"/>
        <v>0.42</v>
      </c>
      <c r="Z23" s="364">
        <f t="shared" si="6"/>
        <v>0</v>
      </c>
      <c r="AA23" s="370"/>
      <c r="AB23" s="371">
        <f t="shared" si="7"/>
        <v>4981.55</v>
      </c>
      <c r="AC23" s="364">
        <f t="shared" si="8"/>
        <v>0</v>
      </c>
      <c r="AD23" s="372">
        <f t="shared" si="9"/>
        <v>9971.82</v>
      </c>
      <c r="AE23" s="372">
        <f t="shared" si="20"/>
        <v>10034.82</v>
      </c>
      <c r="AF23" s="350">
        <v>4</v>
      </c>
    </row>
    <row r="24" spans="1:32" ht="15" x14ac:dyDescent="0.2">
      <c r="A24" s="350">
        <v>5</v>
      </c>
      <c r="B24" s="373">
        <f t="shared" si="10"/>
        <v>0</v>
      </c>
      <c r="C24" s="393">
        <f t="shared" si="11"/>
        <v>14</v>
      </c>
      <c r="D24" s="284"/>
      <c r="E24" s="373">
        <f t="shared" si="12"/>
        <v>2</v>
      </c>
      <c r="F24" s="283">
        <f t="shared" si="24"/>
        <v>25</v>
      </c>
      <c r="G24" s="283">
        <f t="shared" si="13"/>
        <v>88</v>
      </c>
      <c r="H24" s="284"/>
      <c r="I24" s="374">
        <f t="shared" si="14"/>
        <v>1.29</v>
      </c>
      <c r="J24" s="284">
        <f t="shared" si="0"/>
        <v>2.1000000000000001E-2</v>
      </c>
      <c r="K24" s="284">
        <f t="shared" si="15"/>
        <v>7.0000000000000007E-2</v>
      </c>
      <c r="L24" s="358"/>
      <c r="M24" s="375">
        <f t="shared" si="1"/>
        <v>9.8000000000000007</v>
      </c>
      <c r="N24" s="376">
        <f t="shared" si="2"/>
        <v>1.9599999999999999E-3</v>
      </c>
      <c r="O24" s="375">
        <f t="shared" si="3"/>
        <v>0.7</v>
      </c>
      <c r="P24" s="377">
        <f t="shared" si="16"/>
        <v>25.5</v>
      </c>
      <c r="Q24" s="378">
        <f t="shared" si="4"/>
        <v>5.1000000000000004E-3</v>
      </c>
      <c r="R24" s="379">
        <f t="shared" si="21"/>
        <v>36</v>
      </c>
      <c r="S24" s="380">
        <f t="shared" si="22"/>
        <v>0.41</v>
      </c>
      <c r="T24" s="381">
        <f t="shared" si="17"/>
        <v>50</v>
      </c>
      <c r="U24" s="380">
        <f t="shared" si="23"/>
        <v>0.56999999999999995</v>
      </c>
      <c r="V24" s="367"/>
      <c r="W24" s="382">
        <f t="shared" si="5"/>
        <v>7.63</v>
      </c>
      <c r="X24" s="383">
        <f t="shared" si="18"/>
        <v>33.130000000000003</v>
      </c>
      <c r="Y24" s="380">
        <f t="shared" si="19"/>
        <v>0.3</v>
      </c>
      <c r="Z24" s="380">
        <f t="shared" si="6"/>
        <v>0</v>
      </c>
      <c r="AA24" s="370"/>
      <c r="AB24" s="384">
        <f t="shared" si="7"/>
        <v>4966.87</v>
      </c>
      <c r="AC24" s="380">
        <f t="shared" si="8"/>
        <v>0.01</v>
      </c>
      <c r="AD24" s="385">
        <f t="shared" si="9"/>
        <v>7104.2485714285722</v>
      </c>
      <c r="AE24" s="385">
        <f t="shared" si="20"/>
        <v>7192.2485714285722</v>
      </c>
      <c r="AF24" s="350">
        <v>5</v>
      </c>
    </row>
    <row r="25" spans="1:32" ht="15" x14ac:dyDescent="0.2">
      <c r="A25" s="350">
        <v>6</v>
      </c>
      <c r="B25" s="351">
        <f t="shared" si="10"/>
        <v>1</v>
      </c>
      <c r="C25" s="352">
        <f t="shared" si="11"/>
        <v>15</v>
      </c>
      <c r="D25" s="353"/>
      <c r="E25" s="351">
        <f t="shared" si="12"/>
        <v>2</v>
      </c>
      <c r="F25" s="281">
        <f t="shared" si="24"/>
        <v>27</v>
      </c>
      <c r="G25" s="354">
        <f t="shared" si="13"/>
        <v>115</v>
      </c>
      <c r="H25" s="355"/>
      <c r="I25" s="356">
        <f t="shared" si="14"/>
        <v>1.33</v>
      </c>
      <c r="J25" s="282">
        <f t="shared" si="0"/>
        <v>2.8000000000000001E-2</v>
      </c>
      <c r="K25" s="357">
        <f t="shared" si="15"/>
        <v>0.1</v>
      </c>
      <c r="L25" s="358"/>
      <c r="M25" s="359">
        <f t="shared" si="1"/>
        <v>15</v>
      </c>
      <c r="N25" s="360">
        <f t="shared" si="2"/>
        <v>3.0000000000000001E-3</v>
      </c>
      <c r="O25" s="359">
        <f t="shared" si="3"/>
        <v>1</v>
      </c>
      <c r="P25" s="361">
        <f t="shared" si="16"/>
        <v>44.4</v>
      </c>
      <c r="Q25" s="362">
        <f t="shared" si="4"/>
        <v>8.879999999999999E-3</v>
      </c>
      <c r="R25" s="363">
        <f t="shared" si="21"/>
        <v>44</v>
      </c>
      <c r="S25" s="364">
        <f t="shared" si="22"/>
        <v>0.38</v>
      </c>
      <c r="T25" s="365">
        <f t="shared" si="17"/>
        <v>59</v>
      </c>
      <c r="U25" s="366">
        <f t="shared" si="23"/>
        <v>0.51</v>
      </c>
      <c r="V25" s="367"/>
      <c r="W25" s="368">
        <f t="shared" si="5"/>
        <v>10.89</v>
      </c>
      <c r="X25" s="369">
        <f t="shared" si="18"/>
        <v>55.29</v>
      </c>
      <c r="Y25" s="364">
        <f t="shared" si="19"/>
        <v>0.25</v>
      </c>
      <c r="Z25" s="364">
        <f t="shared" si="6"/>
        <v>0</v>
      </c>
      <c r="AA25" s="370"/>
      <c r="AB25" s="371">
        <f t="shared" si="7"/>
        <v>4944.71</v>
      </c>
      <c r="AC25" s="364">
        <f t="shared" si="8"/>
        <v>0.01</v>
      </c>
      <c r="AD25" s="372">
        <f t="shared" si="9"/>
        <v>4953.4220000000005</v>
      </c>
      <c r="AE25" s="372">
        <f t="shared" si="20"/>
        <v>5068.4220000000005</v>
      </c>
      <c r="AF25" s="350">
        <v>6</v>
      </c>
    </row>
    <row r="26" spans="1:32" ht="15" customHeight="1" x14ac:dyDescent="0.2">
      <c r="A26" s="350">
        <v>7</v>
      </c>
      <c r="B26" s="351">
        <f t="shared" si="10"/>
        <v>1</v>
      </c>
      <c r="C26" s="352">
        <f t="shared" si="11"/>
        <v>16</v>
      </c>
      <c r="D26" s="353"/>
      <c r="E26" s="351">
        <f t="shared" si="12"/>
        <v>3</v>
      </c>
      <c r="F26" s="281">
        <f t="shared" si="24"/>
        <v>30</v>
      </c>
      <c r="G26" s="354">
        <f t="shared" si="13"/>
        <v>145</v>
      </c>
      <c r="H26" s="355"/>
      <c r="I26" s="356">
        <f t="shared" si="14"/>
        <v>1.37</v>
      </c>
      <c r="J26" s="282">
        <f t="shared" si="0"/>
        <v>3.7999999999999999E-2</v>
      </c>
      <c r="K26" s="357">
        <f t="shared" si="15"/>
        <v>0.14000000000000001</v>
      </c>
      <c r="L26" s="358"/>
      <c r="M26" s="359">
        <f t="shared" si="1"/>
        <v>22.4</v>
      </c>
      <c r="N26" s="360">
        <f t="shared" si="2"/>
        <v>4.4799999999999996E-3</v>
      </c>
      <c r="O26" s="359">
        <f t="shared" si="3"/>
        <v>1.4</v>
      </c>
      <c r="P26" s="361">
        <f t="shared" si="16"/>
        <v>74.400000000000006</v>
      </c>
      <c r="Q26" s="362">
        <f t="shared" si="4"/>
        <v>1.4880000000000001E-2</v>
      </c>
      <c r="R26" s="363">
        <f t="shared" si="21"/>
        <v>53</v>
      </c>
      <c r="S26" s="364">
        <f t="shared" si="22"/>
        <v>0.37</v>
      </c>
      <c r="T26" s="365">
        <f t="shared" si="17"/>
        <v>69</v>
      </c>
      <c r="U26" s="366">
        <f t="shared" si="23"/>
        <v>0.48</v>
      </c>
      <c r="V26" s="367"/>
      <c r="W26" s="368">
        <f t="shared" si="5"/>
        <v>15.25</v>
      </c>
      <c r="X26" s="369">
        <f t="shared" si="18"/>
        <v>89.65</v>
      </c>
      <c r="Y26" s="364">
        <f t="shared" si="19"/>
        <v>0.2</v>
      </c>
      <c r="Z26" s="364">
        <f t="shared" si="6"/>
        <v>0</v>
      </c>
      <c r="AA26" s="370"/>
      <c r="AB26" s="371">
        <f t="shared" si="7"/>
        <v>4910.3500000000004</v>
      </c>
      <c r="AC26" s="364">
        <f t="shared" si="8"/>
        <v>0.02</v>
      </c>
      <c r="AD26" s="372">
        <f t="shared" si="9"/>
        <v>3516.1071428571431</v>
      </c>
      <c r="AE26" s="372">
        <f t="shared" si="20"/>
        <v>3661.1071428571431</v>
      </c>
      <c r="AF26" s="350">
        <v>7</v>
      </c>
    </row>
    <row r="27" spans="1:32" ht="15" customHeight="1" x14ac:dyDescent="0.2">
      <c r="A27" s="350">
        <v>8</v>
      </c>
      <c r="B27" s="351">
        <f t="shared" si="10"/>
        <v>1</v>
      </c>
      <c r="C27" s="352">
        <f t="shared" si="11"/>
        <v>17</v>
      </c>
      <c r="D27" s="353"/>
      <c r="E27" s="351">
        <f t="shared" si="12"/>
        <v>3</v>
      </c>
      <c r="F27" s="281">
        <f t="shared" si="24"/>
        <v>33</v>
      </c>
      <c r="G27" s="354">
        <f t="shared" si="13"/>
        <v>178</v>
      </c>
      <c r="H27" s="355"/>
      <c r="I27" s="356">
        <f t="shared" si="14"/>
        <v>1.45</v>
      </c>
      <c r="J27" s="282">
        <f t="shared" si="0"/>
        <v>5.5E-2</v>
      </c>
      <c r="K27" s="357">
        <f t="shared" si="15"/>
        <v>0.2</v>
      </c>
      <c r="L27" s="358"/>
      <c r="M27" s="359">
        <f t="shared" si="1"/>
        <v>34</v>
      </c>
      <c r="N27" s="360">
        <f t="shared" si="2"/>
        <v>6.7999999999999996E-3</v>
      </c>
      <c r="O27" s="359">
        <f t="shared" si="3"/>
        <v>2</v>
      </c>
      <c r="P27" s="361">
        <f t="shared" si="16"/>
        <v>120.6</v>
      </c>
      <c r="Q27" s="362">
        <f t="shared" si="4"/>
        <v>2.4119999999999999E-2</v>
      </c>
      <c r="R27" s="363">
        <f t="shared" si="21"/>
        <v>60</v>
      </c>
      <c r="S27" s="364">
        <f t="shared" si="22"/>
        <v>0.34</v>
      </c>
      <c r="T27" s="365">
        <f t="shared" si="17"/>
        <v>77</v>
      </c>
      <c r="U27" s="366">
        <f t="shared" si="23"/>
        <v>0.43</v>
      </c>
      <c r="V27" s="367"/>
      <c r="W27" s="368">
        <f t="shared" si="5"/>
        <v>21.79</v>
      </c>
      <c r="X27" s="369">
        <f t="shared" si="18"/>
        <v>142.38999999999999</v>
      </c>
      <c r="Y27" s="364">
        <f t="shared" si="19"/>
        <v>0.18</v>
      </c>
      <c r="Z27" s="364">
        <f t="shared" si="6"/>
        <v>0</v>
      </c>
      <c r="AA27" s="370"/>
      <c r="AB27" s="371">
        <f t="shared" si="7"/>
        <v>4857.6099999999997</v>
      </c>
      <c r="AC27" s="364">
        <f t="shared" si="8"/>
        <v>0.03</v>
      </c>
      <c r="AD27" s="372">
        <f t="shared" si="9"/>
        <v>2437.5209999999997</v>
      </c>
      <c r="AE27" s="372">
        <f t="shared" si="20"/>
        <v>2615.5209999999997</v>
      </c>
      <c r="AF27" s="350">
        <v>8</v>
      </c>
    </row>
    <row r="28" spans="1:32" ht="15" x14ac:dyDescent="0.2">
      <c r="A28" s="350">
        <v>9</v>
      </c>
      <c r="B28" s="351">
        <f t="shared" si="10"/>
        <v>1</v>
      </c>
      <c r="C28" s="352">
        <f t="shared" si="11"/>
        <v>18</v>
      </c>
      <c r="D28" s="353"/>
      <c r="E28" s="351">
        <f t="shared" si="12"/>
        <v>3</v>
      </c>
      <c r="F28" s="281">
        <f t="shared" si="24"/>
        <v>36</v>
      </c>
      <c r="G28" s="354">
        <f t="shared" si="13"/>
        <v>214</v>
      </c>
      <c r="H28" s="355"/>
      <c r="I28" s="356">
        <f t="shared" si="14"/>
        <v>1.53</v>
      </c>
      <c r="J28" s="282">
        <f t="shared" si="0"/>
        <v>8.4000000000000005E-2</v>
      </c>
      <c r="K28" s="357">
        <f t="shared" si="15"/>
        <v>0.28000000000000003</v>
      </c>
      <c r="L28" s="358"/>
      <c r="M28" s="359">
        <f t="shared" si="1"/>
        <v>50.4</v>
      </c>
      <c r="N28" s="360">
        <f t="shared" si="2"/>
        <v>1.008E-2</v>
      </c>
      <c r="O28" s="359">
        <f t="shared" si="3"/>
        <v>2.8</v>
      </c>
      <c r="P28" s="361">
        <f t="shared" si="16"/>
        <v>192.6</v>
      </c>
      <c r="Q28" s="362">
        <f t="shared" si="4"/>
        <v>3.8519999999999999E-2</v>
      </c>
      <c r="R28" s="363">
        <f t="shared" si="21"/>
        <v>69</v>
      </c>
      <c r="S28" s="364">
        <f t="shared" si="22"/>
        <v>0.32</v>
      </c>
      <c r="T28" s="365">
        <f t="shared" si="17"/>
        <v>87</v>
      </c>
      <c r="U28" s="366">
        <f t="shared" si="23"/>
        <v>0.41</v>
      </c>
      <c r="V28" s="367"/>
      <c r="W28" s="368">
        <f t="shared" si="5"/>
        <v>30.5</v>
      </c>
      <c r="X28" s="369">
        <f t="shared" si="18"/>
        <v>223.1</v>
      </c>
      <c r="Y28" s="364">
        <f t="shared" si="19"/>
        <v>0.16</v>
      </c>
      <c r="Z28" s="364">
        <f t="shared" si="6"/>
        <v>0.01</v>
      </c>
      <c r="AA28" s="370"/>
      <c r="AB28" s="371">
        <f t="shared" si="7"/>
        <v>4776.8999999999996</v>
      </c>
      <c r="AC28" s="364">
        <f t="shared" si="8"/>
        <v>0.04</v>
      </c>
      <c r="AD28" s="372">
        <f t="shared" si="9"/>
        <v>1714.7499999999998</v>
      </c>
      <c r="AE28" s="372">
        <f t="shared" si="20"/>
        <v>1928.7499999999998</v>
      </c>
      <c r="AF28" s="350">
        <v>9</v>
      </c>
    </row>
    <row r="29" spans="1:32" ht="15" x14ac:dyDescent="0.2">
      <c r="A29" s="350">
        <v>10</v>
      </c>
      <c r="B29" s="373">
        <f t="shared" si="10"/>
        <v>-1</v>
      </c>
      <c r="C29" s="283">
        <f t="shared" si="11"/>
        <v>17</v>
      </c>
      <c r="D29" s="284"/>
      <c r="E29" s="373">
        <f t="shared" si="12"/>
        <v>3</v>
      </c>
      <c r="F29" s="283">
        <f t="shared" si="24"/>
        <v>39</v>
      </c>
      <c r="G29" s="283">
        <f t="shared" si="13"/>
        <v>253</v>
      </c>
      <c r="H29" s="284"/>
      <c r="I29" s="374">
        <f t="shared" si="14"/>
        <v>1.61</v>
      </c>
      <c r="J29" s="284">
        <f t="shared" si="0"/>
        <v>0.13500000000000001</v>
      </c>
      <c r="K29" s="284">
        <f t="shared" si="15"/>
        <v>0.42000000000000004</v>
      </c>
      <c r="L29" s="358"/>
      <c r="M29" s="375">
        <f t="shared" si="1"/>
        <v>71.400000000000006</v>
      </c>
      <c r="N29" s="376">
        <f t="shared" si="2"/>
        <v>1.4280000000000001E-2</v>
      </c>
      <c r="O29" s="375">
        <f t="shared" si="3"/>
        <v>4.2</v>
      </c>
      <c r="P29" s="377">
        <f t="shared" si="16"/>
        <v>301.8</v>
      </c>
      <c r="Q29" s="378">
        <f t="shared" si="4"/>
        <v>6.0360000000000004E-2</v>
      </c>
      <c r="R29" s="379">
        <f t="shared" si="21"/>
        <v>72</v>
      </c>
      <c r="S29" s="380">
        <f t="shared" si="22"/>
        <v>0.28000000000000003</v>
      </c>
      <c r="T29" s="381">
        <f t="shared" si="17"/>
        <v>89</v>
      </c>
      <c r="U29" s="380">
        <f t="shared" si="23"/>
        <v>0.35</v>
      </c>
      <c r="V29" s="367"/>
      <c r="W29" s="382">
        <f t="shared" si="5"/>
        <v>45.75</v>
      </c>
      <c r="X29" s="383">
        <f t="shared" si="18"/>
        <v>347.55</v>
      </c>
      <c r="Y29" s="380">
        <f t="shared" si="19"/>
        <v>0.15</v>
      </c>
      <c r="Z29" s="380">
        <f t="shared" si="6"/>
        <v>0.01</v>
      </c>
      <c r="AA29" s="370"/>
      <c r="AB29" s="384">
        <f t="shared" si="7"/>
        <v>4652.45</v>
      </c>
      <c r="AC29" s="380">
        <f t="shared" si="8"/>
        <v>7.0000000000000007E-2</v>
      </c>
      <c r="AD29" s="385">
        <f t="shared" si="9"/>
        <v>1116.4404761904761</v>
      </c>
      <c r="AE29" s="385">
        <f t="shared" si="20"/>
        <v>1369.4404761904761</v>
      </c>
      <c r="AF29" s="350">
        <v>10</v>
      </c>
    </row>
    <row r="30" spans="1:32" ht="15" x14ac:dyDescent="0.2">
      <c r="A30" s="350">
        <v>11</v>
      </c>
      <c r="B30" s="351">
        <f t="shared" si="10"/>
        <v>-1</v>
      </c>
      <c r="C30" s="352">
        <f t="shared" si="11"/>
        <v>16</v>
      </c>
      <c r="D30" s="353"/>
      <c r="E30" s="351">
        <f t="shared" si="12"/>
        <v>4</v>
      </c>
      <c r="F30" s="281">
        <f t="shared" si="24"/>
        <v>43</v>
      </c>
      <c r="G30" s="354">
        <f t="shared" si="13"/>
        <v>296</v>
      </c>
      <c r="H30" s="355"/>
      <c r="I30" s="356">
        <f t="shared" si="14"/>
        <v>1.66</v>
      </c>
      <c r="J30" s="282">
        <f t="shared" si="0"/>
        <v>0.224</v>
      </c>
      <c r="K30" s="357">
        <f t="shared" si="15"/>
        <v>0.64</v>
      </c>
      <c r="L30" s="358"/>
      <c r="M30" s="359">
        <f t="shared" si="1"/>
        <v>102.4</v>
      </c>
      <c r="N30" s="360">
        <f t="shared" si="2"/>
        <v>2.0480000000000002E-2</v>
      </c>
      <c r="O30" s="359">
        <f t="shared" si="3"/>
        <v>6.4</v>
      </c>
      <c r="P30" s="361">
        <f t="shared" si="16"/>
        <v>482.4</v>
      </c>
      <c r="Q30" s="362">
        <f t="shared" si="4"/>
        <v>9.6479999999999996E-2</v>
      </c>
      <c r="R30" s="363">
        <f t="shared" si="21"/>
        <v>75</v>
      </c>
      <c r="S30" s="364">
        <f t="shared" si="22"/>
        <v>0.25</v>
      </c>
      <c r="T30" s="365">
        <f t="shared" si="17"/>
        <v>91</v>
      </c>
      <c r="U30" s="366">
        <f t="shared" si="23"/>
        <v>0.31</v>
      </c>
      <c r="V30" s="367"/>
      <c r="W30" s="368">
        <f t="shared" si="5"/>
        <v>69.72</v>
      </c>
      <c r="X30" s="369">
        <f t="shared" si="18"/>
        <v>552.12</v>
      </c>
      <c r="Y30" s="364">
        <f t="shared" si="19"/>
        <v>0.14000000000000001</v>
      </c>
      <c r="Z30" s="364">
        <f t="shared" si="6"/>
        <v>0.01</v>
      </c>
      <c r="AA30" s="370"/>
      <c r="AB30" s="371">
        <f t="shared" si="7"/>
        <v>4447.88</v>
      </c>
      <c r="AC30" s="364">
        <f t="shared" si="8"/>
        <v>0.11</v>
      </c>
      <c r="AD30" s="372">
        <f t="shared" si="9"/>
        <v>703.69624999999996</v>
      </c>
      <c r="AE30" s="372">
        <f t="shared" si="20"/>
        <v>999.69624999999996</v>
      </c>
      <c r="AF30" s="350">
        <v>11</v>
      </c>
    </row>
    <row r="31" spans="1:32" ht="15" x14ac:dyDescent="0.2">
      <c r="A31" s="350">
        <v>12</v>
      </c>
      <c r="B31" s="351">
        <f t="shared" si="10"/>
        <v>-1</v>
      </c>
      <c r="C31" s="352">
        <f t="shared" si="11"/>
        <v>15</v>
      </c>
      <c r="D31" s="353"/>
      <c r="E31" s="351">
        <f t="shared" si="12"/>
        <v>4</v>
      </c>
      <c r="F31" s="281">
        <f t="shared" si="24"/>
        <v>47</v>
      </c>
      <c r="G31" s="354">
        <f t="shared" si="13"/>
        <v>343</v>
      </c>
      <c r="H31" s="355"/>
      <c r="I31" s="356">
        <f t="shared" si="14"/>
        <v>1.71</v>
      </c>
      <c r="J31" s="282">
        <f t="shared" si="0"/>
        <v>0.38300000000000001</v>
      </c>
      <c r="K31" s="357">
        <f t="shared" si="15"/>
        <v>1.02</v>
      </c>
      <c r="L31" s="358"/>
      <c r="M31" s="359">
        <f t="shared" si="1"/>
        <v>153</v>
      </c>
      <c r="N31" s="360">
        <f t="shared" si="2"/>
        <v>3.0599999999999999E-2</v>
      </c>
      <c r="O31" s="359">
        <f t="shared" si="3"/>
        <v>10.199999999999999</v>
      </c>
      <c r="P31" s="361">
        <f t="shared" si="16"/>
        <v>783.2</v>
      </c>
      <c r="Q31" s="362">
        <f t="shared" si="4"/>
        <v>0.15664</v>
      </c>
      <c r="R31" s="363">
        <f t="shared" si="21"/>
        <v>77</v>
      </c>
      <c r="S31" s="364">
        <f t="shared" si="22"/>
        <v>0.22</v>
      </c>
      <c r="T31" s="365">
        <f t="shared" si="17"/>
        <v>92</v>
      </c>
      <c r="U31" s="366">
        <f t="shared" si="23"/>
        <v>0.27</v>
      </c>
      <c r="V31" s="367"/>
      <c r="W31" s="368">
        <f t="shared" si="5"/>
        <v>111.12</v>
      </c>
      <c r="X31" s="369">
        <f t="shared" si="18"/>
        <v>894.32</v>
      </c>
      <c r="Y31" s="364">
        <f t="shared" si="19"/>
        <v>0.14000000000000001</v>
      </c>
      <c r="Z31" s="364">
        <f t="shared" si="6"/>
        <v>0.02</v>
      </c>
      <c r="AA31" s="370"/>
      <c r="AB31" s="371">
        <f t="shared" si="7"/>
        <v>4105.68</v>
      </c>
      <c r="AC31" s="364">
        <f t="shared" si="8"/>
        <v>0.18</v>
      </c>
      <c r="AD31" s="372">
        <f t="shared" si="9"/>
        <v>411.2329411764706</v>
      </c>
      <c r="AE31" s="372">
        <f t="shared" si="20"/>
        <v>754.2329411764706</v>
      </c>
      <c r="AF31" s="350">
        <v>12</v>
      </c>
    </row>
    <row r="32" spans="1:32" ht="15" x14ac:dyDescent="0.2">
      <c r="A32" s="350">
        <v>13</v>
      </c>
      <c r="B32" s="351">
        <f t="shared" si="10"/>
        <v>-1</v>
      </c>
      <c r="C32" s="352">
        <f t="shared" si="11"/>
        <v>14</v>
      </c>
      <c r="D32" s="353"/>
      <c r="E32" s="351">
        <f t="shared" si="12"/>
        <v>4</v>
      </c>
      <c r="F32" s="281">
        <f t="shared" si="24"/>
        <v>51</v>
      </c>
      <c r="G32" s="354">
        <f t="shared" si="13"/>
        <v>394</v>
      </c>
      <c r="H32" s="355"/>
      <c r="I32" s="356">
        <f t="shared" si="14"/>
        <v>1.76</v>
      </c>
      <c r="J32" s="282">
        <f t="shared" si="0"/>
        <v>0.67400000000000004</v>
      </c>
      <c r="K32" s="357">
        <f t="shared" si="15"/>
        <v>1.69</v>
      </c>
      <c r="L32" s="358"/>
      <c r="M32" s="359">
        <f t="shared" si="1"/>
        <v>236.6</v>
      </c>
      <c r="N32" s="360">
        <f t="shared" si="2"/>
        <v>4.7320000000000001E-2</v>
      </c>
      <c r="O32" s="359">
        <f t="shared" si="3"/>
        <v>16.899999999999999</v>
      </c>
      <c r="P32" s="361">
        <f t="shared" si="16"/>
        <v>1303.4000000000001</v>
      </c>
      <c r="Q32" s="362">
        <f t="shared" si="4"/>
        <v>0.26068000000000002</v>
      </c>
      <c r="R32" s="363">
        <f t="shared" si="21"/>
        <v>77</v>
      </c>
      <c r="S32" s="364">
        <f t="shared" si="22"/>
        <v>0.2</v>
      </c>
      <c r="T32" s="365">
        <f t="shared" si="17"/>
        <v>91</v>
      </c>
      <c r="U32" s="366">
        <f t="shared" si="23"/>
        <v>0.23</v>
      </c>
      <c r="V32" s="367"/>
      <c r="W32" s="368">
        <f t="shared" si="5"/>
        <v>184.11</v>
      </c>
      <c r="X32" s="369">
        <f t="shared" si="18"/>
        <v>1487.51</v>
      </c>
      <c r="Y32" s="364">
        <f t="shared" si="19"/>
        <v>0.14000000000000001</v>
      </c>
      <c r="Z32" s="364">
        <f t="shared" si="6"/>
        <v>0.04</v>
      </c>
      <c r="AA32" s="370"/>
      <c r="AB32" s="371">
        <f t="shared" si="7"/>
        <v>3512.49</v>
      </c>
      <c r="AC32" s="364">
        <f t="shared" si="8"/>
        <v>0.3</v>
      </c>
      <c r="AD32" s="372">
        <f t="shared" si="9"/>
        <v>216.55491124260357</v>
      </c>
      <c r="AE32" s="372">
        <f t="shared" si="20"/>
        <v>610.55491124260357</v>
      </c>
      <c r="AF32" s="350">
        <v>13</v>
      </c>
    </row>
    <row r="33" spans="1:32" ht="15" x14ac:dyDescent="0.2">
      <c r="A33" s="350">
        <v>14</v>
      </c>
      <c r="B33" s="351">
        <f t="shared" si="10"/>
        <v>-1</v>
      </c>
      <c r="C33" s="352">
        <f t="shared" si="11"/>
        <v>13</v>
      </c>
      <c r="D33" s="353"/>
      <c r="E33" s="351">
        <f t="shared" si="12"/>
        <v>4</v>
      </c>
      <c r="F33" s="281">
        <f t="shared" si="24"/>
        <v>55</v>
      </c>
      <c r="G33" s="354">
        <f t="shared" si="13"/>
        <v>449</v>
      </c>
      <c r="H33" s="355"/>
      <c r="I33" s="356">
        <f t="shared" si="14"/>
        <v>1.81</v>
      </c>
      <c r="J33" s="282">
        <f t="shared" si="0"/>
        <v>1.22</v>
      </c>
      <c r="K33" s="357">
        <f t="shared" si="15"/>
        <v>2.91</v>
      </c>
      <c r="L33" s="358"/>
      <c r="M33" s="359">
        <f t="shared" si="1"/>
        <v>378.3</v>
      </c>
      <c r="N33" s="360">
        <f t="shared" si="2"/>
        <v>7.5660000000000005E-2</v>
      </c>
      <c r="O33" s="359">
        <f t="shared" si="3"/>
        <v>29.1</v>
      </c>
      <c r="P33" s="361">
        <f t="shared" si="16"/>
        <v>2232.9</v>
      </c>
      <c r="Q33" s="362">
        <f t="shared" si="4"/>
        <v>0.44658000000000003</v>
      </c>
      <c r="R33" s="363">
        <f t="shared" si="21"/>
        <v>77</v>
      </c>
      <c r="S33" s="364">
        <f t="shared" si="22"/>
        <v>0.17</v>
      </c>
      <c r="T33" s="365">
        <f t="shared" si="17"/>
        <v>90</v>
      </c>
      <c r="U33" s="366">
        <f t="shared" si="23"/>
        <v>0.2</v>
      </c>
      <c r="V33" s="367"/>
      <c r="W33" s="368">
        <f t="shared" si="5"/>
        <v>317.02</v>
      </c>
      <c r="X33" s="369">
        <f t="shared" si="18"/>
        <v>2549.92</v>
      </c>
      <c r="Y33" s="364">
        <f t="shared" si="19"/>
        <v>0.14000000000000001</v>
      </c>
      <c r="Z33" s="364">
        <f t="shared" si="6"/>
        <v>0.06</v>
      </c>
      <c r="AA33" s="370"/>
      <c r="AB33" s="371">
        <f t="shared" si="7"/>
        <v>2450.08</v>
      </c>
      <c r="AC33" s="364">
        <f t="shared" si="8"/>
        <v>0.51</v>
      </c>
      <c r="AD33" s="372">
        <f t="shared" si="9"/>
        <v>92.91051546391752</v>
      </c>
      <c r="AE33" s="372">
        <f t="shared" si="20"/>
        <v>541.91051546391748</v>
      </c>
      <c r="AF33" s="350">
        <v>14</v>
      </c>
    </row>
    <row r="34" spans="1:32" ht="15" x14ac:dyDescent="0.2">
      <c r="A34" s="350">
        <v>15</v>
      </c>
      <c r="B34" s="373">
        <f t="shared" si="10"/>
        <v>-1</v>
      </c>
      <c r="C34" s="283">
        <f t="shared" si="11"/>
        <v>12</v>
      </c>
      <c r="D34" s="284"/>
      <c r="E34" s="373">
        <f t="shared" si="12"/>
        <v>4</v>
      </c>
      <c r="F34" s="283">
        <f t="shared" si="24"/>
        <v>59</v>
      </c>
      <c r="G34" s="283">
        <f t="shared" si="13"/>
        <v>508</v>
      </c>
      <c r="H34" s="284"/>
      <c r="I34" s="374">
        <f t="shared" si="14"/>
        <v>1.81</v>
      </c>
      <c r="J34" s="284">
        <f t="shared" si="0"/>
        <v>2.2080000000000002</v>
      </c>
      <c r="K34" s="284">
        <f t="shared" ref="K34:K39" si="25">K33+ROUND(J34,3)</f>
        <v>5.1180000000000003</v>
      </c>
      <c r="L34" s="358"/>
      <c r="M34" s="375">
        <f t="shared" si="1"/>
        <v>614.4</v>
      </c>
      <c r="N34" s="376">
        <f t="shared" si="2"/>
        <v>0.12287999999999999</v>
      </c>
      <c r="O34" s="375">
        <f t="shared" si="3"/>
        <v>51.2</v>
      </c>
      <c r="P34" s="377">
        <f t="shared" si="16"/>
        <v>3949.8</v>
      </c>
      <c r="Q34" s="378">
        <f t="shared" si="4"/>
        <v>0.78996</v>
      </c>
      <c r="R34" s="379">
        <f t="shared" si="21"/>
        <v>77</v>
      </c>
      <c r="S34" s="380">
        <f t="shared" si="22"/>
        <v>0.15</v>
      </c>
      <c r="T34" s="386">
        <f t="shared" si="17"/>
        <v>89</v>
      </c>
      <c r="U34" s="378">
        <f t="shared" si="23"/>
        <v>0.18</v>
      </c>
      <c r="V34" s="367"/>
      <c r="W34" s="382">
        <f t="shared" si="5"/>
        <v>557.54999999999995</v>
      </c>
      <c r="X34" s="383">
        <f t="shared" si="18"/>
        <v>4507.3500000000004</v>
      </c>
      <c r="Y34" s="380">
        <f t="shared" si="19"/>
        <v>0.14000000000000001</v>
      </c>
      <c r="Z34" s="380">
        <f t="shared" si="6"/>
        <v>0.11</v>
      </c>
      <c r="AA34" s="370"/>
      <c r="AB34" s="384">
        <f t="shared" si="7"/>
        <v>492.65</v>
      </c>
      <c r="AC34" s="380">
        <f t="shared" si="8"/>
        <v>0.9</v>
      </c>
      <c r="AD34" s="385">
        <f t="shared" si="9"/>
        <v>18.333789062499996</v>
      </c>
      <c r="AE34" s="385">
        <f t="shared" si="20"/>
        <v>526.33378906250005</v>
      </c>
      <c r="AF34" s="350">
        <v>15</v>
      </c>
    </row>
    <row r="35" spans="1:32" ht="15" x14ac:dyDescent="0.2">
      <c r="A35" s="350">
        <v>16</v>
      </c>
      <c r="B35" s="351">
        <f t="shared" si="10"/>
        <v>-1</v>
      </c>
      <c r="C35" s="352">
        <f t="shared" si="11"/>
        <v>11</v>
      </c>
      <c r="D35" s="353"/>
      <c r="E35" s="351">
        <f t="shared" si="12"/>
        <v>4</v>
      </c>
      <c r="F35" s="281">
        <f t="shared" si="24"/>
        <v>63</v>
      </c>
      <c r="G35" s="354">
        <f t="shared" si="13"/>
        <v>571</v>
      </c>
      <c r="H35" s="355"/>
      <c r="I35" s="356">
        <f t="shared" si="14"/>
        <v>1.81</v>
      </c>
      <c r="J35" s="282">
        <f t="shared" si="0"/>
        <v>3.996</v>
      </c>
      <c r="K35" s="357">
        <f t="shared" si="25"/>
        <v>9.1140000000000008</v>
      </c>
      <c r="L35" s="358"/>
      <c r="M35" s="359">
        <f t="shared" si="1"/>
        <v>1002.1</v>
      </c>
      <c r="N35" s="360">
        <f t="shared" si="2"/>
        <v>0.20042000000000001</v>
      </c>
      <c r="O35" s="359">
        <f t="shared" si="3"/>
        <v>91.1</v>
      </c>
      <c r="P35" s="361">
        <f t="shared" si="16"/>
        <v>7175.4</v>
      </c>
      <c r="Q35" s="362">
        <f t="shared" si="4"/>
        <v>1.4350799999999999</v>
      </c>
      <c r="R35" s="363">
        <f t="shared" si="21"/>
        <v>79</v>
      </c>
      <c r="S35" s="364">
        <f t="shared" si="22"/>
        <v>0.14000000000000001</v>
      </c>
      <c r="T35" s="365">
        <f t="shared" si="17"/>
        <v>90</v>
      </c>
      <c r="U35" s="366">
        <f t="shared" si="23"/>
        <v>0.16</v>
      </c>
      <c r="V35" s="367"/>
      <c r="W35" s="368">
        <f t="shared" si="5"/>
        <v>992.88</v>
      </c>
      <c r="X35" s="369">
        <f t="shared" si="18"/>
        <v>8168.28</v>
      </c>
      <c r="Y35" s="364">
        <f t="shared" si="19"/>
        <v>0.14000000000000001</v>
      </c>
      <c r="Z35" s="364">
        <f t="shared" si="6"/>
        <v>0.2</v>
      </c>
      <c r="AA35" s="370"/>
      <c r="AB35" s="371">
        <f t="shared" si="7"/>
        <v>-3168.28</v>
      </c>
      <c r="AC35" s="364">
        <f t="shared" si="8"/>
        <v>1.63</v>
      </c>
      <c r="AD35" s="372">
        <f t="shared" si="9"/>
        <v>0</v>
      </c>
      <c r="AE35" s="372">
        <f>IF(AD35&gt;0,AD35+G35,0)</f>
        <v>0</v>
      </c>
      <c r="AF35" s="350">
        <v>16</v>
      </c>
    </row>
    <row r="36" spans="1:32" ht="15" x14ac:dyDescent="0.2">
      <c r="A36" s="350">
        <v>17</v>
      </c>
      <c r="B36" s="351">
        <f t="shared" si="10"/>
        <v>-1</v>
      </c>
      <c r="C36" s="352">
        <f t="shared" si="11"/>
        <v>10</v>
      </c>
      <c r="D36" s="353"/>
      <c r="E36" s="351">
        <f t="shared" si="12"/>
        <v>4</v>
      </c>
      <c r="F36" s="281">
        <f t="shared" si="24"/>
        <v>67</v>
      </c>
      <c r="G36" s="354">
        <f t="shared" si="13"/>
        <v>638</v>
      </c>
      <c r="H36" s="355"/>
      <c r="I36" s="356">
        <f t="shared" si="14"/>
        <v>1.81</v>
      </c>
      <c r="J36" s="282">
        <f t="shared" si="0"/>
        <v>7.2329999999999997</v>
      </c>
      <c r="K36" s="357">
        <f t="shared" si="25"/>
        <v>16.347000000000001</v>
      </c>
      <c r="L36" s="358"/>
      <c r="M36" s="359">
        <f t="shared" si="1"/>
        <v>1635</v>
      </c>
      <c r="N36" s="360">
        <f t="shared" si="2"/>
        <v>0.32700000000000001</v>
      </c>
      <c r="O36" s="359">
        <f t="shared" si="3"/>
        <v>163.5</v>
      </c>
      <c r="P36" s="361">
        <f t="shared" si="16"/>
        <v>13279.1</v>
      </c>
      <c r="Q36" s="362">
        <f t="shared" si="4"/>
        <v>2.6558200000000003</v>
      </c>
      <c r="R36" s="363">
        <f t="shared" si="21"/>
        <v>81</v>
      </c>
      <c r="S36" s="364">
        <f t="shared" si="22"/>
        <v>0.13</v>
      </c>
      <c r="T36" s="365">
        <f t="shared" si="17"/>
        <v>91</v>
      </c>
      <c r="U36" s="366">
        <f t="shared" si="23"/>
        <v>0.14000000000000001</v>
      </c>
      <c r="V36" s="367"/>
      <c r="W36" s="368">
        <f t="shared" si="5"/>
        <v>1780.84</v>
      </c>
      <c r="X36" s="369">
        <f t="shared" si="18"/>
        <v>15059.94</v>
      </c>
      <c r="Y36" s="364">
        <f t="shared" si="19"/>
        <v>0.13</v>
      </c>
      <c r="Z36" s="364">
        <f t="shared" si="6"/>
        <v>0.36</v>
      </c>
      <c r="AA36" s="370"/>
      <c r="AB36" s="371">
        <f t="shared" si="7"/>
        <v>-10059.94</v>
      </c>
      <c r="AC36" s="364">
        <f t="shared" si="8"/>
        <v>3.01</v>
      </c>
      <c r="AD36" s="372">
        <f t="shared" si="9"/>
        <v>0</v>
      </c>
      <c r="AE36" s="372">
        <f t="shared" si="20"/>
        <v>0</v>
      </c>
      <c r="AF36" s="350">
        <v>17</v>
      </c>
    </row>
    <row r="37" spans="1:32" ht="15" x14ac:dyDescent="0.2">
      <c r="A37" s="350">
        <v>18</v>
      </c>
      <c r="B37" s="351">
        <f t="shared" si="10"/>
        <v>-1</v>
      </c>
      <c r="C37" s="352">
        <f t="shared" si="11"/>
        <v>9</v>
      </c>
      <c r="D37" s="353"/>
      <c r="E37" s="351">
        <f t="shared" si="12"/>
        <v>4</v>
      </c>
      <c r="F37" s="281">
        <f t="shared" si="24"/>
        <v>71</v>
      </c>
      <c r="G37" s="354">
        <f t="shared" si="13"/>
        <v>709</v>
      </c>
      <c r="H37" s="355"/>
      <c r="I37" s="356">
        <f t="shared" si="14"/>
        <v>1.81</v>
      </c>
      <c r="J37" s="282">
        <f t="shared" si="0"/>
        <v>10</v>
      </c>
      <c r="K37" s="357">
        <f t="shared" si="25"/>
        <v>26.347000000000001</v>
      </c>
      <c r="L37" s="358"/>
      <c r="M37" s="359">
        <f t="shared" si="1"/>
        <v>2371.5</v>
      </c>
      <c r="N37" s="360">
        <f t="shared" si="2"/>
        <v>0.4743</v>
      </c>
      <c r="O37" s="359">
        <f t="shared" si="3"/>
        <v>263.5</v>
      </c>
      <c r="P37" s="361">
        <f t="shared" si="16"/>
        <v>24887.599999999999</v>
      </c>
      <c r="Q37" s="362">
        <f t="shared" si="4"/>
        <v>4.9775199999999993</v>
      </c>
      <c r="R37" s="363">
        <f t="shared" si="21"/>
        <v>94</v>
      </c>
      <c r="S37" s="364">
        <f t="shared" si="22"/>
        <v>0.13</v>
      </c>
      <c r="T37" s="365">
        <f t="shared" si="17"/>
        <v>103</v>
      </c>
      <c r="U37" s="366">
        <f t="shared" si="23"/>
        <v>0.15</v>
      </c>
      <c r="V37" s="367"/>
      <c r="W37" s="368">
        <f t="shared" si="5"/>
        <v>2870.24</v>
      </c>
      <c r="X37" s="369">
        <f t="shared" si="18"/>
        <v>27757.84</v>
      </c>
      <c r="Y37" s="364">
        <f t="shared" si="19"/>
        <v>0.12</v>
      </c>
      <c r="Z37" s="364">
        <f t="shared" si="6"/>
        <v>0.56999999999999995</v>
      </c>
      <c r="AA37" s="370"/>
      <c r="AB37" s="371">
        <f t="shared" si="7"/>
        <v>-22757.84</v>
      </c>
      <c r="AC37" s="364">
        <f t="shared" si="8"/>
        <v>5.55</v>
      </c>
      <c r="AD37" s="372">
        <f t="shared" si="9"/>
        <v>0</v>
      </c>
      <c r="AE37" s="372">
        <f t="shared" si="20"/>
        <v>0</v>
      </c>
      <c r="AF37" s="350">
        <v>18</v>
      </c>
    </row>
    <row r="38" spans="1:32" ht="15" x14ac:dyDescent="0.2">
      <c r="A38" s="350">
        <v>19</v>
      </c>
      <c r="B38" s="351">
        <f t="shared" si="10"/>
        <v>-1</v>
      </c>
      <c r="C38" s="352">
        <f t="shared" si="11"/>
        <v>8</v>
      </c>
      <c r="D38" s="353"/>
      <c r="E38" s="351">
        <f t="shared" si="12"/>
        <v>4</v>
      </c>
      <c r="F38" s="281">
        <f t="shared" si="24"/>
        <v>75</v>
      </c>
      <c r="G38" s="354">
        <f t="shared" si="13"/>
        <v>784</v>
      </c>
      <c r="H38" s="355"/>
      <c r="I38" s="356">
        <f t="shared" si="14"/>
        <v>1.81</v>
      </c>
      <c r="J38" s="282">
        <f t="shared" si="0"/>
        <v>10</v>
      </c>
      <c r="K38" s="357">
        <f t="shared" si="25"/>
        <v>36.347000000000001</v>
      </c>
      <c r="L38" s="358"/>
      <c r="M38" s="359">
        <f t="shared" si="1"/>
        <v>2908</v>
      </c>
      <c r="N38" s="360">
        <f t="shared" si="2"/>
        <v>0.58160000000000001</v>
      </c>
      <c r="O38" s="359">
        <f t="shared" si="3"/>
        <v>363.5</v>
      </c>
      <c r="P38" s="361">
        <f t="shared" si="16"/>
        <v>44650.1</v>
      </c>
      <c r="Q38" s="362">
        <f t="shared" si="4"/>
        <v>8.930019999999999</v>
      </c>
      <c r="R38" s="363">
        <f t="shared" si="21"/>
        <v>123</v>
      </c>
      <c r="S38" s="364">
        <f t="shared" si="22"/>
        <v>0.16</v>
      </c>
      <c r="T38" s="365">
        <f t="shared" si="17"/>
        <v>131</v>
      </c>
      <c r="U38" s="366">
        <f t="shared" si="23"/>
        <v>0.17</v>
      </c>
      <c r="V38" s="367"/>
      <c r="W38" s="368">
        <f t="shared" si="5"/>
        <v>3959.64</v>
      </c>
      <c r="X38" s="369">
        <f t="shared" si="18"/>
        <v>48609.74</v>
      </c>
      <c r="Y38" s="364">
        <f t="shared" si="19"/>
        <v>0.09</v>
      </c>
      <c r="Z38" s="364">
        <f t="shared" si="6"/>
        <v>0.79</v>
      </c>
      <c r="AA38" s="370"/>
      <c r="AB38" s="371">
        <f t="shared" si="7"/>
        <v>-43609.74</v>
      </c>
      <c r="AC38" s="364">
        <f t="shared" si="8"/>
        <v>9.7200000000000006</v>
      </c>
      <c r="AD38" s="372">
        <f t="shared" si="9"/>
        <v>0</v>
      </c>
      <c r="AE38" s="372">
        <f t="shared" si="20"/>
        <v>0</v>
      </c>
      <c r="AF38" s="350">
        <v>19</v>
      </c>
    </row>
    <row r="39" spans="1:32" ht="15" x14ac:dyDescent="0.2">
      <c r="A39" s="350">
        <v>20</v>
      </c>
      <c r="B39" s="373">
        <f t="shared" si="10"/>
        <v>-1</v>
      </c>
      <c r="C39" s="283">
        <f t="shared" si="11"/>
        <v>7</v>
      </c>
      <c r="D39" s="373"/>
      <c r="E39" s="373">
        <f t="shared" si="12"/>
        <v>4</v>
      </c>
      <c r="F39" s="283">
        <f t="shared" si="24"/>
        <v>79</v>
      </c>
      <c r="G39" s="373">
        <f t="shared" si="13"/>
        <v>863</v>
      </c>
      <c r="H39" s="373"/>
      <c r="I39" s="374">
        <f t="shared" si="14"/>
        <v>1.81</v>
      </c>
      <c r="J39" s="284">
        <f t="shared" si="0"/>
        <v>10</v>
      </c>
      <c r="K39" s="284">
        <f t="shared" si="25"/>
        <v>46.347000000000001</v>
      </c>
      <c r="L39" s="358"/>
      <c r="M39" s="375">
        <f t="shared" si="1"/>
        <v>3244.5</v>
      </c>
      <c r="N39" s="376">
        <f t="shared" si="2"/>
        <v>0.64890000000000003</v>
      </c>
      <c r="O39" s="375">
        <f t="shared" si="3"/>
        <v>463.5</v>
      </c>
      <c r="P39" s="377">
        <f t="shared" si="16"/>
        <v>73366.600000000006</v>
      </c>
      <c r="Q39" s="378">
        <f t="shared" si="4"/>
        <v>14.67332</v>
      </c>
      <c r="R39" s="379">
        <f t="shared" si="21"/>
        <v>158</v>
      </c>
      <c r="S39" s="380">
        <f t="shared" si="22"/>
        <v>0.18</v>
      </c>
      <c r="T39" s="386">
        <f t="shared" si="17"/>
        <v>165</v>
      </c>
      <c r="U39" s="378">
        <f t="shared" si="23"/>
        <v>0.19</v>
      </c>
      <c r="V39" s="367"/>
      <c r="W39" s="382">
        <f t="shared" si="5"/>
        <v>5049.04</v>
      </c>
      <c r="X39" s="383">
        <f t="shared" si="18"/>
        <v>78415.64</v>
      </c>
      <c r="Y39" s="380">
        <f t="shared" si="19"/>
        <v>7.0000000000000007E-2</v>
      </c>
      <c r="Z39" s="380">
        <f t="shared" si="6"/>
        <v>1.01</v>
      </c>
      <c r="AA39" s="370"/>
      <c r="AB39" s="384">
        <f t="shared" si="7"/>
        <v>-73415.64</v>
      </c>
      <c r="AC39" s="380">
        <f t="shared" si="8"/>
        <v>15.68</v>
      </c>
      <c r="AD39" s="385">
        <f t="shared" si="9"/>
        <v>0</v>
      </c>
      <c r="AE39" s="385">
        <f t="shared" si="20"/>
        <v>0</v>
      </c>
      <c r="AF39" s="350">
        <v>20</v>
      </c>
    </row>
  </sheetData>
  <protectedRanges>
    <protectedRange sqref="C2:C4" name="Диапазон1"/>
    <protectedRange sqref="G2:G4" name="Диапазон1_1"/>
    <protectedRange sqref="K2:K4" name="Диапазон1_2"/>
  </protectedRanges>
  <mergeCells count="5">
    <mergeCell ref="M18:N18"/>
    <mergeCell ref="P18:Q18"/>
    <mergeCell ref="T18:U18"/>
    <mergeCell ref="AD18:AE18"/>
    <mergeCell ref="R18:S18"/>
  </mergeCells>
  <phoneticPr fontId="2" type="noConversion"/>
  <conditionalFormatting sqref="Q10">
    <cfRule type="colorScale" priority="1">
      <colorScale>
        <cfvo type="num" val="200"/>
        <cfvo type="num" val="500"/>
        <cfvo type="max"/>
        <color rgb="FFF8696B"/>
        <color rgb="FFFFC000"/>
        <color rgb="FF63BE7B"/>
      </colorScale>
    </cfRule>
  </conditionalFormatting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1" r:id="rId4" name="Check Box 377">
              <controlPr defaultSize="0" autoFill="0" autoLine="0" autoPict="0" altText="">
                <anchor moveWithCells="1">
                  <from>
                    <xdr:col>22</xdr:col>
                    <xdr:colOff>647700</xdr:colOff>
                    <xdr:row>1</xdr:row>
                    <xdr:rowOff>19050</xdr:rowOff>
                  </from>
                  <to>
                    <xdr:col>23</xdr:col>
                    <xdr:colOff>342900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5" name="Check Box 378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2</xdr:row>
                    <xdr:rowOff>9525</xdr:rowOff>
                  </from>
                  <to>
                    <xdr:col>23</xdr:col>
                    <xdr:colOff>342900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6" name="Check Box 379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3</xdr:row>
                    <xdr:rowOff>9525</xdr:rowOff>
                  </from>
                  <to>
                    <xdr:col>23</xdr:col>
                    <xdr:colOff>342900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7" name="Check Box 380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12</xdr:row>
                    <xdr:rowOff>152400</xdr:rowOff>
                  </from>
                  <to>
                    <xdr:col>23</xdr:col>
                    <xdr:colOff>342900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8" name="Check Box 381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13</xdr:row>
                    <xdr:rowOff>152400</xdr:rowOff>
                  </from>
                  <to>
                    <xdr:col>23</xdr:col>
                    <xdr:colOff>342900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9" name="Check Box 382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14</xdr:row>
                    <xdr:rowOff>152400</xdr:rowOff>
                  </from>
                  <to>
                    <xdr:col>23</xdr:col>
                    <xdr:colOff>342900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10" name="Check Box 383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9</xdr:row>
                    <xdr:rowOff>171450</xdr:rowOff>
                  </from>
                  <to>
                    <xdr:col>23</xdr:col>
                    <xdr:colOff>342900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11" name="Check Box 384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10</xdr:row>
                    <xdr:rowOff>161925</xdr:rowOff>
                  </from>
                  <to>
                    <xdr:col>23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2" name="Check Box 385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11</xdr:row>
                    <xdr:rowOff>161925</xdr:rowOff>
                  </from>
                  <to>
                    <xdr:col>23</xdr:col>
                    <xdr:colOff>342900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3" name="Check Box 386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6</xdr:row>
                    <xdr:rowOff>180975</xdr:rowOff>
                  </from>
                  <to>
                    <xdr:col>23</xdr:col>
                    <xdr:colOff>342900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4" name="Check Box 387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7</xdr:row>
                    <xdr:rowOff>180975</xdr:rowOff>
                  </from>
                  <to>
                    <xdr:col>23</xdr:col>
                    <xdr:colOff>342900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5" name="Check Box 388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8</xdr:row>
                    <xdr:rowOff>171450</xdr:rowOff>
                  </from>
                  <to>
                    <xdr:col>23</xdr:col>
                    <xdr:colOff>342900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16" name="Check Box 389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4</xdr:row>
                    <xdr:rowOff>0</xdr:rowOff>
                  </from>
                  <to>
                    <xdr:col>23</xdr:col>
                    <xdr:colOff>342900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17" name="Check Box 390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4</xdr:row>
                    <xdr:rowOff>190500</xdr:rowOff>
                  </from>
                  <to>
                    <xdr:col>23</xdr:col>
                    <xdr:colOff>342900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8" name="Check Box 391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5</xdr:row>
                    <xdr:rowOff>180975</xdr:rowOff>
                  </from>
                  <to>
                    <xdr:col>23</xdr:col>
                    <xdr:colOff>342900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9" name="Check Box 392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</xdr:row>
                    <xdr:rowOff>28575</xdr:rowOff>
                  </from>
                  <to>
                    <xdr:col>24</xdr:col>
                    <xdr:colOff>371475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20" name="Check Box 393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2</xdr:row>
                    <xdr:rowOff>19050</xdr:rowOff>
                  </from>
                  <to>
                    <xdr:col>24</xdr:col>
                    <xdr:colOff>371475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21" name="Check Box 394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3</xdr:row>
                    <xdr:rowOff>19050</xdr:rowOff>
                  </from>
                  <to>
                    <xdr:col>24</xdr:col>
                    <xdr:colOff>371475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22" name="Check Box 395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12</xdr:row>
                    <xdr:rowOff>171450</xdr:rowOff>
                  </from>
                  <to>
                    <xdr:col>24</xdr:col>
                    <xdr:colOff>371475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23" name="Check Box 396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13</xdr:row>
                    <xdr:rowOff>161925</xdr:rowOff>
                  </from>
                  <to>
                    <xdr:col>24</xdr:col>
                    <xdr:colOff>371475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24" name="Check Box 397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14</xdr:row>
                    <xdr:rowOff>161925</xdr:rowOff>
                  </from>
                  <to>
                    <xdr:col>24</xdr:col>
                    <xdr:colOff>371475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25" name="Check Box 398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9</xdr:row>
                    <xdr:rowOff>180975</xdr:rowOff>
                  </from>
                  <to>
                    <xdr:col>24</xdr:col>
                    <xdr:colOff>371475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26" name="Check Box 399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10</xdr:row>
                    <xdr:rowOff>180975</xdr:rowOff>
                  </from>
                  <to>
                    <xdr:col>24</xdr:col>
                    <xdr:colOff>371475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27" name="Check Box 400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11</xdr:row>
                    <xdr:rowOff>171450</xdr:rowOff>
                  </from>
                  <to>
                    <xdr:col>24</xdr:col>
                    <xdr:colOff>371475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28" name="Check Box 401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7</xdr:row>
                    <xdr:rowOff>0</xdr:rowOff>
                  </from>
                  <to>
                    <xdr:col>24</xdr:col>
                    <xdr:colOff>371475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29" name="Check Box 402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7</xdr:row>
                    <xdr:rowOff>190500</xdr:rowOff>
                  </from>
                  <to>
                    <xdr:col>24</xdr:col>
                    <xdr:colOff>371475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30" name="Check Box 403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8</xdr:row>
                    <xdr:rowOff>180975</xdr:rowOff>
                  </from>
                  <to>
                    <xdr:col>24</xdr:col>
                    <xdr:colOff>371475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31" name="Check Box 404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4</xdr:row>
                    <xdr:rowOff>9525</xdr:rowOff>
                  </from>
                  <to>
                    <xdr:col>24</xdr:col>
                    <xdr:colOff>371475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32" name="Check Box 405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5</xdr:row>
                    <xdr:rowOff>9525</xdr:rowOff>
                  </from>
                  <to>
                    <xdr:col>24</xdr:col>
                    <xdr:colOff>371475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33" name="Check Box 406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6</xdr:row>
                    <xdr:rowOff>9525</xdr:rowOff>
                  </from>
                  <to>
                    <xdr:col>24</xdr:col>
                    <xdr:colOff>371475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7"/>
  <sheetViews>
    <sheetView workbookViewId="0">
      <selection activeCell="V38" sqref="V38"/>
    </sheetView>
  </sheetViews>
  <sheetFormatPr defaultRowHeight="12.75" x14ac:dyDescent="0.2"/>
  <sheetData>
    <row r="1" spans="15:15" x14ac:dyDescent="0.2">
      <c r="O1">
        <v>1E-3</v>
      </c>
    </row>
    <row r="33" spans="1:19" x14ac:dyDescent="0.2">
      <c r="B33" s="298" t="s">
        <v>93</v>
      </c>
      <c r="C33" s="298" t="s">
        <v>96</v>
      </c>
      <c r="D33" s="298" t="s">
        <v>97</v>
      </c>
      <c r="E33" s="298" t="s">
        <v>98</v>
      </c>
      <c r="F33" s="298" t="s">
        <v>99</v>
      </c>
      <c r="G33" s="298" t="s">
        <v>100</v>
      </c>
      <c r="H33" s="298" t="s">
        <v>101</v>
      </c>
      <c r="I33" s="298" t="s">
        <v>102</v>
      </c>
      <c r="J33" s="298" t="s">
        <v>103</v>
      </c>
      <c r="K33" s="298" t="s">
        <v>104</v>
      </c>
      <c r="L33" s="298" t="s">
        <v>105</v>
      </c>
      <c r="M33" s="298" t="s">
        <v>106</v>
      </c>
      <c r="N33" s="298" t="s">
        <v>107</v>
      </c>
      <c r="O33" s="298" t="s">
        <v>108</v>
      </c>
      <c r="P33" s="298" t="s">
        <v>109</v>
      </c>
    </row>
    <row r="34" spans="1:19" x14ac:dyDescent="0.2">
      <c r="A34" s="285" t="s">
        <v>110</v>
      </c>
      <c r="B34" s="289">
        <v>7.33</v>
      </c>
      <c r="C34" s="286">
        <v>8.9700000000000006</v>
      </c>
      <c r="D34" s="286">
        <v>6.86</v>
      </c>
      <c r="E34" s="286">
        <v>10</v>
      </c>
      <c r="F34" s="286">
        <v>8.9700000000000006</v>
      </c>
      <c r="G34" s="289">
        <v>7</v>
      </c>
      <c r="H34" s="286">
        <v>7.33</v>
      </c>
      <c r="I34" s="286">
        <v>12.95</v>
      </c>
      <c r="J34" s="286">
        <v>6.86</v>
      </c>
      <c r="K34" s="286">
        <v>10</v>
      </c>
      <c r="L34" s="286">
        <v>10</v>
      </c>
      <c r="M34" s="286">
        <v>7.33</v>
      </c>
      <c r="N34" s="286">
        <v>10</v>
      </c>
      <c r="O34" s="286">
        <v>7.33</v>
      </c>
      <c r="P34" s="286">
        <v>8.9700000000000006</v>
      </c>
      <c r="Q34" s="290" t="str">
        <f>IF(price!B36,price!B34,IF(price!C36,price!C34,IF(price!D36,price!D34,IF(price!E36,price!E34,IF(price!F36,price!F34,"0")))))</f>
        <v>0</v>
      </c>
      <c r="R34" s="290">
        <f>IF(price!G36,price!G34,IF(price!H36,price!H34,IF(price!I36,price!I34,IF(price!J36,price!J34,IF(price!K36,price!K34,"0")))))</f>
        <v>10</v>
      </c>
      <c r="S34" s="290" t="str">
        <f>IF(price!L36,price!L34,IF(price!M36,price!M34,IF(price!N36,price!N34,IF(price!O36,price!O34,IF(price!P36,price!P34,"0")))))</f>
        <v>0</v>
      </c>
    </row>
    <row r="35" spans="1:19" x14ac:dyDescent="0.2">
      <c r="A35" s="287" t="s">
        <v>95</v>
      </c>
      <c r="B35" s="286">
        <v>74.88</v>
      </c>
      <c r="C35" s="286">
        <v>74.88</v>
      </c>
      <c r="D35" s="286">
        <v>74.88</v>
      </c>
      <c r="E35" s="286">
        <v>74.88</v>
      </c>
      <c r="F35" s="286">
        <v>73.239999999999995</v>
      </c>
      <c r="G35" s="289">
        <v>110</v>
      </c>
      <c r="H35" s="286">
        <v>108.94</v>
      </c>
      <c r="I35" s="286">
        <v>108.94</v>
      </c>
      <c r="J35" s="286">
        <v>108.94</v>
      </c>
      <c r="K35" s="286">
        <v>108.94</v>
      </c>
      <c r="L35" s="286">
        <v>129.47</v>
      </c>
      <c r="M35" s="286">
        <v>68.569999999999993</v>
      </c>
      <c r="N35" s="286">
        <v>68.569999999999993</v>
      </c>
      <c r="O35" s="289">
        <v>100</v>
      </c>
      <c r="P35" s="289">
        <v>100</v>
      </c>
      <c r="Q35" s="290" t="str">
        <f>IF(price!B37,price!B35,IF(price!C37,price!C35,IF(price!D37,price!D35,IF(price!E37,price!E35,IF(price!F37,price!F35,"0")))))</f>
        <v>0</v>
      </c>
      <c r="R35" s="290">
        <f>IF(price!G37,price!G35,IF(price!H37,price!H35,IF(price!I37,price!I35,IF(price!J37,price!J35,IF(price!K37,price!K35,"0")))))</f>
        <v>108.94</v>
      </c>
      <c r="S35" s="322" t="str">
        <f>IF(price!L37,price!L35,IF(price!M37,price!M35,IF(price!N37,price!N35,IF(price!O37,price!O35,IF(price!P37,price!P35,"0")))))</f>
        <v>0</v>
      </c>
    </row>
    <row r="36" spans="1:19" x14ac:dyDescent="0.2">
      <c r="B36" t="b">
        <v>0</v>
      </c>
      <c r="C36" t="b">
        <v>0</v>
      </c>
      <c r="D36" t="b">
        <v>0</v>
      </c>
      <c r="E36" t="b">
        <v>0</v>
      </c>
      <c r="F36" t="b">
        <v>0</v>
      </c>
      <c r="G36" t="b">
        <v>0</v>
      </c>
      <c r="H36" t="b">
        <v>0</v>
      </c>
      <c r="I36" t="b">
        <v>0</v>
      </c>
      <c r="J36" t="b">
        <v>0</v>
      </c>
      <c r="K36" t="b">
        <v>1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</row>
    <row r="37" spans="1:19" x14ac:dyDescent="0.2">
      <c r="B37" t="b">
        <v>0</v>
      </c>
      <c r="C37" t="b">
        <v>0</v>
      </c>
      <c r="D37" t="b">
        <v>0</v>
      </c>
      <c r="E37" t="b">
        <v>0</v>
      </c>
      <c r="F37" t="b">
        <v>0</v>
      </c>
      <c r="G37" t="b">
        <v>0</v>
      </c>
      <c r="H37" t="b">
        <v>0</v>
      </c>
      <c r="I37" t="b">
        <v>0</v>
      </c>
      <c r="J37" t="b">
        <v>0</v>
      </c>
      <c r="K37" t="b">
        <v>1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34" t="s">
        <v>48</v>
      </c>
    </row>
    <row r="2" spans="1:6" ht="15.75" x14ac:dyDescent="0.25">
      <c r="B2" s="134"/>
    </row>
    <row r="3" spans="1:6" x14ac:dyDescent="0.2">
      <c r="B3" s="138" t="s">
        <v>55</v>
      </c>
    </row>
    <row r="4" spans="1:6" x14ac:dyDescent="0.2">
      <c r="B4" s="138" t="s">
        <v>56</v>
      </c>
    </row>
    <row r="5" spans="1:6" x14ac:dyDescent="0.2">
      <c r="B5" s="138" t="s">
        <v>53</v>
      </c>
    </row>
    <row r="7" spans="1:6" ht="15.75" x14ac:dyDescent="0.25">
      <c r="B7" s="136">
        <v>42492</v>
      </c>
      <c r="D7" s="137" t="s">
        <v>51</v>
      </c>
      <c r="F7" s="139" t="s">
        <v>52</v>
      </c>
    </row>
    <row r="8" spans="1:6" ht="13.5" thickBot="1" x14ac:dyDescent="0.25"/>
    <row r="9" spans="1:6" ht="39" thickBot="1" x14ac:dyDescent="0.25">
      <c r="A9" s="140" t="s">
        <v>54</v>
      </c>
      <c r="B9" s="141" t="s">
        <v>49</v>
      </c>
      <c r="C9" s="145" t="s">
        <v>37</v>
      </c>
      <c r="D9" s="146" t="s">
        <v>50</v>
      </c>
      <c r="E9" s="135"/>
    </row>
    <row r="10" spans="1:6" ht="14.25" x14ac:dyDescent="0.2">
      <c r="A10" s="149">
        <v>1</v>
      </c>
      <c r="B10" s="150" t="s">
        <v>27</v>
      </c>
      <c r="C10" s="147">
        <v>230.72</v>
      </c>
      <c r="D10" s="151">
        <v>10</v>
      </c>
    </row>
    <row r="11" spans="1:6" ht="14.25" x14ac:dyDescent="0.2">
      <c r="A11" s="152">
        <f>A10+1</f>
        <v>2</v>
      </c>
      <c r="B11" s="153" t="s">
        <v>57</v>
      </c>
      <c r="C11" s="154">
        <v>293.43</v>
      </c>
      <c r="D11" s="155">
        <v>10</v>
      </c>
    </row>
    <row r="12" spans="1:6" ht="14.25" x14ac:dyDescent="0.2">
      <c r="A12" s="152">
        <f t="shared" ref="A12:A49" si="0">A11+1</f>
        <v>3</v>
      </c>
      <c r="B12" s="153" t="s">
        <v>58</v>
      </c>
      <c r="C12" s="154">
        <v>153.47999999999999</v>
      </c>
      <c r="D12" s="155">
        <v>10</v>
      </c>
    </row>
    <row r="13" spans="1:6" ht="14.25" x14ac:dyDescent="0.2">
      <c r="A13" s="152">
        <f t="shared" si="0"/>
        <v>4</v>
      </c>
      <c r="B13" s="153" t="s">
        <v>59</v>
      </c>
      <c r="C13" s="154">
        <v>140.97999999999999</v>
      </c>
      <c r="D13" s="155">
        <v>10</v>
      </c>
    </row>
    <row r="14" spans="1:6" ht="14.25" x14ac:dyDescent="0.2">
      <c r="A14" s="156">
        <f t="shared" si="0"/>
        <v>5</v>
      </c>
      <c r="B14" s="157" t="s">
        <v>61</v>
      </c>
      <c r="C14" s="158">
        <v>200</v>
      </c>
      <c r="D14" s="159">
        <v>10.4811</v>
      </c>
    </row>
    <row r="15" spans="1:6" ht="14.25" x14ac:dyDescent="0.2">
      <c r="A15" s="156">
        <f t="shared" si="0"/>
        <v>6</v>
      </c>
      <c r="B15" s="157" t="s">
        <v>62</v>
      </c>
      <c r="C15" s="158">
        <v>200</v>
      </c>
      <c r="D15" s="159">
        <v>9.4276999999999997</v>
      </c>
    </row>
    <row r="16" spans="1:6" ht="14.25" x14ac:dyDescent="0.2">
      <c r="A16" s="156">
        <f t="shared" si="0"/>
        <v>7</v>
      </c>
      <c r="B16" s="157" t="s">
        <v>63</v>
      </c>
      <c r="C16" s="158">
        <v>200</v>
      </c>
      <c r="D16" s="159">
        <v>7.9878999999999998</v>
      </c>
    </row>
    <row r="17" spans="1:4" ht="14.25" x14ac:dyDescent="0.2">
      <c r="A17" s="164">
        <f t="shared" si="0"/>
        <v>8</v>
      </c>
      <c r="B17" s="165" t="s">
        <v>64</v>
      </c>
      <c r="C17" s="166">
        <v>230.72</v>
      </c>
      <c r="D17" s="167">
        <v>10.4811</v>
      </c>
    </row>
    <row r="18" spans="1:4" ht="14.25" x14ac:dyDescent="0.2">
      <c r="A18" s="164">
        <f t="shared" si="0"/>
        <v>9</v>
      </c>
      <c r="B18" s="165" t="s">
        <v>65</v>
      </c>
      <c r="C18" s="166">
        <v>230.72</v>
      </c>
      <c r="D18" s="167">
        <v>9.4276999999999997</v>
      </c>
    </row>
    <row r="19" spans="1:4" ht="14.25" x14ac:dyDescent="0.2">
      <c r="A19" s="164">
        <f t="shared" si="0"/>
        <v>10</v>
      </c>
      <c r="B19" s="165" t="s">
        <v>66</v>
      </c>
      <c r="C19" s="166">
        <v>230.72</v>
      </c>
      <c r="D19" s="167">
        <v>14.67</v>
      </c>
    </row>
    <row r="20" spans="1:4" ht="14.25" x14ac:dyDescent="0.2">
      <c r="A20" s="164">
        <f t="shared" si="0"/>
        <v>11</v>
      </c>
      <c r="B20" s="165" t="s">
        <v>67</v>
      </c>
      <c r="C20" s="166">
        <v>230.72</v>
      </c>
      <c r="D20" s="167">
        <v>7.6719999999999997</v>
      </c>
    </row>
    <row r="21" spans="1:4" ht="14.25" x14ac:dyDescent="0.2">
      <c r="A21" s="164">
        <f t="shared" si="0"/>
        <v>12</v>
      </c>
      <c r="B21" s="165" t="s">
        <v>68</v>
      </c>
      <c r="C21" s="166">
        <v>230.72</v>
      </c>
      <c r="D21" s="167">
        <v>7.9878999999999998</v>
      </c>
    </row>
    <row r="22" spans="1:4" ht="14.25" x14ac:dyDescent="0.2">
      <c r="A22" s="164">
        <f t="shared" si="0"/>
        <v>13</v>
      </c>
      <c r="B22" s="165" t="s">
        <v>69</v>
      </c>
      <c r="C22" s="166">
        <v>230.72</v>
      </c>
      <c r="D22" s="167">
        <v>7.0439999999999996</v>
      </c>
    </row>
    <row r="23" spans="1:4" ht="14.25" x14ac:dyDescent="0.2">
      <c r="A23" s="160">
        <f t="shared" si="0"/>
        <v>14</v>
      </c>
      <c r="B23" s="161" t="s">
        <v>70</v>
      </c>
      <c r="C23" s="162">
        <v>293.43</v>
      </c>
      <c r="D23" s="163">
        <v>9.4276999999999997</v>
      </c>
    </row>
    <row r="24" spans="1:4" ht="14.25" x14ac:dyDescent="0.2">
      <c r="A24" s="160">
        <f t="shared" si="0"/>
        <v>15</v>
      </c>
      <c r="B24" s="161" t="s">
        <v>71</v>
      </c>
      <c r="C24" s="162">
        <v>293.43</v>
      </c>
      <c r="D24" s="163">
        <v>10.4811</v>
      </c>
    </row>
    <row r="25" spans="1:4" ht="14.25" x14ac:dyDescent="0.2">
      <c r="A25" s="160">
        <f t="shared" si="0"/>
        <v>16</v>
      </c>
      <c r="B25" s="161" t="s">
        <v>72</v>
      </c>
      <c r="C25" s="162">
        <v>293.43</v>
      </c>
      <c r="D25" s="163">
        <v>7.673</v>
      </c>
    </row>
    <row r="26" spans="1:4" ht="14.25" x14ac:dyDescent="0.2">
      <c r="A26" s="160">
        <f t="shared" si="0"/>
        <v>17</v>
      </c>
      <c r="B26" s="161" t="s">
        <v>73</v>
      </c>
      <c r="C26" s="162">
        <v>293.43</v>
      </c>
      <c r="D26" s="163">
        <v>7.9878999999999998</v>
      </c>
    </row>
    <row r="27" spans="1:4" ht="14.25" x14ac:dyDescent="0.2">
      <c r="A27" s="164">
        <f t="shared" si="0"/>
        <v>18</v>
      </c>
      <c r="B27" s="165" t="s">
        <v>74</v>
      </c>
      <c r="C27" s="166">
        <v>153.47999999999999</v>
      </c>
      <c r="D27" s="167">
        <v>7.9878999999999998</v>
      </c>
    </row>
    <row r="28" spans="1:4" ht="14.25" x14ac:dyDescent="0.2">
      <c r="A28" s="164">
        <f t="shared" si="0"/>
        <v>19</v>
      </c>
      <c r="B28" s="165" t="s">
        <v>75</v>
      </c>
      <c r="C28" s="166">
        <v>153.47999999999999</v>
      </c>
      <c r="D28" s="167">
        <v>7.0439999999999996</v>
      </c>
    </row>
    <row r="29" spans="1:4" ht="14.25" x14ac:dyDescent="0.2">
      <c r="A29" s="164">
        <f t="shared" si="0"/>
        <v>20</v>
      </c>
      <c r="B29" s="165" t="s">
        <v>76</v>
      </c>
      <c r="C29" s="166">
        <v>153.47999999999999</v>
      </c>
      <c r="D29" s="167">
        <v>9.4276999999999997</v>
      </c>
    </row>
    <row r="30" spans="1:4" ht="14.25" x14ac:dyDescent="0.2">
      <c r="A30" s="142">
        <f t="shared" si="0"/>
        <v>21</v>
      </c>
      <c r="B30" s="148"/>
      <c r="C30" s="143"/>
      <c r="D30" s="144"/>
    </row>
    <row r="31" spans="1:4" ht="14.25" x14ac:dyDescent="0.2">
      <c r="A31" s="142">
        <f t="shared" si="0"/>
        <v>22</v>
      </c>
      <c r="B31" s="148"/>
      <c r="C31" s="143"/>
      <c r="D31" s="144"/>
    </row>
    <row r="32" spans="1:4" ht="14.25" x14ac:dyDescent="0.2">
      <c r="A32" s="142">
        <f t="shared" si="0"/>
        <v>23</v>
      </c>
      <c r="B32" s="148"/>
      <c r="C32" s="143"/>
      <c r="D32" s="144"/>
    </row>
    <row r="33" spans="1:4" ht="14.25" x14ac:dyDescent="0.2">
      <c r="A33" s="142">
        <f t="shared" si="0"/>
        <v>24</v>
      </c>
      <c r="B33" s="148"/>
      <c r="C33" s="143"/>
      <c r="D33" s="144"/>
    </row>
    <row r="34" spans="1:4" ht="14.25" x14ac:dyDescent="0.2">
      <c r="A34" s="142">
        <f t="shared" si="0"/>
        <v>25</v>
      </c>
      <c r="B34" s="148"/>
      <c r="C34" s="143"/>
      <c r="D34" s="144"/>
    </row>
    <row r="35" spans="1:4" ht="14.25" x14ac:dyDescent="0.2">
      <c r="A35" s="142">
        <f t="shared" si="0"/>
        <v>26</v>
      </c>
      <c r="B35" s="148"/>
      <c r="C35" s="143"/>
      <c r="D35" s="144"/>
    </row>
    <row r="36" spans="1:4" ht="14.25" x14ac:dyDescent="0.2">
      <c r="A36" s="142">
        <f t="shared" si="0"/>
        <v>27</v>
      </c>
      <c r="B36" s="148"/>
      <c r="C36" s="143"/>
      <c r="D36" s="144"/>
    </row>
    <row r="37" spans="1:4" ht="14.25" x14ac:dyDescent="0.2">
      <c r="A37" s="142">
        <f t="shared" si="0"/>
        <v>28</v>
      </c>
      <c r="B37" s="148"/>
      <c r="C37" s="143"/>
      <c r="D37" s="144"/>
    </row>
    <row r="38" spans="1:4" ht="14.25" x14ac:dyDescent="0.2">
      <c r="A38" s="142">
        <f t="shared" si="0"/>
        <v>29</v>
      </c>
      <c r="B38" s="148"/>
      <c r="C38" s="143"/>
      <c r="D38" s="144"/>
    </row>
    <row r="39" spans="1:4" ht="14.25" x14ac:dyDescent="0.2">
      <c r="A39" s="142">
        <f t="shared" si="0"/>
        <v>30</v>
      </c>
      <c r="B39" s="148"/>
      <c r="C39" s="143"/>
      <c r="D39" s="144"/>
    </row>
    <row r="40" spans="1:4" ht="14.25" x14ac:dyDescent="0.2">
      <c r="A40" s="142">
        <f t="shared" si="0"/>
        <v>31</v>
      </c>
      <c r="B40" s="148"/>
      <c r="C40" s="143"/>
      <c r="D40" s="144"/>
    </row>
    <row r="41" spans="1:4" ht="14.25" x14ac:dyDescent="0.2">
      <c r="A41" s="142">
        <f t="shared" si="0"/>
        <v>32</v>
      </c>
      <c r="B41" s="148"/>
      <c r="C41" s="143"/>
      <c r="D41" s="144"/>
    </row>
    <row r="42" spans="1:4" ht="14.25" x14ac:dyDescent="0.2">
      <c r="A42" s="142">
        <f t="shared" si="0"/>
        <v>33</v>
      </c>
      <c r="B42" s="148"/>
      <c r="C42" s="143"/>
      <c r="D42" s="144"/>
    </row>
    <row r="43" spans="1:4" ht="14.25" x14ac:dyDescent="0.2">
      <c r="A43" s="142">
        <f t="shared" si="0"/>
        <v>34</v>
      </c>
      <c r="B43" s="148"/>
      <c r="C43" s="143"/>
      <c r="D43" s="144"/>
    </row>
    <row r="44" spans="1:4" ht="14.25" x14ac:dyDescent="0.2">
      <c r="A44" s="142">
        <f t="shared" si="0"/>
        <v>35</v>
      </c>
      <c r="B44" s="148"/>
      <c r="C44" s="143"/>
      <c r="D44" s="144"/>
    </row>
    <row r="45" spans="1:4" ht="14.25" x14ac:dyDescent="0.2">
      <c r="A45" s="142">
        <f t="shared" si="0"/>
        <v>36</v>
      </c>
      <c r="B45" s="148"/>
      <c r="C45" s="143"/>
      <c r="D45" s="144"/>
    </row>
    <row r="46" spans="1:4" ht="14.25" x14ac:dyDescent="0.2">
      <c r="A46" s="142">
        <f t="shared" si="0"/>
        <v>37</v>
      </c>
      <c r="B46" s="148"/>
      <c r="C46" s="143"/>
      <c r="D46" s="144"/>
    </row>
    <row r="47" spans="1:4" ht="14.25" x14ac:dyDescent="0.2">
      <c r="A47" s="142">
        <f t="shared" si="0"/>
        <v>38</v>
      </c>
      <c r="B47" s="148"/>
      <c r="C47" s="143"/>
      <c r="D47" s="144"/>
    </row>
    <row r="48" spans="1:4" ht="14.25" x14ac:dyDescent="0.2">
      <c r="A48" s="142">
        <f t="shared" si="0"/>
        <v>39</v>
      </c>
      <c r="B48" s="148"/>
      <c r="C48" s="143"/>
      <c r="D48" s="144"/>
    </row>
    <row r="49" spans="1:4" ht="14.25" x14ac:dyDescent="0.2">
      <c r="A49" s="142">
        <f t="shared" si="0"/>
        <v>40</v>
      </c>
      <c r="B49" s="148"/>
      <c r="C49" s="143"/>
      <c r="D49" s="144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price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administrator</cp:lastModifiedBy>
  <cp:lastPrinted>2016-09-13T02:40:01Z</cp:lastPrinted>
  <dcterms:created xsi:type="dcterms:W3CDTF">2016-02-20T10:06:05Z</dcterms:created>
  <dcterms:modified xsi:type="dcterms:W3CDTF">2017-06-18T11:28:52Z</dcterms:modified>
</cp:coreProperties>
</file>