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90" windowWidth="21675" windowHeight="13035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45621"/>
</workbook>
</file>

<file path=xl/calcChain.xml><?xml version="1.0" encoding="utf-8"?>
<calcChain xmlns="http://schemas.openxmlformats.org/spreadsheetml/2006/main">
  <c r="A21" i="10" l="1"/>
  <c r="A22" i="10"/>
  <c r="E22" i="10" s="1"/>
  <c r="E21" i="10"/>
  <c r="F21" i="10" s="1"/>
  <c r="G20" i="10"/>
  <c r="I21" i="10"/>
  <c r="I22" i="10" s="1"/>
  <c r="J20" i="10"/>
  <c r="K20" i="10" s="1"/>
  <c r="O20" i="10" s="1"/>
  <c r="AD21" i="10"/>
  <c r="AD22" i="10" s="1"/>
  <c r="AD23" i="10"/>
  <c r="AD24" i="10" s="1"/>
  <c r="AD25" i="10" s="1"/>
  <c r="AD26" i="10" s="1"/>
  <c r="AD27" i="10" s="1"/>
  <c r="AD28" i="10" s="1"/>
  <c r="AD29" i="10" s="1"/>
  <c r="AD30" i="10" s="1"/>
  <c r="AD31" i="10" s="1"/>
  <c r="AD32" i="10" s="1"/>
  <c r="AD33" i="10" s="1"/>
  <c r="AD34" i="10" s="1"/>
  <c r="AD35" i="10" s="1"/>
  <c r="AD36" i="10" s="1"/>
  <c r="AD37" i="10" s="1"/>
  <c r="AD38" i="10" s="1"/>
  <c r="AD39" i="10" s="1"/>
  <c r="AD40" i="10" s="1"/>
  <c r="AD41" i="10" s="1"/>
  <c r="AD42" i="10" s="1"/>
  <c r="AD43" i="10" s="1"/>
  <c r="AD44" i="10" s="1"/>
  <c r="AD45" i="10" s="1"/>
  <c r="AD46" i="10" s="1"/>
  <c r="AD47" i="10" s="1"/>
  <c r="AD48" i="10" s="1"/>
  <c r="AD49" i="10" s="1"/>
  <c r="AD50" i="10" s="1"/>
  <c r="AD51" i="10" s="1"/>
  <c r="AD52" i="10" s="1"/>
  <c r="AD53" i="10" s="1"/>
  <c r="AD54" i="10" s="1"/>
  <c r="AD55" i="10" s="1"/>
  <c r="AD56" i="10" s="1"/>
  <c r="AD57" i="10" s="1"/>
  <c r="AD58" i="10" s="1"/>
  <c r="AD59" i="10" s="1"/>
  <c r="AD60" i="10" s="1"/>
  <c r="AD61" i="10" s="1"/>
  <c r="AD62" i="10" s="1"/>
  <c r="AD63" i="10" s="1"/>
  <c r="AD64" i="10" s="1"/>
  <c r="AD65" i="10" s="1"/>
  <c r="AD66" i="10" s="1"/>
  <c r="AD67" i="10" s="1"/>
  <c r="AD68" i="10" s="1"/>
  <c r="AD69" i="10" s="1"/>
  <c r="AD70" i="10" s="1"/>
  <c r="AD71" i="10" s="1"/>
  <c r="AD72" i="10" s="1"/>
  <c r="AD73" i="10" s="1"/>
  <c r="AD74" i="10" s="1"/>
  <c r="AD75" i="10" s="1"/>
  <c r="AD76" i="10" s="1"/>
  <c r="AD77" i="10" s="1"/>
  <c r="AD78" i="10" s="1"/>
  <c r="AD79" i="10" s="1"/>
  <c r="AD80" i="10" s="1"/>
  <c r="AD81" i="10" s="1"/>
  <c r="AD82" i="10" s="1"/>
  <c r="AD83" i="10" s="1"/>
  <c r="AD84" i="10" s="1"/>
  <c r="AD85" i="10" s="1"/>
  <c r="AD86" i="10" s="1"/>
  <c r="AD87" i="10" s="1"/>
  <c r="AD88" i="10" s="1"/>
  <c r="AD89" i="10" s="1"/>
  <c r="AD90" i="10" s="1"/>
  <c r="AD91" i="10" s="1"/>
  <c r="AD92" i="10" s="1"/>
  <c r="AD93" i="10" s="1"/>
  <c r="AD94" i="10" s="1"/>
  <c r="AD95" i="10" s="1"/>
  <c r="AD96" i="10" s="1"/>
  <c r="AD97" i="10" s="1"/>
  <c r="AD98" i="10" s="1"/>
  <c r="AD99" i="10" s="1"/>
  <c r="AD100" i="10" s="1"/>
  <c r="AD101" i="10" s="1"/>
  <c r="AD102" i="10" s="1"/>
  <c r="AD103" i="10" s="1"/>
  <c r="AD104" i="10" s="1"/>
  <c r="AD105" i="10" s="1"/>
  <c r="AD106" i="10" s="1"/>
  <c r="AD107" i="10" s="1"/>
  <c r="AD108" i="10" s="1"/>
  <c r="AD109" i="10" s="1"/>
  <c r="AD110" i="10" s="1"/>
  <c r="AD111" i="10" s="1"/>
  <c r="AD112" i="10" s="1"/>
  <c r="AD113" i="10" s="1"/>
  <c r="AD114" i="10" s="1"/>
  <c r="AD115" i="10" s="1"/>
  <c r="AD116" i="10" s="1"/>
  <c r="AD117" i="10" s="1"/>
  <c r="AD118" i="10" s="1"/>
  <c r="AD119" i="10" s="1"/>
  <c r="F15" i="10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 s="1"/>
  <c r="N26" i="4" s="1"/>
  <c r="N27" i="4" s="1"/>
  <c r="N28" i="4" s="1"/>
  <c r="N29" i="4" s="1"/>
  <c r="N30" i="4" s="1"/>
  <c r="N31" i="4" s="1"/>
  <c r="N32" i="4" s="1"/>
  <c r="N33" i="4" s="1"/>
  <c r="N34" i="4" s="1"/>
  <c r="N35" i="4" s="1"/>
  <c r="N36" i="4" s="1"/>
  <c r="N37" i="4" s="1"/>
  <c r="N38" i="4" s="1"/>
  <c r="N39" i="4" s="1"/>
  <c r="N40" i="4" s="1"/>
  <c r="N23" i="4"/>
  <c r="N22" i="4"/>
  <c r="N21" i="4"/>
  <c r="J24" i="4"/>
  <c r="J25" i="4" s="1"/>
  <c r="J26" i="4" s="1"/>
  <c r="J27" i="4" s="1"/>
  <c r="J28" i="4" s="1"/>
  <c r="J29" i="4" s="1"/>
  <c r="J30" i="4" s="1"/>
  <c r="J31" i="4" s="1"/>
  <c r="J32" i="4" s="1"/>
  <c r="J33" i="4" s="1"/>
  <c r="J34" i="4" s="1"/>
  <c r="J35" i="4" s="1"/>
  <c r="J36" i="4" s="1"/>
  <c r="J37" i="4" s="1"/>
  <c r="J38" i="4" s="1"/>
  <c r="J39" i="4" s="1"/>
  <c r="J40" i="4" s="1"/>
  <c r="J23" i="4"/>
  <c r="J22" i="4"/>
  <c r="J21" i="4"/>
  <c r="F25" i="4"/>
  <c r="F26" i="4" s="1"/>
  <c r="F27" i="4" s="1"/>
  <c r="F28" i="4" s="1"/>
  <c r="F29" i="4" s="1"/>
  <c r="F30" i="4" s="1"/>
  <c r="F31" i="4" s="1"/>
  <c r="F32" i="4" s="1"/>
  <c r="F33" i="4" s="1"/>
  <c r="F34" i="4" s="1"/>
  <c r="F35" i="4" s="1"/>
  <c r="F36" i="4" s="1"/>
  <c r="F37" i="4" s="1"/>
  <c r="F38" i="4" s="1"/>
  <c r="F39" i="4" s="1"/>
  <c r="F40" i="4" s="1"/>
  <c r="F24" i="4"/>
  <c r="F23" i="4"/>
  <c r="F22" i="4"/>
  <c r="F21" i="4"/>
  <c r="B25" i="4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 s="1"/>
  <c r="N21" i="1"/>
  <c r="N20" i="1"/>
  <c r="J24" i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23" i="1"/>
  <c r="J22" i="1"/>
  <c r="J21" i="1"/>
  <c r="J20" i="1"/>
  <c r="F24" i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23" i="1"/>
  <c r="F22" i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F21" i="1"/>
  <c r="F20" i="1"/>
  <c r="B24" i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3" i="1"/>
  <c r="B22" i="1"/>
  <c r="B21" i="1"/>
  <c r="B20" i="1"/>
  <c r="J13" i="10"/>
  <c r="J12" i="10"/>
  <c r="I20" i="10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K34" i="5" s="1"/>
  <c r="K35" i="5" s="1"/>
  <c r="K36" i="5" s="1"/>
  <c r="K37" i="5" s="1"/>
  <c r="K38" i="5" s="1"/>
  <c r="K39" i="5" s="1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 s="1"/>
  <c r="G22" i="5" s="1"/>
  <c r="G23" i="5" s="1"/>
  <c r="G24" i="5" s="1"/>
  <c r="G25" i="5" s="1"/>
  <c r="G26" i="5" s="1"/>
  <c r="G27" i="5" s="1"/>
  <c r="G28" i="5" s="1"/>
  <c r="G29" i="5" s="1"/>
  <c r="G30" i="5" s="1"/>
  <c r="G31" i="5" s="1"/>
  <c r="G32" i="5" s="1"/>
  <c r="G33" i="5" s="1"/>
  <c r="G34" i="5" s="1"/>
  <c r="G35" i="5" s="1"/>
  <c r="G36" i="5" s="1"/>
  <c r="G37" i="5" s="1"/>
  <c r="G38" i="5" s="1"/>
  <c r="G39" i="5" s="1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B20" i="5"/>
  <c r="B21" i="10"/>
  <c r="C20" i="10"/>
  <c r="B22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 s="1"/>
  <c r="O21" i="1"/>
  <c r="K20" i="1"/>
  <c r="L20" i="1" s="1"/>
  <c r="L21" i="1" s="1"/>
  <c r="L22" i="1" s="1"/>
  <c r="K21" i="1"/>
  <c r="K22" i="1"/>
  <c r="G20" i="1"/>
  <c r="H20" i="1" s="1"/>
  <c r="G21" i="1"/>
  <c r="C20" i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O21" i="4"/>
  <c r="P21" i="4" s="1"/>
  <c r="K22" i="4"/>
  <c r="K23" i="4" s="1"/>
  <c r="K24" i="4" s="1"/>
  <c r="K21" i="4"/>
  <c r="L21" i="4" s="1"/>
  <c r="L22" i="4" s="1"/>
  <c r="L23" i="4" s="1"/>
  <c r="G21" i="4"/>
  <c r="H21" i="4" s="1"/>
  <c r="C22" i="4"/>
  <c r="C23" i="4" s="1"/>
  <c r="C24" i="4" s="1"/>
  <c r="C25" i="4" s="1"/>
  <c r="C26" i="4" s="1"/>
  <c r="C27" i="4" s="1"/>
  <c r="C28" i="4" s="1"/>
  <c r="C29" i="4" s="1"/>
  <c r="C30" i="4" s="1"/>
  <c r="C31" i="4" s="1"/>
  <c r="C32" i="4" s="1"/>
  <c r="C33" i="4" s="1"/>
  <c r="C34" i="4" s="1"/>
  <c r="C35" i="4" s="1"/>
  <c r="C36" i="4" s="1"/>
  <c r="C37" i="4" s="1"/>
  <c r="C38" i="4" s="1"/>
  <c r="C39" i="4" s="1"/>
  <c r="C40" i="4" s="1"/>
  <c r="C21" i="4"/>
  <c r="D21" i="4" s="1"/>
  <c r="D22" i="4" s="1"/>
  <c r="N1" i="1"/>
  <c r="J1" i="1"/>
  <c r="F1" i="1"/>
  <c r="B1" i="1"/>
  <c r="J1" i="4"/>
  <c r="B1" i="4"/>
  <c r="J1" i="10"/>
  <c r="O21" i="5"/>
  <c r="O22" i="5" s="1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O33" i="5" s="1"/>
  <c r="O34" i="5" s="1"/>
  <c r="O35" i="5" s="1"/>
  <c r="O36" i="5" s="1"/>
  <c r="O37" i="5" s="1"/>
  <c r="O38" i="5" s="1"/>
  <c r="O39" i="5" s="1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A11" i="13"/>
  <c r="A12" i="13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L39" i="8"/>
  <c r="L38" i="8"/>
  <c r="L37" i="8"/>
  <c r="L36" i="8"/>
  <c r="L35" i="8"/>
  <c r="L34" i="8"/>
  <c r="L33" i="8"/>
  <c r="L20" i="8"/>
  <c r="L21" i="8"/>
  <c r="L22" i="8" s="1"/>
  <c r="L23" i="8" s="1"/>
  <c r="L24" i="8" s="1"/>
  <c r="L25" i="8" s="1"/>
  <c r="L26" i="8" s="1"/>
  <c r="L27" i="8" s="1"/>
  <c r="L28" i="8" s="1"/>
  <c r="L29" i="8" s="1"/>
  <c r="L30" i="8"/>
  <c r="L31" i="8"/>
  <c r="L32" i="8"/>
  <c r="I39" i="8"/>
  <c r="I38" i="8"/>
  <c r="I37" i="8"/>
  <c r="I36" i="8"/>
  <c r="I35" i="8"/>
  <c r="I34" i="8"/>
  <c r="I33" i="8"/>
  <c r="I20" i="8"/>
  <c r="I21" i="8" s="1"/>
  <c r="I22" i="8" s="1"/>
  <c r="I23" i="8" s="1"/>
  <c r="I24" i="8" s="1"/>
  <c r="I25" i="8" s="1"/>
  <c r="I26" i="8" s="1"/>
  <c r="I27" i="8" s="1"/>
  <c r="I28" i="8" s="1"/>
  <c r="I29" i="8" s="1"/>
  <c r="I30" i="8" s="1"/>
  <c r="I31" i="8" s="1"/>
  <c r="I32" i="8" s="1"/>
  <c r="F39" i="8"/>
  <c r="F38" i="8"/>
  <c r="F37" i="8"/>
  <c r="F36" i="8"/>
  <c r="F35" i="8"/>
  <c r="F34" i="8"/>
  <c r="F33" i="8"/>
  <c r="F32" i="8"/>
  <c r="F31" i="8"/>
  <c r="F30" i="8"/>
  <c r="F20" i="8"/>
  <c r="F21" i="8" s="1"/>
  <c r="F22" i="8" s="1"/>
  <c r="F23" i="8" s="1"/>
  <c r="F29" i="8"/>
  <c r="C20" i="8"/>
  <c r="C31" i="8"/>
  <c r="C32" i="8"/>
  <c r="C33" i="8"/>
  <c r="C34" i="8"/>
  <c r="C35" i="8"/>
  <c r="C36" i="8"/>
  <c r="C37" i="8"/>
  <c r="C38" i="8"/>
  <c r="C39" i="8"/>
  <c r="P20" i="5"/>
  <c r="L20" i="5"/>
  <c r="H20" i="5"/>
  <c r="D20" i="5"/>
  <c r="L24" i="4" l="1"/>
  <c r="D23" i="4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F24" i="8"/>
  <c r="F25" i="8" s="1"/>
  <c r="F26" i="8" s="1"/>
  <c r="F27" i="8" s="1"/>
  <c r="F28" i="8" s="1"/>
  <c r="P21" i="1"/>
  <c r="C21" i="8"/>
  <c r="C22" i="8" s="1"/>
  <c r="C23" i="8" s="1"/>
  <c r="C24" i="8" s="1"/>
  <c r="C25" i="8" s="1"/>
  <c r="C26" i="8" s="1"/>
  <c r="C27" i="8" s="1"/>
  <c r="C28" i="8" s="1"/>
  <c r="C29" i="8" s="1"/>
  <c r="C30" i="8" s="1"/>
  <c r="O22" i="1"/>
  <c r="H21" i="5"/>
  <c r="H22" i="5" s="1"/>
  <c r="H23" i="5" s="1"/>
  <c r="L21" i="5"/>
  <c r="L22" i="5" s="1"/>
  <c r="L23" i="5" s="1"/>
  <c r="L24" i="5" s="1"/>
  <c r="L25" i="5" s="1"/>
  <c r="L26" i="5" s="1"/>
  <c r="L27" i="5" s="1"/>
  <c r="L28" i="5" s="1"/>
  <c r="L29" i="5" s="1"/>
  <c r="L30" i="5" s="1"/>
  <c r="L31" i="5" s="1"/>
  <c r="L32" i="5" s="1"/>
  <c r="L33" i="5" s="1"/>
  <c r="L34" i="5" s="1"/>
  <c r="L35" i="5" s="1"/>
  <c r="L36" i="5" s="1"/>
  <c r="L37" i="5" s="1"/>
  <c r="L38" i="5" s="1"/>
  <c r="L39" i="5" s="1"/>
  <c r="H21" i="1"/>
  <c r="H22" i="1" s="1"/>
  <c r="D21" i="5"/>
  <c r="D22" i="5" s="1"/>
  <c r="D23" i="5" s="1"/>
  <c r="D24" i="5" s="1"/>
  <c r="D25" i="5" s="1"/>
  <c r="D26" i="5" s="1"/>
  <c r="D27" i="5" s="1"/>
  <c r="D28" i="5" s="1"/>
  <c r="D29" i="5" s="1"/>
  <c r="D30" i="5" s="1"/>
  <c r="D31" i="5" s="1"/>
  <c r="D32" i="5" s="1"/>
  <c r="D33" i="5" s="1"/>
  <c r="D34" i="5" s="1"/>
  <c r="D35" i="5" s="1"/>
  <c r="D36" i="5" s="1"/>
  <c r="D37" i="5" s="1"/>
  <c r="D38" i="5" s="1"/>
  <c r="D39" i="5" s="1"/>
  <c r="K23" i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P21" i="5"/>
  <c r="P22" i="5" s="1"/>
  <c r="P23" i="5" s="1"/>
  <c r="P24" i="5" s="1"/>
  <c r="P25" i="5" s="1"/>
  <c r="P26" i="5" s="1"/>
  <c r="P27" i="5" s="1"/>
  <c r="P28" i="5" s="1"/>
  <c r="P29" i="5" s="1"/>
  <c r="P30" i="5" s="1"/>
  <c r="P31" i="5" s="1"/>
  <c r="P32" i="5" s="1"/>
  <c r="P33" i="5" s="1"/>
  <c r="P34" i="5" s="1"/>
  <c r="P35" i="5" s="1"/>
  <c r="P36" i="5" s="1"/>
  <c r="P37" i="5" s="1"/>
  <c r="P38" i="5" s="1"/>
  <c r="P39" i="5" s="1"/>
  <c r="J21" i="10"/>
  <c r="J22" i="10" s="1"/>
  <c r="C21" i="10"/>
  <c r="C22" i="10" s="1"/>
  <c r="W20" i="10"/>
  <c r="AG20" i="10" s="1"/>
  <c r="M20" i="10"/>
  <c r="N20" i="10" s="1"/>
  <c r="P20" i="10"/>
  <c r="H24" i="5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H36" i="5" s="1"/>
  <c r="H37" i="5" s="1"/>
  <c r="H38" i="5" s="1"/>
  <c r="H39" i="5" s="1"/>
  <c r="L23" i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N24" i="1"/>
  <c r="O23" i="1"/>
  <c r="K25" i="4"/>
  <c r="K26" i="4" s="1"/>
  <c r="K27" i="4" s="1"/>
  <c r="K28" i="4" s="1"/>
  <c r="K29" i="4" s="1"/>
  <c r="K30" i="4" s="1"/>
  <c r="K31" i="4" s="1"/>
  <c r="K32" i="4" s="1"/>
  <c r="K33" i="4" s="1"/>
  <c r="K34" i="4" s="1"/>
  <c r="K35" i="4" s="1"/>
  <c r="K36" i="4" s="1"/>
  <c r="K37" i="4" s="1"/>
  <c r="K38" i="4" s="1"/>
  <c r="K39" i="4" s="1"/>
  <c r="K40" i="4" s="1"/>
  <c r="H23" i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G22" i="4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O22" i="4"/>
  <c r="O23" i="4" s="1"/>
  <c r="O24" i="4" s="1"/>
  <c r="O25" i="4" s="1"/>
  <c r="O26" i="4" s="1"/>
  <c r="O27" i="4" s="1"/>
  <c r="O28" i="4" s="1"/>
  <c r="O29" i="4" s="1"/>
  <c r="O30" i="4" s="1"/>
  <c r="O31" i="4" s="1"/>
  <c r="O32" i="4" s="1"/>
  <c r="O33" i="4" s="1"/>
  <c r="O34" i="4" s="1"/>
  <c r="O35" i="4" s="1"/>
  <c r="O36" i="4" s="1"/>
  <c r="O37" i="4" s="1"/>
  <c r="O38" i="4" s="1"/>
  <c r="O39" i="4" s="1"/>
  <c r="O40" i="4" s="1"/>
  <c r="D20" i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F22" i="10"/>
  <c r="G21" i="10"/>
  <c r="A23" i="10"/>
  <c r="K21" i="10" l="1"/>
  <c r="O21" i="10" s="1"/>
  <c r="M21" i="10" s="1"/>
  <c r="N21" i="10" s="1"/>
  <c r="P22" i="1"/>
  <c r="P23" i="1" s="1"/>
  <c r="H22" i="4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R20" i="10"/>
  <c r="T20" i="10" s="1"/>
  <c r="AF20" i="10"/>
  <c r="Q20" i="10"/>
  <c r="X20" i="10"/>
  <c r="A24" i="10"/>
  <c r="E23" i="10"/>
  <c r="F23" i="10" s="1"/>
  <c r="I23" i="10"/>
  <c r="J23" i="10" s="1"/>
  <c r="B23" i="10"/>
  <c r="C23" i="10" s="1"/>
  <c r="H36" i="4"/>
  <c r="H37" i="4" s="1"/>
  <c r="H38" i="4" s="1"/>
  <c r="H39" i="4" s="1"/>
  <c r="H40" i="4" s="1"/>
  <c r="N25" i="1"/>
  <c r="O24" i="1"/>
  <c r="P24" i="1" s="1"/>
  <c r="P22" i="4"/>
  <c r="P23" i="4" s="1"/>
  <c r="P24" i="4" s="1"/>
  <c r="P25" i="4" s="1"/>
  <c r="P26" i="4" s="1"/>
  <c r="P27" i="4" s="1"/>
  <c r="P28" i="4" s="1"/>
  <c r="P29" i="4" s="1"/>
  <c r="P30" i="4" s="1"/>
  <c r="P31" i="4" s="1"/>
  <c r="P32" i="4" s="1"/>
  <c r="P33" i="4" s="1"/>
  <c r="P34" i="4" s="1"/>
  <c r="P35" i="4" s="1"/>
  <c r="P36" i="4" s="1"/>
  <c r="P37" i="4" s="1"/>
  <c r="P38" i="4" s="1"/>
  <c r="P39" i="4" s="1"/>
  <c r="P40" i="4" s="1"/>
  <c r="L25" i="4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G22" i="10"/>
  <c r="P21" i="10"/>
  <c r="W21" i="10" l="1"/>
  <c r="AG21" i="10" s="1"/>
  <c r="K22" i="10"/>
  <c r="K23" i="10" s="1"/>
  <c r="AA20" i="10"/>
  <c r="Z20" i="10"/>
  <c r="AB20" i="10" s="1"/>
  <c r="AC20" i="10" s="1"/>
  <c r="N26" i="1"/>
  <c r="O25" i="1"/>
  <c r="P25" i="1" s="1"/>
  <c r="E24" i="10"/>
  <c r="F24" i="10" s="1"/>
  <c r="A25" i="10"/>
  <c r="I24" i="10"/>
  <c r="J24" i="10" s="1"/>
  <c r="B24" i="10"/>
  <c r="C24" i="10" s="1"/>
  <c r="Q21" i="10"/>
  <c r="R21" i="10"/>
  <c r="G23" i="10"/>
  <c r="P22" i="10"/>
  <c r="AF21" i="10" l="1"/>
  <c r="X21" i="10"/>
  <c r="Z21" i="10" s="1"/>
  <c r="AB21" i="10" s="1"/>
  <c r="AC21" i="10" s="1"/>
  <c r="O22" i="10"/>
  <c r="M22" i="10" s="1"/>
  <c r="N22" i="10" s="1"/>
  <c r="W22" i="10"/>
  <c r="AG22" i="10" s="1"/>
  <c r="P23" i="10"/>
  <c r="Q23" i="10" s="1"/>
  <c r="E25" i="10"/>
  <c r="F25" i="10" s="1"/>
  <c r="I25" i="10"/>
  <c r="J25" i="10" s="1"/>
  <c r="A26" i="10"/>
  <c r="B25" i="10"/>
  <c r="C25" i="10" s="1"/>
  <c r="Q22" i="10"/>
  <c r="T21" i="10"/>
  <c r="U21" i="10" s="1"/>
  <c r="S21" i="10"/>
  <c r="O26" i="1"/>
  <c r="P26" i="1" s="1"/>
  <c r="N27" i="1"/>
  <c r="K24" i="10"/>
  <c r="O23" i="10"/>
  <c r="M23" i="10" s="1"/>
  <c r="N23" i="10" s="1"/>
  <c r="W23" i="10"/>
  <c r="AG23" i="10" s="1"/>
  <c r="G24" i="10"/>
  <c r="R22" i="10" l="1"/>
  <c r="S22" i="10" s="1"/>
  <c r="AA21" i="10"/>
  <c r="AF22" i="10"/>
  <c r="X22" i="10"/>
  <c r="AA22" i="10" s="1"/>
  <c r="P24" i="10"/>
  <c r="Q24" i="10" s="1"/>
  <c r="N28" i="1"/>
  <c r="O27" i="1"/>
  <c r="P27" i="1" s="1"/>
  <c r="R23" i="10"/>
  <c r="K25" i="10"/>
  <c r="O24" i="10"/>
  <c r="M24" i="10" s="1"/>
  <c r="N24" i="10" s="1"/>
  <c r="W24" i="10"/>
  <c r="AG24" i="10" s="1"/>
  <c r="E26" i="10"/>
  <c r="F26" i="10" s="1"/>
  <c r="A27" i="10"/>
  <c r="I26" i="10"/>
  <c r="J26" i="10" s="1"/>
  <c r="B26" i="10"/>
  <c r="C26" i="10" s="1"/>
  <c r="AF23" i="10"/>
  <c r="G25" i="10"/>
  <c r="X23" i="10"/>
  <c r="T22" i="10" l="1"/>
  <c r="U22" i="10" s="1"/>
  <c r="Z22" i="10"/>
  <c r="AB22" i="10" s="1"/>
  <c r="AC22" i="10" s="1"/>
  <c r="R24" i="10"/>
  <c r="T24" i="10" s="1"/>
  <c r="U24" i="10" s="1"/>
  <c r="P28" i="1"/>
  <c r="Z23" i="10"/>
  <c r="AB23" i="10" s="1"/>
  <c r="AC23" i="10" s="1"/>
  <c r="AA23" i="10"/>
  <c r="N29" i="1"/>
  <c r="O28" i="1"/>
  <c r="AF24" i="10"/>
  <c r="T23" i="10"/>
  <c r="U23" i="10" s="1"/>
  <c r="S23" i="10"/>
  <c r="A28" i="10"/>
  <c r="E27" i="10"/>
  <c r="F27" i="10" s="1"/>
  <c r="I27" i="10"/>
  <c r="J27" i="10" s="1"/>
  <c r="B27" i="10"/>
  <c r="C27" i="10" s="1"/>
  <c r="K26" i="10"/>
  <c r="W25" i="10"/>
  <c r="AG25" i="10" s="1"/>
  <c r="O25" i="10"/>
  <c r="M25" i="10" s="1"/>
  <c r="N25" i="10" s="1"/>
  <c r="G26" i="10"/>
  <c r="X24" i="10"/>
  <c r="P25" i="10"/>
  <c r="S24" i="10" l="1"/>
  <c r="AA24" i="10"/>
  <c r="Z24" i="10"/>
  <c r="AB24" i="10" s="1"/>
  <c r="AC24" i="10" s="1"/>
  <c r="G27" i="10"/>
  <c r="P29" i="1"/>
  <c r="K27" i="10"/>
  <c r="W26" i="10"/>
  <c r="AG26" i="10" s="1"/>
  <c r="O26" i="10"/>
  <c r="M26" i="10" s="1"/>
  <c r="N26" i="10" s="1"/>
  <c r="N30" i="1"/>
  <c r="O29" i="1"/>
  <c r="Q25" i="10"/>
  <c r="AF25" i="10"/>
  <c r="R25" i="10"/>
  <c r="X25" i="10"/>
  <c r="E28" i="10"/>
  <c r="F28" i="10" s="1"/>
  <c r="A29" i="10"/>
  <c r="I28" i="10"/>
  <c r="J28" i="10" s="1"/>
  <c r="B28" i="10"/>
  <c r="C28" i="10" s="1"/>
  <c r="P26" i="10"/>
  <c r="O30" i="1" l="1"/>
  <c r="P30" i="1" s="1"/>
  <c r="N31" i="1"/>
  <c r="K28" i="10"/>
  <c r="O27" i="10"/>
  <c r="M27" i="10" s="1"/>
  <c r="N27" i="10" s="1"/>
  <c r="W27" i="10"/>
  <c r="AG27" i="10" s="1"/>
  <c r="G28" i="10"/>
  <c r="Q26" i="10"/>
  <c r="R26" i="10"/>
  <c r="AF26" i="10"/>
  <c r="X26" i="10"/>
  <c r="A30" i="10"/>
  <c r="E29" i="10"/>
  <c r="F29" i="10" s="1"/>
  <c r="I29" i="10"/>
  <c r="J29" i="10" s="1"/>
  <c r="B29" i="10"/>
  <c r="C29" i="10" s="1"/>
  <c r="T25" i="10"/>
  <c r="U25" i="10" s="1"/>
  <c r="S25" i="10"/>
  <c r="AA25" i="10"/>
  <c r="Z25" i="10"/>
  <c r="AB25" i="10" s="1"/>
  <c r="AC25" i="10" s="1"/>
  <c r="P27" i="10"/>
  <c r="AF27" i="10" l="1"/>
  <c r="Q27" i="10"/>
  <c r="X27" i="10"/>
  <c r="R27" i="10"/>
  <c r="G29" i="10"/>
  <c r="P28" i="10"/>
  <c r="Z26" i="10"/>
  <c r="AB26" i="10" s="1"/>
  <c r="AC26" i="10" s="1"/>
  <c r="AA26" i="10"/>
  <c r="E30" i="10"/>
  <c r="F30" i="10" s="1"/>
  <c r="A31" i="10"/>
  <c r="I30" i="10"/>
  <c r="J30" i="10" s="1"/>
  <c r="B30" i="10"/>
  <c r="C30" i="10" s="1"/>
  <c r="N32" i="1"/>
  <c r="O31" i="1"/>
  <c r="P31" i="1" s="1"/>
  <c r="S26" i="10"/>
  <c r="T26" i="10"/>
  <c r="U26" i="10" s="1"/>
  <c r="K29" i="10"/>
  <c r="O28" i="10"/>
  <c r="M28" i="10" s="1"/>
  <c r="N28" i="10" s="1"/>
  <c r="W28" i="10"/>
  <c r="AG28" i="10" s="1"/>
  <c r="P29" i="10" l="1"/>
  <c r="Q29" i="10" s="1"/>
  <c r="N33" i="1"/>
  <c r="O32" i="1"/>
  <c r="A32" i="10"/>
  <c r="E31" i="10"/>
  <c r="F31" i="10" s="1"/>
  <c r="I31" i="10"/>
  <c r="J31" i="10" s="1"/>
  <c r="B31" i="10"/>
  <c r="C31" i="10" s="1"/>
  <c r="Z27" i="10"/>
  <c r="AB27" i="10" s="1"/>
  <c r="AC27" i="10" s="1"/>
  <c r="AA27" i="10"/>
  <c r="T27" i="10"/>
  <c r="U27" i="10" s="1"/>
  <c r="S27" i="10"/>
  <c r="P32" i="1"/>
  <c r="K30" i="10"/>
  <c r="W29" i="10"/>
  <c r="AG29" i="10" s="1"/>
  <c r="O29" i="10"/>
  <c r="M29" i="10" s="1"/>
  <c r="N29" i="10" s="1"/>
  <c r="R28" i="10"/>
  <c r="Q28" i="10"/>
  <c r="AF28" i="10"/>
  <c r="X28" i="10"/>
  <c r="G30" i="10"/>
  <c r="AF29" i="10" l="1"/>
  <c r="AA28" i="10"/>
  <c r="Z28" i="10"/>
  <c r="AB28" i="10" s="1"/>
  <c r="AC28" i="10" s="1"/>
  <c r="N34" i="1"/>
  <c r="O33" i="1"/>
  <c r="P33" i="1" s="1"/>
  <c r="S28" i="10"/>
  <c r="T28" i="10"/>
  <c r="U28" i="10" s="1"/>
  <c r="X29" i="10"/>
  <c r="K31" i="10"/>
  <c r="W30" i="10"/>
  <c r="AG30" i="10" s="1"/>
  <c r="O30" i="10"/>
  <c r="M30" i="10" s="1"/>
  <c r="N30" i="10" s="1"/>
  <c r="A33" i="10"/>
  <c r="E32" i="10"/>
  <c r="F32" i="10" s="1"/>
  <c r="I32" i="10"/>
  <c r="J32" i="10" s="1"/>
  <c r="B32" i="10"/>
  <c r="C32" i="10" s="1"/>
  <c r="G31" i="10"/>
  <c r="P30" i="10"/>
  <c r="R29" i="10"/>
  <c r="P31" i="10" l="1"/>
  <c r="Q31" i="10" s="1"/>
  <c r="Q30" i="10"/>
  <c r="R30" i="10"/>
  <c r="AF30" i="10"/>
  <c r="X30" i="10"/>
  <c r="I33" i="10"/>
  <c r="J33" i="10" s="1"/>
  <c r="A34" i="10"/>
  <c r="E33" i="10"/>
  <c r="F33" i="10" s="1"/>
  <c r="B33" i="10"/>
  <c r="C33" i="10" s="1"/>
  <c r="K32" i="10"/>
  <c r="O31" i="10"/>
  <c r="M31" i="10" s="1"/>
  <c r="N31" i="10" s="1"/>
  <c r="W31" i="10"/>
  <c r="AG31" i="10" s="1"/>
  <c r="T29" i="10"/>
  <c r="U29" i="10" s="1"/>
  <c r="S29" i="10"/>
  <c r="AA29" i="10"/>
  <c r="Z29" i="10"/>
  <c r="AB29" i="10" s="1"/>
  <c r="AC29" i="10" s="1"/>
  <c r="O34" i="1"/>
  <c r="N35" i="1"/>
  <c r="P34" i="1"/>
  <c r="G32" i="10"/>
  <c r="P32" i="10" l="1"/>
  <c r="Q32" i="10" s="1"/>
  <c r="S30" i="10"/>
  <c r="T30" i="10"/>
  <c r="U30" i="10" s="1"/>
  <c r="N36" i="1"/>
  <c r="O35" i="1"/>
  <c r="P35" i="1" s="1"/>
  <c r="Z30" i="10"/>
  <c r="AB30" i="10" s="1"/>
  <c r="AC30" i="10" s="1"/>
  <c r="AA30" i="10"/>
  <c r="R31" i="10"/>
  <c r="E34" i="10"/>
  <c r="F34" i="10" s="1"/>
  <c r="A35" i="10"/>
  <c r="I34" i="10"/>
  <c r="J34" i="10" s="1"/>
  <c r="B34" i="10"/>
  <c r="C34" i="10" s="1"/>
  <c r="K33" i="10"/>
  <c r="O32" i="10"/>
  <c r="M32" i="10" s="1"/>
  <c r="N32" i="10" s="1"/>
  <c r="W32" i="10"/>
  <c r="AG32" i="10" s="1"/>
  <c r="AF31" i="10"/>
  <c r="G33" i="10"/>
  <c r="X31" i="10"/>
  <c r="P33" i="10" l="1"/>
  <c r="Q33" i="10" s="1"/>
  <c r="R32" i="10"/>
  <c r="T32" i="10" s="1"/>
  <c r="U32" i="10" s="1"/>
  <c r="T31" i="10"/>
  <c r="U31" i="10" s="1"/>
  <c r="S31" i="10"/>
  <c r="Z31" i="10"/>
  <c r="AB31" i="10" s="1"/>
  <c r="AC31" i="10" s="1"/>
  <c r="AA31" i="10"/>
  <c r="X32" i="10"/>
  <c r="K34" i="10"/>
  <c r="W33" i="10"/>
  <c r="AG33" i="10" s="1"/>
  <c r="O33" i="10"/>
  <c r="M33" i="10" s="1"/>
  <c r="N33" i="10" s="1"/>
  <c r="A36" i="10"/>
  <c r="E35" i="10"/>
  <c r="F35" i="10" s="1"/>
  <c r="I35" i="10"/>
  <c r="J35" i="10" s="1"/>
  <c r="B35" i="10"/>
  <c r="C35" i="10" s="1"/>
  <c r="N37" i="1"/>
  <c r="O36" i="1"/>
  <c r="G34" i="10"/>
  <c r="P36" i="1"/>
  <c r="AF32" i="10"/>
  <c r="P34" i="10" l="1"/>
  <c r="Q34" i="10" s="1"/>
  <c r="S32" i="10"/>
  <c r="R33" i="10"/>
  <c r="T33" i="10" s="1"/>
  <c r="U33" i="10" s="1"/>
  <c r="N38" i="1"/>
  <c r="O37" i="1"/>
  <c r="A37" i="10"/>
  <c r="E36" i="10"/>
  <c r="F36" i="10" s="1"/>
  <c r="I36" i="10"/>
  <c r="J36" i="10" s="1"/>
  <c r="B36" i="10"/>
  <c r="C36" i="10" s="1"/>
  <c r="K35" i="10"/>
  <c r="W34" i="10"/>
  <c r="AG34" i="10" s="1"/>
  <c r="O34" i="10"/>
  <c r="M34" i="10" s="1"/>
  <c r="N34" i="10" s="1"/>
  <c r="P37" i="1"/>
  <c r="G35" i="10"/>
  <c r="X33" i="10"/>
  <c r="AA32" i="10"/>
  <c r="Z32" i="10"/>
  <c r="AB32" i="10" s="1"/>
  <c r="AC32" i="10" s="1"/>
  <c r="AF33" i="10"/>
  <c r="S33" i="10" l="1"/>
  <c r="AF34" i="10"/>
  <c r="R34" i="10"/>
  <c r="T34" i="10" s="1"/>
  <c r="U34" i="10" s="1"/>
  <c r="A38" i="10"/>
  <c r="I37" i="10"/>
  <c r="J37" i="10" s="1"/>
  <c r="E37" i="10"/>
  <c r="F37" i="10" s="1"/>
  <c r="B37" i="10"/>
  <c r="C37" i="10" s="1"/>
  <c r="AA33" i="10"/>
  <c r="Z33" i="10"/>
  <c r="AB33" i="10" s="1"/>
  <c r="AC33" i="10" s="1"/>
  <c r="G36" i="10"/>
  <c r="X34" i="10"/>
  <c r="K36" i="10"/>
  <c r="O35" i="10"/>
  <c r="M35" i="10" s="1"/>
  <c r="N35" i="10" s="1"/>
  <c r="W35" i="10"/>
  <c r="AG35" i="10" s="1"/>
  <c r="O38" i="1"/>
  <c r="N39" i="1"/>
  <c r="O39" i="1" s="1"/>
  <c r="P38" i="1"/>
  <c r="P35" i="10"/>
  <c r="S34" i="10" l="1"/>
  <c r="K37" i="10"/>
  <c r="O36" i="10"/>
  <c r="M36" i="10" s="1"/>
  <c r="N36" i="10" s="1"/>
  <c r="W36" i="10"/>
  <c r="AG36" i="10" s="1"/>
  <c r="P39" i="1"/>
  <c r="AF35" i="10"/>
  <c r="Q35" i="10"/>
  <c r="X35" i="10"/>
  <c r="R35" i="10"/>
  <c r="E38" i="10"/>
  <c r="F38" i="10" s="1"/>
  <c r="A39" i="10"/>
  <c r="I38" i="10"/>
  <c r="J38" i="10" s="1"/>
  <c r="B38" i="10"/>
  <c r="C38" i="10" s="1"/>
  <c r="Z34" i="10"/>
  <c r="AB34" i="10" s="1"/>
  <c r="AC34" i="10" s="1"/>
  <c r="AA34" i="10"/>
  <c r="P36" i="10"/>
  <c r="G37" i="10"/>
  <c r="A40" i="10" l="1"/>
  <c r="E39" i="10"/>
  <c r="F39" i="10" s="1"/>
  <c r="I39" i="10"/>
  <c r="J39" i="10" s="1"/>
  <c r="B39" i="10"/>
  <c r="C39" i="10" s="1"/>
  <c r="Z35" i="10"/>
  <c r="AB35" i="10" s="1"/>
  <c r="AC35" i="10" s="1"/>
  <c r="AA35" i="10"/>
  <c r="G38" i="10"/>
  <c r="T35" i="10"/>
  <c r="U35" i="10" s="1"/>
  <c r="S35" i="10"/>
  <c r="R36" i="10"/>
  <c r="Q36" i="10"/>
  <c r="AF36" i="10"/>
  <c r="X36" i="10"/>
  <c r="K38" i="10"/>
  <c r="W37" i="10"/>
  <c r="AG37" i="10" s="1"/>
  <c r="O37" i="10"/>
  <c r="M37" i="10" s="1"/>
  <c r="N37" i="10" s="1"/>
  <c r="P37" i="10"/>
  <c r="AA36" i="10" l="1"/>
  <c r="Z36" i="10"/>
  <c r="AB36" i="10" s="1"/>
  <c r="AC36" i="10" s="1"/>
  <c r="Q37" i="10"/>
  <c r="R37" i="10"/>
  <c r="AF37" i="10"/>
  <c r="X37" i="10"/>
  <c r="K39" i="10"/>
  <c r="W38" i="10"/>
  <c r="AG38" i="10" s="1"/>
  <c r="O38" i="10"/>
  <c r="M38" i="10" s="1"/>
  <c r="N38" i="10" s="1"/>
  <c r="S36" i="10"/>
  <c r="T36" i="10"/>
  <c r="U36" i="10" s="1"/>
  <c r="A41" i="10"/>
  <c r="E40" i="10"/>
  <c r="F40" i="10" s="1"/>
  <c r="I40" i="10"/>
  <c r="J40" i="10" s="1"/>
  <c r="B40" i="10"/>
  <c r="C40" i="10" s="1"/>
  <c r="G39" i="10"/>
  <c r="P38" i="10"/>
  <c r="I41" i="10" l="1"/>
  <c r="J41" i="10" s="1"/>
  <c r="A42" i="10"/>
  <c r="E41" i="10"/>
  <c r="F41" i="10" s="1"/>
  <c r="B41" i="10"/>
  <c r="C41" i="10" s="1"/>
  <c r="T37" i="10"/>
  <c r="U37" i="10" s="1"/>
  <c r="S37" i="10"/>
  <c r="G40" i="10"/>
  <c r="P39" i="10"/>
  <c r="Q38" i="10"/>
  <c r="R38" i="10"/>
  <c r="AF38" i="10"/>
  <c r="X38" i="10"/>
  <c r="AA37" i="10"/>
  <c r="Z37" i="10"/>
  <c r="AB37" i="10" s="1"/>
  <c r="AC37" i="10" s="1"/>
  <c r="K40" i="10"/>
  <c r="O39" i="10"/>
  <c r="M39" i="10" s="1"/>
  <c r="N39" i="10" s="1"/>
  <c r="W39" i="10"/>
  <c r="AG39" i="10" s="1"/>
  <c r="P40" i="10" l="1"/>
  <c r="Q40" i="10" s="1"/>
  <c r="S38" i="10"/>
  <c r="T38" i="10"/>
  <c r="U38" i="10" s="1"/>
  <c r="K41" i="10"/>
  <c r="W40" i="10"/>
  <c r="AG40" i="10" s="1"/>
  <c r="O40" i="10"/>
  <c r="M40" i="10" s="1"/>
  <c r="N40" i="10" s="1"/>
  <c r="E42" i="10"/>
  <c r="F42" i="10" s="1"/>
  <c r="A43" i="10"/>
  <c r="I42" i="10"/>
  <c r="J42" i="10" s="1"/>
  <c r="B42" i="10"/>
  <c r="C42" i="10" s="1"/>
  <c r="G41" i="10"/>
  <c r="Z38" i="10"/>
  <c r="AB38" i="10" s="1"/>
  <c r="AC38" i="10" s="1"/>
  <c r="AA38" i="10"/>
  <c r="AF39" i="10"/>
  <c r="Q39" i="10"/>
  <c r="X39" i="10"/>
  <c r="R39" i="10"/>
  <c r="Z39" i="10" l="1"/>
  <c r="AB39" i="10" s="1"/>
  <c r="AC39" i="10" s="1"/>
  <c r="AA39" i="10"/>
  <c r="T39" i="10"/>
  <c r="U39" i="10" s="1"/>
  <c r="S39" i="10"/>
  <c r="A44" i="10"/>
  <c r="E43" i="10"/>
  <c r="F43" i="10" s="1"/>
  <c r="I43" i="10"/>
  <c r="J43" i="10" s="1"/>
  <c r="B43" i="10"/>
  <c r="C43" i="10" s="1"/>
  <c r="K42" i="10"/>
  <c r="W41" i="10"/>
  <c r="AG41" i="10" s="1"/>
  <c r="O41" i="10"/>
  <c r="M41" i="10" s="1"/>
  <c r="N41" i="10" s="1"/>
  <c r="X40" i="10"/>
  <c r="G42" i="10"/>
  <c r="AF40" i="10"/>
  <c r="P41" i="10"/>
  <c r="R40" i="10"/>
  <c r="P42" i="10" l="1"/>
  <c r="Q42" i="10" s="1"/>
  <c r="A45" i="10"/>
  <c r="E44" i="10"/>
  <c r="F44" i="10" s="1"/>
  <c r="I44" i="10"/>
  <c r="J44" i="10" s="1"/>
  <c r="B44" i="10"/>
  <c r="C44" i="10" s="1"/>
  <c r="Z40" i="10"/>
  <c r="AB40" i="10" s="1"/>
  <c r="AC40" i="10" s="1"/>
  <c r="AA40" i="10"/>
  <c r="S40" i="10"/>
  <c r="T40" i="10"/>
  <c r="U40" i="10" s="1"/>
  <c r="G43" i="10"/>
  <c r="X41" i="10"/>
  <c r="AF41" i="10"/>
  <c r="Q41" i="10"/>
  <c r="R41" i="10"/>
  <c r="K43" i="10"/>
  <c r="W42" i="10"/>
  <c r="AG42" i="10" s="1"/>
  <c r="O42" i="10"/>
  <c r="M42" i="10" s="1"/>
  <c r="N42" i="10" s="1"/>
  <c r="P43" i="10" l="1"/>
  <c r="Q43" i="10" s="1"/>
  <c r="R42" i="10"/>
  <c r="S42" i="10" s="1"/>
  <c r="X42" i="10"/>
  <c r="Z42" i="10" s="1"/>
  <c r="AB42" i="10" s="1"/>
  <c r="AC42" i="10" s="1"/>
  <c r="K44" i="10"/>
  <c r="W43" i="10"/>
  <c r="AG43" i="10" s="1"/>
  <c r="O43" i="10"/>
  <c r="M43" i="10" s="1"/>
  <c r="N43" i="10" s="1"/>
  <c r="A46" i="10"/>
  <c r="I45" i="10"/>
  <c r="J45" i="10" s="1"/>
  <c r="E45" i="10"/>
  <c r="F45" i="10" s="1"/>
  <c r="B45" i="10"/>
  <c r="C45" i="10" s="1"/>
  <c r="T41" i="10"/>
  <c r="U41" i="10" s="1"/>
  <c r="S41" i="10"/>
  <c r="G44" i="10"/>
  <c r="Z41" i="10"/>
  <c r="AB41" i="10" s="1"/>
  <c r="AC41" i="10" s="1"/>
  <c r="AA41" i="10"/>
  <c r="AF42" i="10"/>
  <c r="X43" i="10" l="1"/>
  <c r="AA43" i="10" s="1"/>
  <c r="AF43" i="10"/>
  <c r="T42" i="10"/>
  <c r="U42" i="10" s="1"/>
  <c r="AA42" i="10"/>
  <c r="R43" i="10"/>
  <c r="S43" i="10" s="1"/>
  <c r="K45" i="10"/>
  <c r="W44" i="10"/>
  <c r="AG44" i="10" s="1"/>
  <c r="O44" i="10"/>
  <c r="M44" i="10" s="1"/>
  <c r="N44" i="10" s="1"/>
  <c r="G45" i="10"/>
  <c r="P44" i="10"/>
  <c r="E46" i="10"/>
  <c r="F46" i="10" s="1"/>
  <c r="A47" i="10"/>
  <c r="I46" i="10"/>
  <c r="J46" i="10" s="1"/>
  <c r="B46" i="10"/>
  <c r="C46" i="10" s="1"/>
  <c r="Z43" i="10" l="1"/>
  <c r="AB43" i="10" s="1"/>
  <c r="AC43" i="10" s="1"/>
  <c r="T43" i="10"/>
  <c r="U43" i="10" s="1"/>
  <c r="P45" i="10"/>
  <c r="Q45" i="10" s="1"/>
  <c r="A48" i="10"/>
  <c r="E47" i="10"/>
  <c r="F47" i="10" s="1"/>
  <c r="I47" i="10"/>
  <c r="J47" i="10" s="1"/>
  <c r="B47" i="10"/>
  <c r="C47" i="10" s="1"/>
  <c r="G46" i="10"/>
  <c r="AF44" i="10"/>
  <c r="Q44" i="10"/>
  <c r="R44" i="10"/>
  <c r="X44" i="10"/>
  <c r="K46" i="10"/>
  <c r="W45" i="10"/>
  <c r="AG45" i="10" s="1"/>
  <c r="O45" i="10"/>
  <c r="M45" i="10" s="1"/>
  <c r="N45" i="10" s="1"/>
  <c r="P46" i="10" l="1"/>
  <c r="Q46" i="10" s="1"/>
  <c r="AF45" i="10"/>
  <c r="A49" i="10"/>
  <c r="E48" i="10"/>
  <c r="F48" i="10" s="1"/>
  <c r="I48" i="10"/>
  <c r="J48" i="10" s="1"/>
  <c r="B48" i="10"/>
  <c r="C48" i="10" s="1"/>
  <c r="Z44" i="10"/>
  <c r="AB44" i="10" s="1"/>
  <c r="AC44" i="10" s="1"/>
  <c r="AA44" i="10"/>
  <c r="G47" i="10"/>
  <c r="X45" i="10"/>
  <c r="K47" i="10"/>
  <c r="W46" i="10"/>
  <c r="AG46" i="10" s="1"/>
  <c r="O46" i="10"/>
  <c r="M46" i="10" s="1"/>
  <c r="N46" i="10" s="1"/>
  <c r="S44" i="10"/>
  <c r="T44" i="10"/>
  <c r="U44" i="10" s="1"/>
  <c r="R45" i="10"/>
  <c r="R46" i="10" l="1"/>
  <c r="S46" i="10" s="1"/>
  <c r="T45" i="10"/>
  <c r="U45" i="10" s="1"/>
  <c r="S45" i="10"/>
  <c r="K48" i="10"/>
  <c r="W47" i="10"/>
  <c r="AG47" i="10" s="1"/>
  <c r="O47" i="10"/>
  <c r="M47" i="10" s="1"/>
  <c r="N47" i="10" s="1"/>
  <c r="I49" i="10"/>
  <c r="J49" i="10" s="1"/>
  <c r="A50" i="10"/>
  <c r="E49" i="10"/>
  <c r="F49" i="10" s="1"/>
  <c r="B49" i="10"/>
  <c r="C49" i="10" s="1"/>
  <c r="G48" i="10"/>
  <c r="AF46" i="10"/>
  <c r="P47" i="10"/>
  <c r="Z45" i="10"/>
  <c r="AB45" i="10" s="1"/>
  <c r="AC45" i="10" s="1"/>
  <c r="AA45" i="10"/>
  <c r="X46" i="10"/>
  <c r="T46" i="10" l="1"/>
  <c r="U46" i="10" s="1"/>
  <c r="P48" i="10"/>
  <c r="Q48" i="10" s="1"/>
  <c r="X47" i="10"/>
  <c r="AF47" i="10"/>
  <c r="Q47" i="10"/>
  <c r="R47" i="10"/>
  <c r="E50" i="10"/>
  <c r="F50" i="10" s="1"/>
  <c r="B50" i="10"/>
  <c r="C50" i="10" s="1"/>
  <c r="A51" i="10"/>
  <c r="I50" i="10"/>
  <c r="J50" i="10" s="1"/>
  <c r="Z46" i="10"/>
  <c r="AB46" i="10" s="1"/>
  <c r="AC46" i="10" s="1"/>
  <c r="AA46" i="10"/>
  <c r="K49" i="10"/>
  <c r="W48" i="10"/>
  <c r="AG48" i="10" s="1"/>
  <c r="O48" i="10"/>
  <c r="M48" i="10" s="1"/>
  <c r="N48" i="10" s="1"/>
  <c r="G49" i="10"/>
  <c r="E51" i="10" l="1"/>
  <c r="F51" i="10" s="1"/>
  <c r="B51" i="10"/>
  <c r="C51" i="10" s="1"/>
  <c r="A52" i="10"/>
  <c r="I51" i="10"/>
  <c r="J51" i="10" s="1"/>
  <c r="Z47" i="10"/>
  <c r="AB47" i="10" s="1"/>
  <c r="AC47" i="10" s="1"/>
  <c r="AA47" i="10"/>
  <c r="T47" i="10"/>
  <c r="U47" i="10" s="1"/>
  <c r="S47" i="10"/>
  <c r="G50" i="10"/>
  <c r="P49" i="10"/>
  <c r="AF48" i="10"/>
  <c r="K50" i="10"/>
  <c r="W49" i="10"/>
  <c r="AG49" i="10" s="1"/>
  <c r="O49" i="10"/>
  <c r="M49" i="10" s="1"/>
  <c r="N49" i="10" s="1"/>
  <c r="R48" i="10"/>
  <c r="X48" i="10"/>
  <c r="P50" i="10" l="1"/>
  <c r="Q50" i="10" s="1"/>
  <c r="O50" i="10"/>
  <c r="M50" i="10" s="1"/>
  <c r="N50" i="10" s="1"/>
  <c r="K51" i="10"/>
  <c r="W50" i="10"/>
  <c r="AG50" i="10" s="1"/>
  <c r="Z48" i="10"/>
  <c r="AB48" i="10" s="1"/>
  <c r="AC48" i="10" s="1"/>
  <c r="AA48" i="10"/>
  <c r="X49" i="10"/>
  <c r="AF49" i="10"/>
  <c r="Q49" i="10"/>
  <c r="R49" i="10"/>
  <c r="A53" i="10"/>
  <c r="I52" i="10"/>
  <c r="J52" i="10" s="1"/>
  <c r="E52" i="10"/>
  <c r="F52" i="10" s="1"/>
  <c r="B52" i="10"/>
  <c r="C52" i="10" s="1"/>
  <c r="S48" i="10"/>
  <c r="T48" i="10"/>
  <c r="U48" i="10" s="1"/>
  <c r="G51" i="10"/>
  <c r="X50" i="10" l="1"/>
  <c r="Z50" i="10" s="1"/>
  <c r="AB50" i="10" s="1"/>
  <c r="AC50" i="10" s="1"/>
  <c r="AF50" i="10"/>
  <c r="T49" i="10"/>
  <c r="U49" i="10" s="1"/>
  <c r="S49" i="10"/>
  <c r="K52" i="10"/>
  <c r="W51" i="10"/>
  <c r="AG51" i="10" s="1"/>
  <c r="O51" i="10"/>
  <c r="M51" i="10" s="1"/>
  <c r="N51" i="10" s="1"/>
  <c r="G52" i="10"/>
  <c r="R50" i="10"/>
  <c r="P51" i="10"/>
  <c r="P52" i="10" s="1"/>
  <c r="C53" i="10"/>
  <c r="B53" i="10"/>
  <c r="A54" i="10"/>
  <c r="I53" i="10"/>
  <c r="J53" i="10" s="1"/>
  <c r="E53" i="10"/>
  <c r="F53" i="10" s="1"/>
  <c r="Z49" i="10"/>
  <c r="AB49" i="10" s="1"/>
  <c r="AC49" i="10" s="1"/>
  <c r="AA49" i="10"/>
  <c r="AA50" i="10" l="1"/>
  <c r="S50" i="10"/>
  <c r="T50" i="10"/>
  <c r="U50" i="10" s="1"/>
  <c r="K53" i="10"/>
  <c r="W52" i="10"/>
  <c r="AG52" i="10" s="1"/>
  <c r="O52" i="10"/>
  <c r="M52" i="10" s="1"/>
  <c r="N52" i="10" s="1"/>
  <c r="G53" i="10"/>
  <c r="P53" i="10" s="1"/>
  <c r="Q52" i="10"/>
  <c r="A55" i="10"/>
  <c r="I54" i="10"/>
  <c r="J54" i="10" s="1"/>
  <c r="E54" i="10"/>
  <c r="F54" i="10" s="1"/>
  <c r="B54" i="10"/>
  <c r="C54" i="10" s="1"/>
  <c r="AF51" i="10"/>
  <c r="Q51" i="10"/>
  <c r="R51" i="10"/>
  <c r="X51" i="10"/>
  <c r="X52" i="10" l="1"/>
  <c r="AA52" i="10" s="1"/>
  <c r="AF52" i="10"/>
  <c r="Q53" i="10"/>
  <c r="R52" i="10"/>
  <c r="S51" i="10"/>
  <c r="T51" i="10"/>
  <c r="U51" i="10" s="1"/>
  <c r="E55" i="10"/>
  <c r="F55" i="10" s="1"/>
  <c r="A56" i="10"/>
  <c r="I55" i="10"/>
  <c r="J55" i="10" s="1"/>
  <c r="B55" i="10"/>
  <c r="C55" i="10" s="1"/>
  <c r="Z51" i="10"/>
  <c r="AB51" i="10" s="1"/>
  <c r="AC51" i="10" s="1"/>
  <c r="AA51" i="10"/>
  <c r="K54" i="10"/>
  <c r="W53" i="10"/>
  <c r="AG53" i="10" s="1"/>
  <c r="O53" i="10"/>
  <c r="M53" i="10" s="1"/>
  <c r="N53" i="10" s="1"/>
  <c r="G54" i="10"/>
  <c r="P54" i="10" s="1"/>
  <c r="Z52" i="10" l="1"/>
  <c r="AB52" i="10" s="1"/>
  <c r="AC52" i="10" s="1"/>
  <c r="AF53" i="10"/>
  <c r="T52" i="10"/>
  <c r="U52" i="10" s="1"/>
  <c r="S52" i="10"/>
  <c r="G55" i="10"/>
  <c r="P55" i="10" s="1"/>
  <c r="X53" i="10"/>
  <c r="K55" i="10"/>
  <c r="W54" i="10"/>
  <c r="AG54" i="10" s="1"/>
  <c r="O54" i="10"/>
  <c r="M54" i="10" s="1"/>
  <c r="N54" i="10" s="1"/>
  <c r="A57" i="10"/>
  <c r="I56" i="10"/>
  <c r="J56" i="10" s="1"/>
  <c r="E56" i="10"/>
  <c r="F56" i="10" s="1"/>
  <c r="B56" i="10"/>
  <c r="C56" i="10" s="1"/>
  <c r="Q54" i="10"/>
  <c r="R53" i="10"/>
  <c r="AF54" i="10" l="1"/>
  <c r="R54" i="10"/>
  <c r="S54" i="10" s="1"/>
  <c r="S53" i="10"/>
  <c r="T53" i="10"/>
  <c r="U53" i="10" s="1"/>
  <c r="Z53" i="10"/>
  <c r="AB53" i="10" s="1"/>
  <c r="AC53" i="10" s="1"/>
  <c r="AA53" i="10"/>
  <c r="A58" i="10"/>
  <c r="I57" i="10"/>
  <c r="J57" i="10" s="1"/>
  <c r="B57" i="10"/>
  <c r="C57" i="10" s="1"/>
  <c r="E57" i="10"/>
  <c r="F57" i="10" s="1"/>
  <c r="K56" i="10"/>
  <c r="O55" i="10"/>
  <c r="M55" i="10" s="1"/>
  <c r="N55" i="10" s="1"/>
  <c r="W55" i="10"/>
  <c r="AG55" i="10" s="1"/>
  <c r="Q55" i="10"/>
  <c r="X54" i="10"/>
  <c r="G56" i="10"/>
  <c r="AF55" i="10" l="1"/>
  <c r="T54" i="10"/>
  <c r="U54" i="10" s="1"/>
  <c r="R55" i="10"/>
  <c r="T55" i="10" s="1"/>
  <c r="U55" i="10" s="1"/>
  <c r="G57" i="10"/>
  <c r="Z54" i="10"/>
  <c r="AB54" i="10" s="1"/>
  <c r="AC54" i="10" s="1"/>
  <c r="AA54" i="10"/>
  <c r="K57" i="10"/>
  <c r="W56" i="10"/>
  <c r="AG56" i="10" s="1"/>
  <c r="O56" i="10"/>
  <c r="M56" i="10" s="1"/>
  <c r="N56" i="10" s="1"/>
  <c r="P56" i="10"/>
  <c r="X55" i="10"/>
  <c r="A59" i="10"/>
  <c r="I58" i="10"/>
  <c r="J58" i="10" s="1"/>
  <c r="E58" i="10"/>
  <c r="F58" i="10" s="1"/>
  <c r="B58" i="10"/>
  <c r="C58" i="10" s="1"/>
  <c r="S55" i="10" l="1"/>
  <c r="P57" i="10"/>
  <c r="Q57" i="10" s="1"/>
  <c r="E59" i="10"/>
  <c r="F59" i="10" s="1"/>
  <c r="B59" i="10"/>
  <c r="C59" i="10" s="1"/>
  <c r="A60" i="10"/>
  <c r="I59" i="10"/>
  <c r="J59" i="10" s="1"/>
  <c r="X56" i="10"/>
  <c r="AF56" i="10"/>
  <c r="Q56" i="10"/>
  <c r="R56" i="10"/>
  <c r="Z55" i="10"/>
  <c r="AB55" i="10" s="1"/>
  <c r="AC55" i="10" s="1"/>
  <c r="AA55" i="10"/>
  <c r="G58" i="10"/>
  <c r="K58" i="10"/>
  <c r="O57" i="10"/>
  <c r="M57" i="10" s="1"/>
  <c r="N57" i="10" s="1"/>
  <c r="W57" i="10"/>
  <c r="AG57" i="10" s="1"/>
  <c r="P58" i="10" l="1"/>
  <c r="Q58" i="10" s="1"/>
  <c r="T56" i="10"/>
  <c r="U56" i="10" s="1"/>
  <c r="S56" i="10"/>
  <c r="K59" i="10"/>
  <c r="W58" i="10"/>
  <c r="AG58" i="10" s="1"/>
  <c r="O58" i="10"/>
  <c r="M58" i="10" s="1"/>
  <c r="N58" i="10" s="1"/>
  <c r="Z56" i="10"/>
  <c r="AB56" i="10" s="1"/>
  <c r="AC56" i="10" s="1"/>
  <c r="AA56" i="10"/>
  <c r="A61" i="10"/>
  <c r="I60" i="10"/>
  <c r="J60" i="10" s="1"/>
  <c r="E60" i="10"/>
  <c r="F60" i="10" s="1"/>
  <c r="B60" i="10"/>
  <c r="C60" i="10" s="1"/>
  <c r="AF57" i="10"/>
  <c r="G59" i="10"/>
  <c r="R57" i="10"/>
  <c r="X57" i="10"/>
  <c r="P59" i="10" l="1"/>
  <c r="Q59" i="10" s="1"/>
  <c r="AF58" i="10"/>
  <c r="G60" i="10"/>
  <c r="X58" i="10"/>
  <c r="B61" i="10"/>
  <c r="C61" i="10" s="1"/>
  <c r="A62" i="10"/>
  <c r="I61" i="10"/>
  <c r="J61" i="10" s="1"/>
  <c r="E61" i="10"/>
  <c r="F61" i="10" s="1"/>
  <c r="S57" i="10"/>
  <c r="T57" i="10"/>
  <c r="U57" i="10" s="1"/>
  <c r="Z57" i="10"/>
  <c r="AB57" i="10" s="1"/>
  <c r="AC57" i="10" s="1"/>
  <c r="AA57" i="10"/>
  <c r="K60" i="10"/>
  <c r="O59" i="10"/>
  <c r="M59" i="10" s="1"/>
  <c r="N59" i="10" s="1"/>
  <c r="W59" i="10"/>
  <c r="AG59" i="10" s="1"/>
  <c r="R58" i="10"/>
  <c r="P60" i="10" l="1"/>
  <c r="Q60" i="10" s="1"/>
  <c r="AF59" i="10"/>
  <c r="G61" i="10"/>
  <c r="R59" i="10"/>
  <c r="T58" i="10"/>
  <c r="U58" i="10" s="1"/>
  <c r="S58" i="10"/>
  <c r="K61" i="10"/>
  <c r="W60" i="10"/>
  <c r="AG60" i="10" s="1"/>
  <c r="O60" i="10"/>
  <c r="M60" i="10" s="1"/>
  <c r="N60" i="10" s="1"/>
  <c r="A63" i="10"/>
  <c r="I62" i="10"/>
  <c r="J62" i="10" s="1"/>
  <c r="E62" i="10"/>
  <c r="F62" i="10" s="1"/>
  <c r="B62" i="10"/>
  <c r="C62" i="10" s="1"/>
  <c r="Z58" i="10"/>
  <c r="AB58" i="10" s="1"/>
  <c r="AC58" i="10" s="1"/>
  <c r="AA58" i="10"/>
  <c r="X59" i="10"/>
  <c r="P61" i="10" l="1"/>
  <c r="Q61" i="10" s="1"/>
  <c r="AF60" i="10"/>
  <c r="S59" i="10"/>
  <c r="T59" i="10"/>
  <c r="U59" i="10" s="1"/>
  <c r="X60" i="10"/>
  <c r="Z59" i="10"/>
  <c r="AB59" i="10" s="1"/>
  <c r="AC59" i="10" s="1"/>
  <c r="AA59" i="10"/>
  <c r="E63" i="10"/>
  <c r="F63" i="10" s="1"/>
  <c r="A64" i="10"/>
  <c r="I63" i="10"/>
  <c r="J63" i="10" s="1"/>
  <c r="B63" i="10"/>
  <c r="C63" i="10" s="1"/>
  <c r="K62" i="10"/>
  <c r="O61" i="10"/>
  <c r="M61" i="10" s="1"/>
  <c r="N61" i="10" s="1"/>
  <c r="W61" i="10"/>
  <c r="AG61" i="10" s="1"/>
  <c r="R60" i="10"/>
  <c r="G62" i="10"/>
  <c r="P62" i="10" l="1"/>
  <c r="Q62" i="10" s="1"/>
  <c r="K63" i="10"/>
  <c r="W62" i="10"/>
  <c r="AG62" i="10" s="1"/>
  <c r="O62" i="10"/>
  <c r="M62" i="10" s="1"/>
  <c r="N62" i="10" s="1"/>
  <c r="A65" i="10"/>
  <c r="I64" i="10"/>
  <c r="J64" i="10" s="1"/>
  <c r="B64" i="10"/>
  <c r="C64" i="10" s="1"/>
  <c r="E64" i="10"/>
  <c r="F64" i="10" s="1"/>
  <c r="G63" i="10"/>
  <c r="AF61" i="10"/>
  <c r="T60" i="10"/>
  <c r="U60" i="10" s="1"/>
  <c r="S60" i="10"/>
  <c r="R61" i="10"/>
  <c r="Z60" i="10"/>
  <c r="AB60" i="10" s="1"/>
  <c r="AC60" i="10" s="1"/>
  <c r="AA60" i="10"/>
  <c r="X61" i="10"/>
  <c r="P63" i="10" l="1"/>
  <c r="Q63" i="10" s="1"/>
  <c r="R62" i="10"/>
  <c r="T62" i="10" s="1"/>
  <c r="U62" i="10" s="1"/>
  <c r="AF62" i="10"/>
  <c r="X62" i="10"/>
  <c r="Z62" i="10" s="1"/>
  <c r="AB62" i="10" s="1"/>
  <c r="AC62" i="10" s="1"/>
  <c r="Z61" i="10"/>
  <c r="AB61" i="10" s="1"/>
  <c r="AC61" i="10" s="1"/>
  <c r="AA61" i="10"/>
  <c r="A66" i="10"/>
  <c r="I65" i="10"/>
  <c r="J65" i="10" s="1"/>
  <c r="E65" i="10"/>
  <c r="F65" i="10" s="1"/>
  <c r="B65" i="10"/>
  <c r="C65" i="10" s="1"/>
  <c r="K64" i="10"/>
  <c r="W63" i="10"/>
  <c r="AG63" i="10" s="1"/>
  <c r="O63" i="10"/>
  <c r="M63" i="10" s="1"/>
  <c r="N63" i="10" s="1"/>
  <c r="S61" i="10"/>
  <c r="T61" i="10"/>
  <c r="U61" i="10" s="1"/>
  <c r="G64" i="10"/>
  <c r="P64" i="10" l="1"/>
  <c r="Q64" i="10" s="1"/>
  <c r="S62" i="10"/>
  <c r="AA62" i="10"/>
  <c r="A67" i="10"/>
  <c r="I66" i="10"/>
  <c r="J66" i="10" s="1"/>
  <c r="E66" i="10"/>
  <c r="F66" i="10" s="1"/>
  <c r="B66" i="10"/>
  <c r="C66" i="10" s="1"/>
  <c r="K65" i="10"/>
  <c r="W64" i="10"/>
  <c r="AG64" i="10" s="1"/>
  <c r="O64" i="10"/>
  <c r="M64" i="10" s="1"/>
  <c r="N64" i="10" s="1"/>
  <c r="X63" i="10"/>
  <c r="R63" i="10"/>
  <c r="G65" i="10"/>
  <c r="AF63" i="10"/>
  <c r="Z63" i="10" l="1"/>
  <c r="AB63" i="10" s="1"/>
  <c r="AC63" i="10" s="1"/>
  <c r="AA63" i="10"/>
  <c r="K66" i="10"/>
  <c r="W65" i="10"/>
  <c r="AG65" i="10" s="1"/>
  <c r="O65" i="10"/>
  <c r="M65" i="10" s="1"/>
  <c r="N65" i="10" s="1"/>
  <c r="S63" i="10"/>
  <c r="T63" i="10"/>
  <c r="U63" i="10" s="1"/>
  <c r="G66" i="10"/>
  <c r="R64" i="10"/>
  <c r="P65" i="10"/>
  <c r="X64" i="10"/>
  <c r="E67" i="10"/>
  <c r="F67" i="10" s="1"/>
  <c r="A68" i="10"/>
  <c r="I67" i="10"/>
  <c r="J67" i="10" s="1"/>
  <c r="B67" i="10"/>
  <c r="C67" i="10" s="1"/>
  <c r="AF64" i="10"/>
  <c r="T64" i="10" l="1"/>
  <c r="U64" i="10" s="1"/>
  <c r="S64" i="10"/>
  <c r="Z64" i="10"/>
  <c r="AB64" i="10" s="1"/>
  <c r="AC64" i="10" s="1"/>
  <c r="AA64" i="10"/>
  <c r="G67" i="10"/>
  <c r="P66" i="10"/>
  <c r="A69" i="10"/>
  <c r="I68" i="10"/>
  <c r="J68" i="10" s="1"/>
  <c r="B68" i="10"/>
  <c r="C68" i="10" s="1"/>
  <c r="E68" i="10"/>
  <c r="F68" i="10" s="1"/>
  <c r="X65" i="10"/>
  <c r="R65" i="10"/>
  <c r="Q65" i="10"/>
  <c r="AF65" i="10"/>
  <c r="K67" i="10"/>
  <c r="W66" i="10"/>
  <c r="AG66" i="10" s="1"/>
  <c r="O66" i="10"/>
  <c r="M66" i="10" s="1"/>
  <c r="N66" i="10" s="1"/>
  <c r="P67" i="10" l="1"/>
  <c r="Q67" i="10" s="1"/>
  <c r="B69" i="10"/>
  <c r="C69" i="10" s="1"/>
  <c r="A70" i="10"/>
  <c r="I69" i="10"/>
  <c r="J69" i="10" s="1"/>
  <c r="E69" i="10"/>
  <c r="F69" i="10" s="1"/>
  <c r="Z65" i="10"/>
  <c r="AB65" i="10" s="1"/>
  <c r="AC65" i="10" s="1"/>
  <c r="AA65" i="10"/>
  <c r="G68" i="10"/>
  <c r="AF66" i="10"/>
  <c r="Q66" i="10"/>
  <c r="X66" i="10"/>
  <c r="R66" i="10"/>
  <c r="K68" i="10"/>
  <c r="W67" i="10"/>
  <c r="AG67" i="10" s="1"/>
  <c r="O67" i="10"/>
  <c r="M67" i="10" s="1"/>
  <c r="N67" i="10" s="1"/>
  <c r="S65" i="10"/>
  <c r="T65" i="10"/>
  <c r="U65" i="10" s="1"/>
  <c r="P68" i="10" l="1"/>
  <c r="Z66" i="10"/>
  <c r="AB66" i="10" s="1"/>
  <c r="AC66" i="10" s="1"/>
  <c r="AA66" i="10"/>
  <c r="K69" i="10"/>
  <c r="W68" i="10"/>
  <c r="AG68" i="10" s="1"/>
  <c r="O68" i="10"/>
  <c r="M68" i="10" s="1"/>
  <c r="N68" i="10" s="1"/>
  <c r="A71" i="10"/>
  <c r="I70" i="10"/>
  <c r="J70" i="10" s="1"/>
  <c r="E70" i="10"/>
  <c r="F70" i="10" s="1"/>
  <c r="B70" i="10"/>
  <c r="C70" i="10" s="1"/>
  <c r="AF67" i="10"/>
  <c r="T66" i="10"/>
  <c r="U66" i="10" s="1"/>
  <c r="S66" i="10"/>
  <c r="G69" i="10"/>
  <c r="X67" i="10"/>
  <c r="R67" i="10"/>
  <c r="AF68" i="10" l="1"/>
  <c r="X68" i="10"/>
  <c r="AA68" i="10" s="1"/>
  <c r="Q68" i="10"/>
  <c r="R68" i="10"/>
  <c r="T68" i="10" s="1"/>
  <c r="U68" i="10" s="1"/>
  <c r="Z67" i="10"/>
  <c r="AB67" i="10" s="1"/>
  <c r="AC67" i="10" s="1"/>
  <c r="AA67" i="10"/>
  <c r="S67" i="10"/>
  <c r="T67" i="10"/>
  <c r="U67" i="10" s="1"/>
  <c r="G70" i="10"/>
  <c r="P69" i="10"/>
  <c r="E71" i="10"/>
  <c r="F71" i="10" s="1"/>
  <c r="A72" i="10"/>
  <c r="I71" i="10"/>
  <c r="J71" i="10" s="1"/>
  <c r="B71" i="10"/>
  <c r="C71" i="10" s="1"/>
  <c r="K70" i="10"/>
  <c r="W69" i="10"/>
  <c r="AG69" i="10" s="1"/>
  <c r="O69" i="10"/>
  <c r="M69" i="10" s="1"/>
  <c r="N69" i="10" s="1"/>
  <c r="Z68" i="10" l="1"/>
  <c r="AB68" i="10" s="1"/>
  <c r="AC68" i="10" s="1"/>
  <c r="S68" i="10"/>
  <c r="P70" i="10"/>
  <c r="Q70" i="10" s="1"/>
  <c r="K71" i="10"/>
  <c r="W70" i="10"/>
  <c r="AG70" i="10" s="1"/>
  <c r="O70" i="10"/>
  <c r="M70" i="10" s="1"/>
  <c r="N70" i="10" s="1"/>
  <c r="A73" i="10"/>
  <c r="I72" i="10"/>
  <c r="J72" i="10" s="1"/>
  <c r="B72" i="10"/>
  <c r="C72" i="10" s="1"/>
  <c r="E72" i="10"/>
  <c r="F72" i="10" s="1"/>
  <c r="AF69" i="10"/>
  <c r="Q69" i="10"/>
  <c r="X69" i="10"/>
  <c r="R69" i="10"/>
  <c r="G71" i="10"/>
  <c r="Z69" i="10" l="1"/>
  <c r="AB69" i="10" s="1"/>
  <c r="AC69" i="10" s="1"/>
  <c r="AA69" i="10"/>
  <c r="G72" i="10"/>
  <c r="P71" i="10"/>
  <c r="AF70" i="10"/>
  <c r="E73" i="10"/>
  <c r="F73" i="10" s="1"/>
  <c r="A74" i="10"/>
  <c r="I73" i="10"/>
  <c r="J73" i="10" s="1"/>
  <c r="B73" i="10"/>
  <c r="C73" i="10" s="1"/>
  <c r="K72" i="10"/>
  <c r="W71" i="10"/>
  <c r="AG71" i="10" s="1"/>
  <c r="O71" i="10"/>
  <c r="M71" i="10" s="1"/>
  <c r="N71" i="10" s="1"/>
  <c r="X70" i="10"/>
  <c r="T69" i="10"/>
  <c r="U69" i="10" s="1"/>
  <c r="S69" i="10"/>
  <c r="R70" i="10"/>
  <c r="P72" i="10" l="1"/>
  <c r="Q72" i="10" s="1"/>
  <c r="S70" i="10"/>
  <c r="T70" i="10"/>
  <c r="U70" i="10" s="1"/>
  <c r="Z70" i="10"/>
  <c r="AB70" i="10" s="1"/>
  <c r="AC70" i="10" s="1"/>
  <c r="AA70" i="10"/>
  <c r="AF71" i="10"/>
  <c r="Q71" i="10"/>
  <c r="X71" i="10"/>
  <c r="R71" i="10"/>
  <c r="W72" i="10"/>
  <c r="AG72" i="10" s="1"/>
  <c r="K73" i="10"/>
  <c r="O72" i="10"/>
  <c r="M72" i="10" s="1"/>
  <c r="N72" i="10" s="1"/>
  <c r="I74" i="10"/>
  <c r="J74" i="10" s="1"/>
  <c r="A75" i="10"/>
  <c r="E74" i="10"/>
  <c r="F74" i="10" s="1"/>
  <c r="B74" i="10"/>
  <c r="C74" i="10" s="1"/>
  <c r="G73" i="10"/>
  <c r="S71" i="10" l="1"/>
  <c r="T71" i="10"/>
  <c r="U71" i="10" s="1"/>
  <c r="G74" i="10"/>
  <c r="X72" i="10"/>
  <c r="AF72" i="10"/>
  <c r="E75" i="10"/>
  <c r="F75" i="10" s="1"/>
  <c r="A76" i="10"/>
  <c r="I75" i="10"/>
  <c r="J75" i="10" s="1"/>
  <c r="B75" i="10"/>
  <c r="C75" i="10" s="1"/>
  <c r="P73" i="10"/>
  <c r="K74" i="10"/>
  <c r="W73" i="10"/>
  <c r="AG73" i="10" s="1"/>
  <c r="O73" i="10"/>
  <c r="M73" i="10" s="1"/>
  <c r="N73" i="10" s="1"/>
  <c r="Z71" i="10"/>
  <c r="AB71" i="10" s="1"/>
  <c r="AC71" i="10" s="1"/>
  <c r="AA71" i="10"/>
  <c r="R72" i="10"/>
  <c r="P74" i="10" l="1"/>
  <c r="Q74" i="10" s="1"/>
  <c r="S72" i="10"/>
  <c r="T72" i="10"/>
  <c r="U72" i="10" s="1"/>
  <c r="AF73" i="10"/>
  <c r="Q73" i="10"/>
  <c r="X73" i="10"/>
  <c r="R73" i="10"/>
  <c r="Z72" i="10"/>
  <c r="AB72" i="10" s="1"/>
  <c r="AC72" i="10" s="1"/>
  <c r="AA72" i="10"/>
  <c r="W74" i="10"/>
  <c r="AG74" i="10" s="1"/>
  <c r="O74" i="10"/>
  <c r="M74" i="10" s="1"/>
  <c r="N74" i="10" s="1"/>
  <c r="K75" i="10"/>
  <c r="A77" i="10"/>
  <c r="I76" i="10"/>
  <c r="J76" i="10" s="1"/>
  <c r="B76" i="10"/>
  <c r="C76" i="10" s="1"/>
  <c r="E76" i="10"/>
  <c r="F76" i="10" s="1"/>
  <c r="G75" i="10"/>
  <c r="G76" i="10" l="1"/>
  <c r="AF74" i="10"/>
  <c r="P75" i="10"/>
  <c r="Z73" i="10"/>
  <c r="AB73" i="10" s="1"/>
  <c r="AC73" i="10" s="1"/>
  <c r="AA73" i="10"/>
  <c r="T73" i="10"/>
  <c r="U73" i="10" s="1"/>
  <c r="S73" i="10"/>
  <c r="E77" i="10"/>
  <c r="F77" i="10" s="1"/>
  <c r="I77" i="10"/>
  <c r="J77" i="10" s="1"/>
  <c r="B77" i="10"/>
  <c r="C77" i="10" s="1"/>
  <c r="A78" i="10"/>
  <c r="K76" i="10"/>
  <c r="W75" i="10"/>
  <c r="AG75" i="10" s="1"/>
  <c r="O75" i="10"/>
  <c r="M75" i="10" s="1"/>
  <c r="N75" i="10" s="1"/>
  <c r="X74" i="10"/>
  <c r="R74" i="10"/>
  <c r="P76" i="10" l="1"/>
  <c r="Q76" i="10" s="1"/>
  <c r="S74" i="10"/>
  <c r="T74" i="10"/>
  <c r="U74" i="10" s="1"/>
  <c r="AF75" i="10"/>
  <c r="Q75" i="10"/>
  <c r="X75" i="10"/>
  <c r="R75" i="10"/>
  <c r="I78" i="10"/>
  <c r="J78" i="10" s="1"/>
  <c r="A79" i="10"/>
  <c r="E78" i="10"/>
  <c r="F78" i="10" s="1"/>
  <c r="B78" i="10"/>
  <c r="C78" i="10" s="1"/>
  <c r="G77" i="10"/>
  <c r="Z74" i="10"/>
  <c r="AB74" i="10" s="1"/>
  <c r="AC74" i="10" s="1"/>
  <c r="AA74" i="10"/>
  <c r="W76" i="10"/>
  <c r="AG76" i="10" s="1"/>
  <c r="O76" i="10"/>
  <c r="M76" i="10" s="1"/>
  <c r="N76" i="10" s="1"/>
  <c r="K77" i="10"/>
  <c r="P77" i="10" l="1"/>
  <c r="Q77" i="10" s="1"/>
  <c r="K78" i="10"/>
  <c r="W77" i="10"/>
  <c r="AG77" i="10" s="1"/>
  <c r="O77" i="10"/>
  <c r="M77" i="10" s="1"/>
  <c r="N77" i="10" s="1"/>
  <c r="E79" i="10"/>
  <c r="F79" i="10" s="1"/>
  <c r="A80" i="10"/>
  <c r="I79" i="10"/>
  <c r="J79" i="10" s="1"/>
  <c r="B79" i="10"/>
  <c r="C79" i="10" s="1"/>
  <c r="Z75" i="10"/>
  <c r="AB75" i="10" s="1"/>
  <c r="AC75" i="10" s="1"/>
  <c r="AA75" i="10"/>
  <c r="R76" i="10"/>
  <c r="S75" i="10"/>
  <c r="T75" i="10"/>
  <c r="U75" i="10" s="1"/>
  <c r="G78" i="10"/>
  <c r="X76" i="10"/>
  <c r="AF76" i="10"/>
  <c r="X77" i="10" l="1"/>
  <c r="AA77" i="10" s="1"/>
  <c r="R77" i="10"/>
  <c r="T77" i="10" s="1"/>
  <c r="U77" i="10" s="1"/>
  <c r="AF77" i="10"/>
  <c r="S76" i="10"/>
  <c r="T76" i="10"/>
  <c r="U76" i="10" s="1"/>
  <c r="A81" i="10"/>
  <c r="I80" i="10"/>
  <c r="J80" i="10" s="1"/>
  <c r="B80" i="10"/>
  <c r="C80" i="10" s="1"/>
  <c r="E80" i="10"/>
  <c r="F80" i="10" s="1"/>
  <c r="G79" i="10"/>
  <c r="W78" i="10"/>
  <c r="AG78" i="10" s="1"/>
  <c r="K79" i="10"/>
  <c r="O78" i="10"/>
  <c r="M78" i="10" s="1"/>
  <c r="N78" i="10" s="1"/>
  <c r="Z76" i="10"/>
  <c r="AB76" i="10" s="1"/>
  <c r="AC76" i="10" s="1"/>
  <c r="AA76" i="10"/>
  <c r="P78" i="10"/>
  <c r="Z77" i="10" l="1"/>
  <c r="AB77" i="10" s="1"/>
  <c r="AC77" i="10" s="1"/>
  <c r="S77" i="10"/>
  <c r="P79" i="10"/>
  <c r="Q79" i="10" s="1"/>
  <c r="K80" i="10"/>
  <c r="W79" i="10"/>
  <c r="AG79" i="10" s="1"/>
  <c r="O79" i="10"/>
  <c r="M79" i="10" s="1"/>
  <c r="N79" i="10" s="1"/>
  <c r="G80" i="10"/>
  <c r="AF78" i="10"/>
  <c r="Q78" i="10"/>
  <c r="X78" i="10"/>
  <c r="R78" i="10"/>
  <c r="E81" i="10"/>
  <c r="F81" i="10" s="1"/>
  <c r="A82" i="10"/>
  <c r="B81" i="10"/>
  <c r="C81" i="10" s="1"/>
  <c r="I81" i="10"/>
  <c r="J81" i="10" s="1"/>
  <c r="X79" i="10" l="1"/>
  <c r="Z79" i="10" s="1"/>
  <c r="AB79" i="10" s="1"/>
  <c r="AC79" i="10" s="1"/>
  <c r="Z78" i="10"/>
  <c r="AB78" i="10" s="1"/>
  <c r="AC78" i="10" s="1"/>
  <c r="AA78" i="10"/>
  <c r="AF79" i="10"/>
  <c r="I82" i="10"/>
  <c r="J82" i="10" s="1"/>
  <c r="A83" i="10"/>
  <c r="E82" i="10"/>
  <c r="F82" i="10" s="1"/>
  <c r="B82" i="10"/>
  <c r="C82" i="10" s="1"/>
  <c r="S78" i="10"/>
  <c r="T78" i="10"/>
  <c r="U78" i="10" s="1"/>
  <c r="W80" i="10"/>
  <c r="AG80" i="10" s="1"/>
  <c r="K81" i="10"/>
  <c r="O80" i="10"/>
  <c r="M80" i="10" s="1"/>
  <c r="N80" i="10" s="1"/>
  <c r="G81" i="10"/>
  <c r="P80" i="10"/>
  <c r="R79" i="10"/>
  <c r="AA79" i="10" l="1"/>
  <c r="AF80" i="10"/>
  <c r="Q80" i="10"/>
  <c r="R80" i="10"/>
  <c r="X80" i="10"/>
  <c r="A84" i="10"/>
  <c r="E83" i="10"/>
  <c r="F83" i="10" s="1"/>
  <c r="I83" i="10"/>
  <c r="J83" i="10" s="1"/>
  <c r="B83" i="10"/>
  <c r="C83" i="10" s="1"/>
  <c r="S79" i="10"/>
  <c r="T79" i="10"/>
  <c r="U79" i="10" s="1"/>
  <c r="K82" i="10"/>
  <c r="W81" i="10"/>
  <c r="AG81" i="10" s="1"/>
  <c r="O81" i="10"/>
  <c r="M81" i="10" s="1"/>
  <c r="N81" i="10" s="1"/>
  <c r="P81" i="10"/>
  <c r="G82" i="10"/>
  <c r="AF81" i="10" l="1"/>
  <c r="Q81" i="10"/>
  <c r="X81" i="10"/>
  <c r="R81" i="10"/>
  <c r="Z80" i="10"/>
  <c r="AB80" i="10" s="1"/>
  <c r="AC80" i="10" s="1"/>
  <c r="AA80" i="10"/>
  <c r="W82" i="10"/>
  <c r="AG82" i="10" s="1"/>
  <c r="O82" i="10"/>
  <c r="M82" i="10" s="1"/>
  <c r="N82" i="10" s="1"/>
  <c r="K83" i="10"/>
  <c r="I84" i="10"/>
  <c r="J84" i="10" s="1"/>
  <c r="B84" i="10"/>
  <c r="C84" i="10" s="1"/>
  <c r="A85" i="10"/>
  <c r="E84" i="10"/>
  <c r="F84" i="10" s="1"/>
  <c r="G83" i="10"/>
  <c r="P82" i="10"/>
  <c r="S80" i="10"/>
  <c r="T80" i="10"/>
  <c r="U80" i="10" s="1"/>
  <c r="T81" i="10" l="1"/>
  <c r="U81" i="10" s="1"/>
  <c r="S81" i="10"/>
  <c r="I85" i="10"/>
  <c r="J85" i="10" s="1"/>
  <c r="E85" i="10"/>
  <c r="F85" i="10" s="1"/>
  <c r="A86" i="10"/>
  <c r="B85" i="10"/>
  <c r="C85" i="10" s="1"/>
  <c r="K84" i="10"/>
  <c r="W83" i="10"/>
  <c r="AG83" i="10" s="1"/>
  <c r="O83" i="10"/>
  <c r="M83" i="10" s="1"/>
  <c r="N83" i="10" s="1"/>
  <c r="G84" i="10"/>
  <c r="AF82" i="10"/>
  <c r="Q82" i="10"/>
  <c r="X82" i="10"/>
  <c r="R82" i="10"/>
  <c r="Z81" i="10"/>
  <c r="AB81" i="10" s="1"/>
  <c r="AC81" i="10" s="1"/>
  <c r="AA81" i="10"/>
  <c r="P83" i="10"/>
  <c r="Z82" i="10" l="1"/>
  <c r="AB82" i="10" s="1"/>
  <c r="AC82" i="10" s="1"/>
  <c r="AA82" i="10"/>
  <c r="K85" i="10"/>
  <c r="W84" i="10"/>
  <c r="AG84" i="10" s="1"/>
  <c r="O84" i="10"/>
  <c r="M84" i="10" s="1"/>
  <c r="N84" i="10" s="1"/>
  <c r="I86" i="10"/>
  <c r="J86" i="10" s="1"/>
  <c r="B86" i="10"/>
  <c r="C86" i="10" s="1"/>
  <c r="A87" i="10"/>
  <c r="E86" i="10"/>
  <c r="F86" i="10" s="1"/>
  <c r="S82" i="10"/>
  <c r="T82" i="10"/>
  <c r="U82" i="10" s="1"/>
  <c r="G85" i="10"/>
  <c r="P84" i="10"/>
  <c r="AF83" i="10"/>
  <c r="Q83" i="10"/>
  <c r="X83" i="10"/>
  <c r="R83" i="10"/>
  <c r="Z83" i="10" l="1"/>
  <c r="AB83" i="10" s="1"/>
  <c r="AC83" i="10" s="1"/>
  <c r="AA83" i="10"/>
  <c r="S83" i="10"/>
  <c r="T83" i="10"/>
  <c r="U83" i="10" s="1"/>
  <c r="R84" i="10"/>
  <c r="AF84" i="10"/>
  <c r="Q84" i="10"/>
  <c r="X84" i="10"/>
  <c r="W85" i="10"/>
  <c r="AG85" i="10" s="1"/>
  <c r="O85" i="10"/>
  <c r="M85" i="10" s="1"/>
  <c r="N85" i="10" s="1"/>
  <c r="K86" i="10"/>
  <c r="I87" i="10"/>
  <c r="J87" i="10" s="1"/>
  <c r="A88" i="10"/>
  <c r="E87" i="10"/>
  <c r="F87" i="10" s="1"/>
  <c r="B87" i="10"/>
  <c r="C87" i="10" s="1"/>
  <c r="G86" i="10"/>
  <c r="P85" i="10"/>
  <c r="P86" i="10" l="1"/>
  <c r="Q86" i="10" s="1"/>
  <c r="W86" i="10"/>
  <c r="AG86" i="10" s="1"/>
  <c r="O86" i="10"/>
  <c r="M86" i="10" s="1"/>
  <c r="N86" i="10" s="1"/>
  <c r="K87" i="10"/>
  <c r="Z84" i="10"/>
  <c r="AB84" i="10" s="1"/>
  <c r="AC84" i="10" s="1"/>
  <c r="AA84" i="10"/>
  <c r="G87" i="10"/>
  <c r="X85" i="10"/>
  <c r="Q85" i="10"/>
  <c r="AF85" i="10"/>
  <c r="R85" i="10"/>
  <c r="S84" i="10"/>
  <c r="T84" i="10"/>
  <c r="U84" i="10" s="1"/>
  <c r="I88" i="10"/>
  <c r="J88" i="10" s="1"/>
  <c r="B88" i="10"/>
  <c r="C88" i="10" s="1"/>
  <c r="E88" i="10"/>
  <c r="F88" i="10" s="1"/>
  <c r="A89" i="10"/>
  <c r="A90" i="10" l="1"/>
  <c r="I89" i="10"/>
  <c r="J89" i="10" s="1"/>
  <c r="E89" i="10"/>
  <c r="F89" i="10" s="1"/>
  <c r="B89" i="10"/>
  <c r="C89" i="10" s="1"/>
  <c r="T85" i="10"/>
  <c r="U85" i="10" s="1"/>
  <c r="S85" i="10"/>
  <c r="G88" i="10"/>
  <c r="P87" i="10"/>
  <c r="R86" i="10"/>
  <c r="AA85" i="10"/>
  <c r="Z85" i="10"/>
  <c r="AB85" i="10" s="1"/>
  <c r="AC85" i="10" s="1"/>
  <c r="AF86" i="10"/>
  <c r="W87" i="10"/>
  <c r="AG87" i="10" s="1"/>
  <c r="O87" i="10"/>
  <c r="M87" i="10" s="1"/>
  <c r="N87" i="10" s="1"/>
  <c r="K88" i="10"/>
  <c r="X86" i="10"/>
  <c r="P88" i="10" l="1"/>
  <c r="Q88" i="10" s="1"/>
  <c r="AA86" i="10"/>
  <c r="Z86" i="10"/>
  <c r="AB86" i="10" s="1"/>
  <c r="AC86" i="10" s="1"/>
  <c r="S86" i="10"/>
  <c r="T86" i="10"/>
  <c r="U86" i="10" s="1"/>
  <c r="A91" i="10"/>
  <c r="E90" i="10"/>
  <c r="F90" i="10" s="1"/>
  <c r="B90" i="10"/>
  <c r="C90" i="10" s="1"/>
  <c r="I90" i="10"/>
  <c r="J90" i="10" s="1"/>
  <c r="G89" i="10"/>
  <c r="W88" i="10"/>
  <c r="AG88" i="10" s="1"/>
  <c r="O88" i="10"/>
  <c r="M88" i="10" s="1"/>
  <c r="N88" i="10" s="1"/>
  <c r="K89" i="10"/>
  <c r="X87" i="10"/>
  <c r="AF87" i="10"/>
  <c r="R87" i="10"/>
  <c r="Q87" i="10"/>
  <c r="P89" i="10" l="1"/>
  <c r="Q89" i="10" s="1"/>
  <c r="T87" i="10"/>
  <c r="U87" i="10" s="1"/>
  <c r="S87" i="10"/>
  <c r="K90" i="10"/>
  <c r="O89" i="10"/>
  <c r="M89" i="10" s="1"/>
  <c r="N89" i="10" s="1"/>
  <c r="W89" i="10"/>
  <c r="AG89" i="10" s="1"/>
  <c r="G90" i="10"/>
  <c r="X88" i="10"/>
  <c r="A92" i="10"/>
  <c r="B91" i="10"/>
  <c r="C91" i="10" s="1"/>
  <c r="I91" i="10"/>
  <c r="J91" i="10" s="1"/>
  <c r="E91" i="10"/>
  <c r="F91" i="10" s="1"/>
  <c r="R88" i="10"/>
  <c r="AA87" i="10"/>
  <c r="Z87" i="10"/>
  <c r="AB87" i="10" s="1"/>
  <c r="AC87" i="10" s="1"/>
  <c r="AF88" i="10"/>
  <c r="P90" i="10" l="1"/>
  <c r="Q90" i="10" s="1"/>
  <c r="X89" i="10"/>
  <c r="AA89" i="10" s="1"/>
  <c r="AF89" i="10"/>
  <c r="S88" i="10"/>
  <c r="T88" i="10"/>
  <c r="U88" i="10" s="1"/>
  <c r="Z88" i="10"/>
  <c r="AB88" i="10" s="1"/>
  <c r="AC88" i="10" s="1"/>
  <c r="AA88" i="10"/>
  <c r="R89" i="10"/>
  <c r="A93" i="10"/>
  <c r="E92" i="10"/>
  <c r="F92" i="10" s="1"/>
  <c r="B92" i="10"/>
  <c r="C92" i="10" s="1"/>
  <c r="I92" i="10"/>
  <c r="J92" i="10" s="1"/>
  <c r="K91" i="10"/>
  <c r="W90" i="10"/>
  <c r="AG90" i="10" s="1"/>
  <c r="O90" i="10"/>
  <c r="M90" i="10" s="1"/>
  <c r="N90" i="10" s="1"/>
  <c r="G91" i="10"/>
  <c r="P91" i="10" l="1"/>
  <c r="Q91" i="10" s="1"/>
  <c r="Z89" i="10"/>
  <c r="AB89" i="10" s="1"/>
  <c r="AC89" i="10" s="1"/>
  <c r="X90" i="10"/>
  <c r="AA90" i="10" s="1"/>
  <c r="A94" i="10"/>
  <c r="B93" i="10"/>
  <c r="C93" i="10" s="1"/>
  <c r="E93" i="10"/>
  <c r="F93" i="10" s="1"/>
  <c r="I93" i="10"/>
  <c r="J93" i="10" s="1"/>
  <c r="R90" i="10"/>
  <c r="K92" i="10"/>
  <c r="W91" i="10"/>
  <c r="AG91" i="10" s="1"/>
  <c r="O91" i="10"/>
  <c r="M91" i="10" s="1"/>
  <c r="N91" i="10" s="1"/>
  <c r="AF90" i="10"/>
  <c r="T89" i="10"/>
  <c r="U89" i="10" s="1"/>
  <c r="S89" i="10"/>
  <c r="G92" i="10"/>
  <c r="Z90" i="10" l="1"/>
  <c r="AB90" i="10" s="1"/>
  <c r="AC90" i="10" s="1"/>
  <c r="G93" i="10"/>
  <c r="E94" i="10"/>
  <c r="F94" i="10" s="1"/>
  <c r="B94" i="10"/>
  <c r="C94" i="10" s="1"/>
  <c r="A95" i="10"/>
  <c r="I94" i="10"/>
  <c r="J94" i="10" s="1"/>
  <c r="R91" i="10"/>
  <c r="K93" i="10"/>
  <c r="W92" i="10"/>
  <c r="AG92" i="10" s="1"/>
  <c r="O92" i="10"/>
  <c r="M92" i="10" s="1"/>
  <c r="N92" i="10" s="1"/>
  <c r="X91" i="10"/>
  <c r="T90" i="10"/>
  <c r="U90" i="10" s="1"/>
  <c r="S90" i="10"/>
  <c r="P92" i="10"/>
  <c r="AF91" i="10"/>
  <c r="P93" i="10" l="1"/>
  <c r="Q93" i="10" s="1"/>
  <c r="G94" i="10"/>
  <c r="K94" i="10"/>
  <c r="W93" i="10"/>
  <c r="AG93" i="10" s="1"/>
  <c r="O93" i="10"/>
  <c r="M93" i="10" s="1"/>
  <c r="N93" i="10" s="1"/>
  <c r="Z91" i="10"/>
  <c r="AB91" i="10" s="1"/>
  <c r="AC91" i="10" s="1"/>
  <c r="AA91" i="10"/>
  <c r="E95" i="10"/>
  <c r="F95" i="10" s="1"/>
  <c r="B95" i="10"/>
  <c r="C95" i="10" s="1"/>
  <c r="I95" i="10"/>
  <c r="J95" i="10" s="1"/>
  <c r="A96" i="10"/>
  <c r="X92" i="10"/>
  <c r="AF92" i="10"/>
  <c r="Q92" i="10"/>
  <c r="R92" i="10"/>
  <c r="S91" i="10"/>
  <c r="T91" i="10"/>
  <c r="U91" i="10" s="1"/>
  <c r="P94" i="10" l="1"/>
  <c r="Q94" i="10" s="1"/>
  <c r="AA92" i="10"/>
  <c r="Z92" i="10"/>
  <c r="AB92" i="10" s="1"/>
  <c r="AC92" i="10" s="1"/>
  <c r="R93" i="10"/>
  <c r="G95" i="10"/>
  <c r="X93" i="10"/>
  <c r="T92" i="10"/>
  <c r="U92" i="10" s="1"/>
  <c r="S92" i="10"/>
  <c r="K95" i="10"/>
  <c r="W94" i="10"/>
  <c r="AG94" i="10" s="1"/>
  <c r="O94" i="10"/>
  <c r="M94" i="10" s="1"/>
  <c r="N94" i="10" s="1"/>
  <c r="AF93" i="10"/>
  <c r="I96" i="10"/>
  <c r="J96" i="10" s="1"/>
  <c r="E96" i="10"/>
  <c r="F96" i="10" s="1"/>
  <c r="C96" i="10"/>
  <c r="A97" i="10"/>
  <c r="B96" i="10"/>
  <c r="X94" i="10" l="1"/>
  <c r="AA94" i="10" s="1"/>
  <c r="K96" i="10"/>
  <c r="W95" i="10"/>
  <c r="AG95" i="10" s="1"/>
  <c r="O95" i="10"/>
  <c r="M95" i="10" s="1"/>
  <c r="N95" i="10" s="1"/>
  <c r="B97" i="10"/>
  <c r="C97" i="10" s="1"/>
  <c r="I97" i="10"/>
  <c r="J97" i="10" s="1"/>
  <c r="A98" i="10"/>
  <c r="E97" i="10"/>
  <c r="F97" i="10" s="1"/>
  <c r="S93" i="10"/>
  <c r="T93" i="10"/>
  <c r="U93" i="10" s="1"/>
  <c r="G96" i="10"/>
  <c r="P95" i="10"/>
  <c r="AF94" i="10"/>
  <c r="R94" i="10"/>
  <c r="Z93" i="10"/>
  <c r="AB93" i="10" s="1"/>
  <c r="AC93" i="10" s="1"/>
  <c r="AA93" i="10"/>
  <c r="Z94" i="10" l="1"/>
  <c r="AB94" i="10" s="1"/>
  <c r="AC94" i="10" s="1"/>
  <c r="K97" i="10"/>
  <c r="W96" i="10"/>
  <c r="AG96" i="10" s="1"/>
  <c r="O96" i="10"/>
  <c r="M96" i="10" s="1"/>
  <c r="N96" i="10" s="1"/>
  <c r="T94" i="10"/>
  <c r="U94" i="10" s="1"/>
  <c r="S94" i="10"/>
  <c r="E98" i="10"/>
  <c r="F98" i="10" s="1"/>
  <c r="I98" i="10"/>
  <c r="J98" i="10" s="1"/>
  <c r="A99" i="10"/>
  <c r="B98" i="10"/>
  <c r="C98" i="10" s="1"/>
  <c r="G97" i="10"/>
  <c r="P96" i="10"/>
  <c r="AF95" i="10"/>
  <c r="Q95" i="10"/>
  <c r="R95" i="10"/>
  <c r="X95" i="10"/>
  <c r="Z95" i="10" l="1"/>
  <c r="AB95" i="10" s="1"/>
  <c r="AC95" i="10" s="1"/>
  <c r="AA95" i="10"/>
  <c r="E99" i="10"/>
  <c r="F99" i="10" s="1"/>
  <c r="B99" i="10"/>
  <c r="C99" i="10" s="1"/>
  <c r="A100" i="10"/>
  <c r="I99" i="10"/>
  <c r="J99" i="10" s="1"/>
  <c r="G98" i="10"/>
  <c r="K98" i="10"/>
  <c r="W97" i="10"/>
  <c r="AG97" i="10" s="1"/>
  <c r="O97" i="10"/>
  <c r="M97" i="10" s="1"/>
  <c r="N97" i="10" s="1"/>
  <c r="P97" i="10"/>
  <c r="S95" i="10"/>
  <c r="T95" i="10"/>
  <c r="U95" i="10" s="1"/>
  <c r="X96" i="10"/>
  <c r="AF96" i="10"/>
  <c r="Q96" i="10"/>
  <c r="R96" i="10"/>
  <c r="G99" i="10" l="1"/>
  <c r="T96" i="10"/>
  <c r="U96" i="10" s="1"/>
  <c r="S96" i="10"/>
  <c r="Z96" i="10"/>
  <c r="AB96" i="10" s="1"/>
  <c r="AC96" i="10" s="1"/>
  <c r="AA96" i="10"/>
  <c r="P98" i="10"/>
  <c r="AF97" i="10"/>
  <c r="Q97" i="10"/>
  <c r="R97" i="10"/>
  <c r="X97" i="10"/>
  <c r="K99" i="10"/>
  <c r="W98" i="10"/>
  <c r="AG98" i="10" s="1"/>
  <c r="O98" i="10"/>
  <c r="M98" i="10" s="1"/>
  <c r="N98" i="10" s="1"/>
  <c r="E100" i="10"/>
  <c r="F100" i="10" s="1"/>
  <c r="B100" i="10"/>
  <c r="C100" i="10" s="1"/>
  <c r="I100" i="10"/>
  <c r="J100" i="10" s="1"/>
  <c r="A101" i="10"/>
  <c r="P99" i="10" l="1"/>
  <c r="Q99" i="10" s="1"/>
  <c r="S97" i="10"/>
  <c r="T97" i="10"/>
  <c r="U97" i="10" s="1"/>
  <c r="G100" i="10"/>
  <c r="Z97" i="10"/>
  <c r="AB97" i="10" s="1"/>
  <c r="AC97" i="10" s="1"/>
  <c r="AA97" i="10"/>
  <c r="X98" i="10"/>
  <c r="AF98" i="10"/>
  <c r="Q98" i="10"/>
  <c r="R98" i="10"/>
  <c r="I101" i="10"/>
  <c r="J101" i="10" s="1"/>
  <c r="E101" i="10"/>
  <c r="F101" i="10" s="1"/>
  <c r="A102" i="10"/>
  <c r="B101" i="10"/>
  <c r="C101" i="10" s="1"/>
  <c r="O99" i="10"/>
  <c r="M99" i="10" s="1"/>
  <c r="N99" i="10" s="1"/>
  <c r="K100" i="10"/>
  <c r="W99" i="10"/>
  <c r="AG99" i="10" s="1"/>
  <c r="P100" i="10" l="1"/>
  <c r="Q100" i="10" s="1"/>
  <c r="X99" i="10"/>
  <c r="G101" i="10"/>
  <c r="T98" i="10"/>
  <c r="U98" i="10" s="1"/>
  <c r="S98" i="10"/>
  <c r="AF99" i="10"/>
  <c r="W100" i="10"/>
  <c r="AG100" i="10" s="1"/>
  <c r="O100" i="10"/>
  <c r="M100" i="10" s="1"/>
  <c r="N100" i="10" s="1"/>
  <c r="K101" i="10"/>
  <c r="B102" i="10"/>
  <c r="C102" i="10" s="1"/>
  <c r="I102" i="10"/>
  <c r="J102" i="10" s="1"/>
  <c r="A103" i="10"/>
  <c r="E102" i="10"/>
  <c r="F102" i="10" s="1"/>
  <c r="Z98" i="10"/>
  <c r="AB98" i="10" s="1"/>
  <c r="AC98" i="10" s="1"/>
  <c r="AA98" i="10"/>
  <c r="R99" i="10"/>
  <c r="P101" i="10" l="1"/>
  <c r="Q101" i="10" s="1"/>
  <c r="I103" i="10"/>
  <c r="J103" i="10" s="1"/>
  <c r="A104" i="10"/>
  <c r="B103" i="10"/>
  <c r="C103" i="10" s="1"/>
  <c r="E103" i="10"/>
  <c r="F103" i="10" s="1"/>
  <c r="K102" i="10"/>
  <c r="W101" i="10"/>
  <c r="AG101" i="10" s="1"/>
  <c r="O101" i="10"/>
  <c r="M101" i="10" s="1"/>
  <c r="N101" i="10" s="1"/>
  <c r="Z99" i="10"/>
  <c r="AB99" i="10" s="1"/>
  <c r="AC99" i="10" s="1"/>
  <c r="AA99" i="10"/>
  <c r="R100" i="10"/>
  <c r="G102" i="10"/>
  <c r="X100" i="10"/>
  <c r="S99" i="10"/>
  <c r="T99" i="10"/>
  <c r="U99" i="10" s="1"/>
  <c r="AF100" i="10"/>
  <c r="P102" i="10" l="1"/>
  <c r="Q102" i="10" s="1"/>
  <c r="Z100" i="10"/>
  <c r="AB100" i="10" s="1"/>
  <c r="AC100" i="10" s="1"/>
  <c r="AA100" i="10"/>
  <c r="W102" i="10"/>
  <c r="AG102" i="10" s="1"/>
  <c r="O102" i="10"/>
  <c r="M102" i="10" s="1"/>
  <c r="N102" i="10" s="1"/>
  <c r="K103" i="10"/>
  <c r="E104" i="10"/>
  <c r="F104" i="10" s="1"/>
  <c r="B104" i="10"/>
  <c r="C104" i="10" s="1"/>
  <c r="A105" i="10"/>
  <c r="I104" i="10"/>
  <c r="J104" i="10" s="1"/>
  <c r="R101" i="10"/>
  <c r="AF101" i="10"/>
  <c r="S100" i="10"/>
  <c r="T100" i="10"/>
  <c r="U100" i="10" s="1"/>
  <c r="G103" i="10"/>
  <c r="X101" i="10"/>
  <c r="P103" i="10" l="1"/>
  <c r="Q103" i="10" s="1"/>
  <c r="X102" i="10"/>
  <c r="AA102" i="10" s="1"/>
  <c r="AF102" i="10"/>
  <c r="T101" i="10"/>
  <c r="U101" i="10" s="1"/>
  <c r="S101" i="10"/>
  <c r="AA101" i="10"/>
  <c r="Z101" i="10"/>
  <c r="AB101" i="10" s="1"/>
  <c r="AC101" i="10" s="1"/>
  <c r="K104" i="10"/>
  <c r="W103" i="10"/>
  <c r="AG103" i="10" s="1"/>
  <c r="O103" i="10"/>
  <c r="M103" i="10" s="1"/>
  <c r="N103" i="10" s="1"/>
  <c r="R102" i="10"/>
  <c r="I105" i="10"/>
  <c r="J105" i="10" s="1"/>
  <c r="A106" i="10"/>
  <c r="E105" i="10"/>
  <c r="F105" i="10" s="1"/>
  <c r="B105" i="10"/>
  <c r="C105" i="10" s="1"/>
  <c r="G104" i="10"/>
  <c r="P104" i="10" l="1"/>
  <c r="Q104" i="10" s="1"/>
  <c r="R103" i="10"/>
  <c r="T103" i="10" s="1"/>
  <c r="U103" i="10" s="1"/>
  <c r="AF103" i="10"/>
  <c r="Z102" i="10"/>
  <c r="AB102" i="10" s="1"/>
  <c r="AC102" i="10" s="1"/>
  <c r="X103" i="10"/>
  <c r="Z103" i="10" s="1"/>
  <c r="AB103" i="10" s="1"/>
  <c r="AC103" i="10" s="1"/>
  <c r="I106" i="10"/>
  <c r="J106" i="10" s="1"/>
  <c r="E106" i="10"/>
  <c r="F106" i="10" s="1"/>
  <c r="A107" i="10"/>
  <c r="B106" i="10"/>
  <c r="C106" i="10" s="1"/>
  <c r="S102" i="10"/>
  <c r="T102" i="10"/>
  <c r="U102" i="10" s="1"/>
  <c r="O104" i="10"/>
  <c r="M104" i="10" s="1"/>
  <c r="N104" i="10" s="1"/>
  <c r="K105" i="10"/>
  <c r="W104" i="10"/>
  <c r="AG104" i="10" s="1"/>
  <c r="G105" i="10"/>
  <c r="S103" i="10" l="1"/>
  <c r="AA103" i="10"/>
  <c r="I107" i="10"/>
  <c r="J107" i="10" s="1"/>
  <c r="A108" i="10"/>
  <c r="E107" i="10"/>
  <c r="F107" i="10" s="1"/>
  <c r="B107" i="10"/>
  <c r="C107" i="10" s="1"/>
  <c r="W105" i="10"/>
  <c r="AG105" i="10" s="1"/>
  <c r="O105" i="10"/>
  <c r="M105" i="10" s="1"/>
  <c r="N105" i="10" s="1"/>
  <c r="K106" i="10"/>
  <c r="G106" i="10"/>
  <c r="P105" i="10"/>
  <c r="AF104" i="10"/>
  <c r="R104" i="10"/>
  <c r="X104" i="10"/>
  <c r="Z104" i="10" l="1"/>
  <c r="AB104" i="10" s="1"/>
  <c r="AC104" i="10" s="1"/>
  <c r="AA104" i="10"/>
  <c r="X105" i="10"/>
  <c r="AF105" i="10"/>
  <c r="Q105" i="10"/>
  <c r="R105" i="10"/>
  <c r="G107" i="10"/>
  <c r="S104" i="10"/>
  <c r="T104" i="10"/>
  <c r="U104" i="10" s="1"/>
  <c r="K107" i="10"/>
  <c r="W106" i="10"/>
  <c r="AG106" i="10" s="1"/>
  <c r="O106" i="10"/>
  <c r="M106" i="10" s="1"/>
  <c r="N106" i="10" s="1"/>
  <c r="I108" i="10"/>
  <c r="J108" i="10" s="1"/>
  <c r="A109" i="10"/>
  <c r="B108" i="10"/>
  <c r="C108" i="10" s="1"/>
  <c r="E108" i="10"/>
  <c r="F108" i="10" s="1"/>
  <c r="P106" i="10"/>
  <c r="P107" i="10" l="1"/>
  <c r="Q107" i="10" s="1"/>
  <c r="T105" i="10"/>
  <c r="U105" i="10" s="1"/>
  <c r="S105" i="10"/>
  <c r="AF106" i="10"/>
  <c r="Q106" i="10"/>
  <c r="R106" i="10"/>
  <c r="X106" i="10"/>
  <c r="A110" i="10"/>
  <c r="I109" i="10"/>
  <c r="J109" i="10" s="1"/>
  <c r="E109" i="10"/>
  <c r="F109" i="10" s="1"/>
  <c r="B109" i="10"/>
  <c r="C109" i="10" s="1"/>
  <c r="W107" i="10"/>
  <c r="AG107" i="10" s="1"/>
  <c r="O107" i="10"/>
  <c r="M107" i="10" s="1"/>
  <c r="N107" i="10" s="1"/>
  <c r="K108" i="10"/>
  <c r="Z105" i="10"/>
  <c r="AB105" i="10" s="1"/>
  <c r="AC105" i="10" s="1"/>
  <c r="AA105" i="10"/>
  <c r="G108" i="10"/>
  <c r="K109" i="10" l="1"/>
  <c r="W108" i="10"/>
  <c r="AG108" i="10" s="1"/>
  <c r="O108" i="10"/>
  <c r="M108" i="10" s="1"/>
  <c r="N108" i="10" s="1"/>
  <c r="A111" i="10"/>
  <c r="E110" i="10"/>
  <c r="F110" i="10" s="1"/>
  <c r="B110" i="10"/>
  <c r="C110" i="10" s="1"/>
  <c r="I110" i="10"/>
  <c r="J110" i="10" s="1"/>
  <c r="G109" i="10"/>
  <c r="P108" i="10"/>
  <c r="R107" i="10"/>
  <c r="X107" i="10"/>
  <c r="S106" i="10"/>
  <c r="T106" i="10"/>
  <c r="U106" i="10" s="1"/>
  <c r="AF107" i="10"/>
  <c r="Z106" i="10"/>
  <c r="AB106" i="10" s="1"/>
  <c r="AC106" i="10" s="1"/>
  <c r="AA106" i="10"/>
  <c r="P109" i="10" l="1"/>
  <c r="Q109" i="10" s="1"/>
  <c r="AF108" i="10"/>
  <c r="Q108" i="10"/>
  <c r="R108" i="10"/>
  <c r="X108" i="10"/>
  <c r="G110" i="10"/>
  <c r="T107" i="10"/>
  <c r="U107" i="10" s="1"/>
  <c r="S107" i="10"/>
  <c r="A112" i="10"/>
  <c r="B111" i="10"/>
  <c r="C111" i="10" s="1"/>
  <c r="I111" i="10"/>
  <c r="J111" i="10" s="1"/>
  <c r="E111" i="10"/>
  <c r="F111" i="10" s="1"/>
  <c r="Z107" i="10"/>
  <c r="AB107" i="10" s="1"/>
  <c r="AC107" i="10" s="1"/>
  <c r="AA107" i="10"/>
  <c r="O109" i="10"/>
  <c r="M109" i="10" s="1"/>
  <c r="N109" i="10" s="1"/>
  <c r="K110" i="10"/>
  <c r="W109" i="10"/>
  <c r="AG109" i="10" s="1"/>
  <c r="P110" i="10" l="1"/>
  <c r="Q110" i="10" s="1"/>
  <c r="R109" i="10"/>
  <c r="S109" i="10" s="1"/>
  <c r="A113" i="10"/>
  <c r="E112" i="10"/>
  <c r="F112" i="10" s="1"/>
  <c r="B112" i="10"/>
  <c r="C112" i="10" s="1"/>
  <c r="I112" i="10"/>
  <c r="J112" i="10" s="1"/>
  <c r="Z108" i="10"/>
  <c r="AB108" i="10" s="1"/>
  <c r="AC108" i="10" s="1"/>
  <c r="AA108" i="10"/>
  <c r="AF109" i="10"/>
  <c r="K111" i="10"/>
  <c r="W110" i="10"/>
  <c r="AG110" i="10" s="1"/>
  <c r="O110" i="10"/>
  <c r="M110" i="10" s="1"/>
  <c r="N110" i="10" s="1"/>
  <c r="G111" i="10"/>
  <c r="X109" i="10"/>
  <c r="S108" i="10"/>
  <c r="T108" i="10"/>
  <c r="U108" i="10" s="1"/>
  <c r="P111" i="10" l="1"/>
  <c r="Q111" i="10" s="1"/>
  <c r="T109" i="10"/>
  <c r="U109" i="10" s="1"/>
  <c r="X110" i="10"/>
  <c r="Z110" i="10" s="1"/>
  <c r="AB110" i="10" s="1"/>
  <c r="AC110" i="10" s="1"/>
  <c r="G112" i="10"/>
  <c r="R110" i="10"/>
  <c r="A114" i="10"/>
  <c r="B113" i="10"/>
  <c r="C113" i="10" s="1"/>
  <c r="E113" i="10"/>
  <c r="F113" i="10" s="1"/>
  <c r="I113" i="10"/>
  <c r="J113" i="10" s="1"/>
  <c r="Z109" i="10"/>
  <c r="AB109" i="10" s="1"/>
  <c r="AC109" i="10" s="1"/>
  <c r="AA109" i="10"/>
  <c r="K112" i="10"/>
  <c r="W111" i="10"/>
  <c r="AG111" i="10" s="1"/>
  <c r="O111" i="10"/>
  <c r="M111" i="10" s="1"/>
  <c r="N111" i="10" s="1"/>
  <c r="AF110" i="10"/>
  <c r="P112" i="10" l="1"/>
  <c r="Q112" i="10" s="1"/>
  <c r="AA110" i="10"/>
  <c r="R111" i="10"/>
  <c r="S111" i="10" s="1"/>
  <c r="X111" i="10"/>
  <c r="AF111" i="10"/>
  <c r="K113" i="10"/>
  <c r="W112" i="10"/>
  <c r="AG112" i="10" s="1"/>
  <c r="O112" i="10"/>
  <c r="M112" i="10" s="1"/>
  <c r="N112" i="10" s="1"/>
  <c r="G113" i="10"/>
  <c r="T110" i="10"/>
  <c r="U110" i="10" s="1"/>
  <c r="S110" i="10"/>
  <c r="E114" i="10"/>
  <c r="F114" i="10" s="1"/>
  <c r="B114" i="10"/>
  <c r="C114" i="10" s="1"/>
  <c r="A115" i="10"/>
  <c r="I114" i="10"/>
  <c r="J114" i="10" s="1"/>
  <c r="T111" i="10" l="1"/>
  <c r="U111" i="10" s="1"/>
  <c r="R112" i="10"/>
  <c r="S112" i="10" s="1"/>
  <c r="E115" i="10"/>
  <c r="F115" i="10" s="1"/>
  <c r="B115" i="10"/>
  <c r="C115" i="10" s="1"/>
  <c r="I115" i="10"/>
  <c r="J115" i="10" s="1"/>
  <c r="A116" i="10"/>
  <c r="K114" i="10"/>
  <c r="W113" i="10"/>
  <c r="AG113" i="10" s="1"/>
  <c r="O113" i="10"/>
  <c r="M113" i="10" s="1"/>
  <c r="N113" i="10" s="1"/>
  <c r="X112" i="10"/>
  <c r="AF112" i="10"/>
  <c r="G114" i="10"/>
  <c r="P113" i="10"/>
  <c r="Z111" i="10"/>
  <c r="AB111" i="10" s="1"/>
  <c r="AC111" i="10" s="1"/>
  <c r="AA111" i="10"/>
  <c r="T112" i="10" l="1"/>
  <c r="U112" i="10" s="1"/>
  <c r="P114" i="10"/>
  <c r="Q114" i="10" s="1"/>
  <c r="R113" i="10"/>
  <c r="X113" i="10"/>
  <c r="AF113" i="10"/>
  <c r="Q113" i="10"/>
  <c r="AA112" i="10"/>
  <c r="Z112" i="10"/>
  <c r="AB112" i="10" s="1"/>
  <c r="AC112" i="10" s="1"/>
  <c r="I116" i="10"/>
  <c r="J116" i="10" s="1"/>
  <c r="E116" i="10"/>
  <c r="F116" i="10" s="1"/>
  <c r="A117" i="10"/>
  <c r="B116" i="10"/>
  <c r="C116" i="10" s="1"/>
  <c r="K115" i="10"/>
  <c r="W114" i="10"/>
  <c r="AG114" i="10" s="1"/>
  <c r="O114" i="10"/>
  <c r="M114" i="10" s="1"/>
  <c r="N114" i="10" s="1"/>
  <c r="G115" i="10"/>
  <c r="P115" i="10" l="1"/>
  <c r="Q115" i="10" s="1"/>
  <c r="B117" i="10"/>
  <c r="C117" i="10" s="1"/>
  <c r="I117" i="10"/>
  <c r="J117" i="10" s="1"/>
  <c r="A118" i="10"/>
  <c r="E117" i="10"/>
  <c r="F117" i="10" s="1"/>
  <c r="X114" i="10"/>
  <c r="S113" i="10"/>
  <c r="T113" i="10"/>
  <c r="U113" i="10" s="1"/>
  <c r="K116" i="10"/>
  <c r="W115" i="10"/>
  <c r="AG115" i="10" s="1"/>
  <c r="O115" i="10"/>
  <c r="M115" i="10" s="1"/>
  <c r="N115" i="10" s="1"/>
  <c r="Z113" i="10"/>
  <c r="AB113" i="10" s="1"/>
  <c r="AC113" i="10" s="1"/>
  <c r="AA113" i="10"/>
  <c r="AF114" i="10"/>
  <c r="G116" i="10"/>
  <c r="R114" i="10"/>
  <c r="P116" i="10" l="1"/>
  <c r="Q116" i="10" s="1"/>
  <c r="T114" i="10"/>
  <c r="U114" i="10" s="1"/>
  <c r="S114" i="10"/>
  <c r="AA114" i="10"/>
  <c r="Z114" i="10"/>
  <c r="AB114" i="10" s="1"/>
  <c r="AC114" i="10" s="1"/>
  <c r="X115" i="10"/>
  <c r="E118" i="10"/>
  <c r="F118" i="10" s="1"/>
  <c r="I118" i="10"/>
  <c r="J118" i="10" s="1"/>
  <c r="A119" i="10"/>
  <c r="B118" i="10"/>
  <c r="C118" i="10" s="1"/>
  <c r="AF115" i="10"/>
  <c r="K117" i="10"/>
  <c r="W116" i="10"/>
  <c r="AG116" i="10" s="1"/>
  <c r="O116" i="10"/>
  <c r="M116" i="10" s="1"/>
  <c r="N116" i="10" s="1"/>
  <c r="G117" i="10"/>
  <c r="R115" i="10"/>
  <c r="P117" i="10" l="1"/>
  <c r="Q117" i="10" s="1"/>
  <c r="S115" i="10"/>
  <c r="T115" i="10"/>
  <c r="U115" i="10" s="1"/>
  <c r="X116" i="10"/>
  <c r="AF116" i="10"/>
  <c r="Z115" i="10"/>
  <c r="AB115" i="10" s="1"/>
  <c r="AC115" i="10" s="1"/>
  <c r="AA115" i="10"/>
  <c r="K118" i="10"/>
  <c r="W117" i="10"/>
  <c r="AG117" i="10" s="1"/>
  <c r="O117" i="10"/>
  <c r="M117" i="10" s="1"/>
  <c r="N117" i="10" s="1"/>
  <c r="E119" i="10"/>
  <c r="F119" i="10" s="1"/>
  <c r="B119" i="10"/>
  <c r="C119" i="10" s="1"/>
  <c r="I119" i="10"/>
  <c r="J119" i="10" s="1"/>
  <c r="G118" i="10"/>
  <c r="R116" i="10"/>
  <c r="X117" i="10" l="1"/>
  <c r="Z117" i="10" s="1"/>
  <c r="AB117" i="10" s="1"/>
  <c r="AC117" i="10" s="1"/>
  <c r="K119" i="10"/>
  <c r="W118" i="10"/>
  <c r="AG118" i="10" s="1"/>
  <c r="O118" i="10"/>
  <c r="M118" i="10" s="1"/>
  <c r="N118" i="10" s="1"/>
  <c r="R117" i="10"/>
  <c r="T116" i="10"/>
  <c r="U116" i="10" s="1"/>
  <c r="S116" i="10"/>
  <c r="Z116" i="10"/>
  <c r="AB116" i="10" s="1"/>
  <c r="AC116" i="10" s="1"/>
  <c r="AA116" i="10"/>
  <c r="G119" i="10"/>
  <c r="AF117" i="10"/>
  <c r="P118" i="10"/>
  <c r="AA117" i="10" l="1"/>
  <c r="P119" i="10"/>
  <c r="Q119" i="10" s="1"/>
  <c r="S117" i="10"/>
  <c r="T117" i="10"/>
  <c r="U117" i="10" s="1"/>
  <c r="O119" i="10"/>
  <c r="M119" i="10" s="1"/>
  <c r="N119" i="10" s="1"/>
  <c r="W119" i="10"/>
  <c r="AG119" i="10" s="1"/>
  <c r="X118" i="10"/>
  <c r="AF118" i="10"/>
  <c r="Q118" i="10"/>
  <c r="R118" i="10"/>
  <c r="AF119" i="10" l="1"/>
  <c r="Z118" i="10"/>
  <c r="AB118" i="10" s="1"/>
  <c r="AC118" i="10" s="1"/>
  <c r="AA118" i="10"/>
  <c r="R119" i="10"/>
  <c r="T118" i="10"/>
  <c r="U118" i="10" s="1"/>
  <c r="S118" i="10"/>
  <c r="X119" i="10"/>
  <c r="Z119" i="10" l="1"/>
  <c r="AB119" i="10" s="1"/>
  <c r="AC119" i="10" s="1"/>
  <c r="AA119" i="10"/>
  <c r="S119" i="10"/>
  <c r="T119" i="10"/>
  <c r="U11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8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9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<sst xmlns="http://schemas.openxmlformats.org/spreadsheetml/2006/main" count="190" uniqueCount="95">
  <si>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</si>
  <si>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</si>
  <si>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</si>
  <si>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</si>
  <si>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</si>
  <si>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</si>
  <si>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</si>
  <si>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</si>
  <si>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</si>
  <si>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</si>
  <si>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</si>
  <si>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</si>
  <si>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</si>
  <si>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</si>
  <si>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</si>
  <si>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</si>
  <si>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</si>
  <si>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</si>
  <si>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</si>
  <si>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</si>
  <si>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</si>
  <si>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</si>
  <si>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</si>
  <si>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</si>
  <si>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</si>
  <si>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</si>
  <si>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</si>
  <si>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</si>
  <si>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</si>
  <si>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</si>
  <si>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</si>
  <si>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</si>
  <si>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</si>
  <si>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</si>
  <si>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</si>
  <si>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</si>
  <si>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</si>
  <si>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</si>
  <si>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</si>
  <si>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</si>
  <si>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</si>
  <si>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</si>
  <si>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</si>
  <si>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</si>
  <si>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</si>
  <si>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</si>
  <si>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</si>
  <si>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</si>
  <si>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</si>
  <si>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</si>
  <si>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</si>
  <si>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</si>
  <si>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</si>
  <si>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</si>
  <si>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</si>
  <si>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</si>
  <si>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</si>
  <si>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</si>
  <si>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</si>
  <si>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</si>
  <si>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</si>
  <si>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</si>
  <si>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</si>
  <si>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</si>
  <si>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</si>
  <si>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</si>
  <si>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</si>
  <si>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</si>
  <si>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</si>
  <si>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</si>
  <si>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</si>
  <si>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</si>
  <si>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</si>
  <si>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</si>
  <si>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</si>
  <si>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</si>
  <si>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</si>
  <si>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</si>
  <si>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</si>
  <si>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</si>
  <si>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</si>
  <si>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</si>
  <si>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</si>
  <si>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</si>
  <si>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</si>
  <si>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</si>
  <si>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</si>
  <si>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</si>
  <si>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</si>
  <si>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</si>
  <si>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1"/>
        <color indexed="10"/>
        <rFont val="Arial Cyr"/>
        <charset val="204"/>
      </rPr>
      <t>Min депо</t>
    </r>
  </si>
  <si>
    <t>Grid3</t>
  </si>
  <si>
    <t>Grid3Add</t>
  </si>
  <si>
    <t>Mult3</t>
  </si>
  <si>
    <t>Mult3Add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</si>
</sst>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5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0"/>
      <name val="Arial Cyr"/>
      <charset val="204"/>
    </font>
    <font>
      <b/>
      <sz val="11"/>
      <color indexed="12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7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4" fillId="7" borderId="0" xfId="0" applyFont="1" applyFill="1" applyProtection="1"/>
    <xf numFmtId="0" fontId="25" fillId="0" borderId="0" xfId="0" applyFont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7" fillId="7" borderId="0" xfId="0" applyFont="1" applyFill="1" applyProtection="1"/>
    <xf numFmtId="171" fontId="29" fillId="4" borderId="0" xfId="0" applyNumberFormat="1" applyFont="1" applyFill="1" applyProtection="1"/>
    <xf numFmtId="171" fontId="29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4" fillId="8" borderId="25" xfId="0" applyNumberFormat="1" applyFont="1" applyFill="1" applyBorder="1" applyProtection="1">
      <protection locked="0"/>
    </xf>
    <xf numFmtId="2" fontId="34" fillId="8" borderId="26" xfId="0" applyNumberFormat="1" applyFont="1" applyFill="1" applyBorder="1" applyProtection="1">
      <protection locked="0"/>
    </xf>
    <xf numFmtId="9" fontId="34" fillId="8" borderId="0" xfId="0" applyNumberFormat="1" applyFont="1" applyFill="1" applyProtection="1">
      <protection locked="0"/>
    </xf>
    <xf numFmtId="2" fontId="35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0" fontId="23" fillId="0" borderId="0" xfId="0" applyFont="1" applyProtection="1"/>
    <xf numFmtId="0" fontId="42" fillId="0" borderId="0" xfId="0" applyFont="1"/>
    <xf numFmtId="0" fontId="0" fillId="0" borderId="0" xfId="0" applyAlignment="1">
      <alignment horizontal="center" vertical="center" wrapText="1"/>
    </xf>
    <xf numFmtId="173" fontId="42" fillId="0" borderId="0" xfId="0" applyNumberFormat="1" applyFont="1"/>
    <xf numFmtId="49" fontId="34" fillId="0" borderId="0" xfId="0" applyNumberFormat="1" applyFont="1" applyAlignment="1">
      <alignment horizontal="center"/>
    </xf>
    <xf numFmtId="0" fontId="1" fillId="0" borderId="0" xfId="0" applyFont="1"/>
    <xf numFmtId="0" fontId="43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7" fillId="0" borderId="27" xfId="0" applyFont="1" applyBorder="1" applyAlignment="1">
      <alignment horizontal="center" vertical="center"/>
    </xf>
    <xf numFmtId="169" fontId="37" fillId="0" borderId="5" xfId="0" applyNumberFormat="1" applyFont="1" applyBorder="1" applyAlignment="1">
      <alignment horizontal="right" vertical="center"/>
    </xf>
    <xf numFmtId="174" fontId="37" fillId="0" borderId="2" xfId="0" applyNumberFormat="1" applyFont="1" applyBorder="1" applyAlignment="1">
      <alignment horizontal="right" vertical="center" indent="1"/>
    </xf>
    <xf numFmtId="0" fontId="41" fillId="0" borderId="12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169" fontId="37" fillId="9" borderId="18" xfId="0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left" vertical="center" indent="1"/>
    </xf>
    <xf numFmtId="0" fontId="37" fillId="9" borderId="28" xfId="0" applyFont="1" applyFill="1" applyBorder="1" applyAlignment="1">
      <alignment horizontal="center" vertical="center"/>
    </xf>
    <xf numFmtId="0" fontId="37" fillId="9" borderId="21" xfId="0" applyFont="1" applyFill="1" applyBorder="1" applyAlignment="1">
      <alignment horizontal="left" vertical="center" indent="1"/>
    </xf>
    <xf numFmtId="174" fontId="37" fillId="9" borderId="19" xfId="0" applyNumberFormat="1" applyFont="1" applyFill="1" applyBorder="1" applyAlignment="1">
      <alignment horizontal="right" vertical="center" indent="1"/>
    </xf>
    <xf numFmtId="0" fontId="37" fillId="9" borderId="27" xfId="0" applyFont="1" applyFill="1" applyBorder="1" applyAlignment="1">
      <alignment horizontal="center" vertical="center"/>
    </xf>
    <xf numFmtId="0" fontId="37" fillId="9" borderId="4" xfId="0" applyFont="1" applyFill="1" applyBorder="1" applyAlignment="1">
      <alignment horizontal="left" vertical="center" indent="1"/>
    </xf>
    <xf numFmtId="169" fontId="37" fillId="9" borderId="5" xfId="0" applyNumberFormat="1" applyFont="1" applyFill="1" applyBorder="1" applyAlignment="1">
      <alignment horizontal="right" vertical="center"/>
    </xf>
    <xf numFmtId="174" fontId="37" fillId="9" borderId="2" xfId="0" applyNumberFormat="1" applyFont="1" applyFill="1" applyBorder="1" applyAlignment="1">
      <alignment horizontal="right" vertical="center" indent="1"/>
    </xf>
    <xf numFmtId="0" fontId="37" fillId="4" borderId="27" xfId="0" applyFont="1" applyFill="1" applyBorder="1" applyAlignment="1">
      <alignment horizontal="center" vertical="center"/>
    </xf>
    <xf numFmtId="0" fontId="37" fillId="4" borderId="4" xfId="0" applyFont="1" applyFill="1" applyBorder="1" applyAlignment="1">
      <alignment horizontal="left" vertical="center" indent="1"/>
    </xf>
    <xf numFmtId="169" fontId="37" fillId="4" borderId="5" xfId="0" applyNumberFormat="1" applyFont="1" applyFill="1" applyBorder="1" applyAlignment="1">
      <alignment horizontal="right" vertical="center"/>
    </xf>
    <xf numFmtId="174" fontId="37" fillId="4" borderId="2" xfId="0" applyNumberFormat="1" applyFont="1" applyFill="1" applyBorder="1" applyAlignment="1">
      <alignment horizontal="right" vertical="center" indent="1"/>
    </xf>
    <xf numFmtId="0" fontId="37" fillId="6" borderId="27" xfId="0" applyFont="1" applyFill="1" applyBorder="1" applyAlignment="1">
      <alignment horizontal="center" vertical="center"/>
    </xf>
    <xf numFmtId="0" fontId="37" fillId="6" borderId="4" xfId="0" applyFont="1" applyFill="1" applyBorder="1" applyAlignment="1">
      <alignment horizontal="left" vertical="center" indent="1"/>
    </xf>
    <xf numFmtId="169" fontId="37" fillId="6" borderId="5" xfId="0" applyNumberFormat="1" applyFont="1" applyFill="1" applyBorder="1" applyAlignment="1">
      <alignment horizontal="right" vertical="center"/>
    </xf>
    <xf numFmtId="174" fontId="37" fillId="6" borderId="2" xfId="0" applyNumberFormat="1" applyFont="1" applyFill="1" applyBorder="1" applyAlignment="1">
      <alignment horizontal="right" vertical="center" indent="1"/>
    </xf>
    <xf numFmtId="0" fontId="37" fillId="3" borderId="27" xfId="0" applyFont="1" applyFill="1" applyBorder="1" applyAlignment="1">
      <alignment horizontal="center" vertical="center"/>
    </xf>
    <xf numFmtId="0" fontId="37" fillId="3" borderId="4" xfId="0" applyFont="1" applyFill="1" applyBorder="1" applyAlignment="1">
      <alignment horizontal="left" vertical="center" indent="1"/>
    </xf>
    <xf numFmtId="169" fontId="37" fillId="3" borderId="5" xfId="0" applyNumberFormat="1" applyFont="1" applyFill="1" applyBorder="1" applyAlignment="1">
      <alignment horizontal="right" vertical="center"/>
    </xf>
    <xf numFmtId="174" fontId="37" fillId="3" borderId="2" xfId="0" applyNumberFormat="1" applyFont="1" applyFill="1" applyBorder="1" applyAlignment="1">
      <alignment horizontal="right" vertical="center" indent="1"/>
    </xf>
    <xf numFmtId="168" fontId="37" fillId="8" borderId="1" xfId="0" applyNumberFormat="1" applyFont="1" applyFill="1" applyBorder="1" applyProtection="1"/>
    <xf numFmtId="168" fontId="37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5" fillId="0" borderId="0" xfId="0" applyNumberFormat="1" applyFont="1" applyFill="1" applyProtection="1"/>
    <xf numFmtId="0" fontId="0" fillId="0" borderId="0" xfId="0" applyFill="1" applyProtection="1"/>
    <xf numFmtId="2" fontId="34" fillId="0" borderId="0" xfId="0" applyNumberFormat="1" applyFont="1" applyFill="1" applyBorder="1" applyProtection="1"/>
    <xf numFmtId="9" fontId="34" fillId="0" borderId="0" xfId="0" applyNumberFormat="1" applyFont="1" applyFill="1" applyProtection="1"/>
    <xf numFmtId="0" fontId="27" fillId="0" borderId="0" xfId="0" applyFont="1" applyFill="1" applyProtection="1"/>
    <xf numFmtId="0" fontId="33" fillId="0" borderId="0" xfId="0" applyFont="1" applyFill="1" applyProtection="1"/>
    <xf numFmtId="0" fontId="30" fillId="0" borderId="29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0" fontId="48" fillId="0" borderId="0" xfId="0" applyFont="1" applyAlignment="1">
      <alignment horizontal="left"/>
    </xf>
    <xf numFmtId="0" fontId="48" fillId="0" borderId="0" xfId="0" applyFont="1" applyAlignment="1">
      <alignment horizontal="left" vertical="center"/>
    </xf>
    <xf numFmtId="171" fontId="49" fillId="0" borderId="0" xfId="0" applyNumberFormat="1" applyFont="1" applyAlignment="1" applyProtection="1">
      <alignment horizontal="center"/>
      <protection locked="0"/>
    </xf>
    <xf numFmtId="0" fontId="53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2" fillId="0" borderId="0" xfId="0" applyNumberFormat="1" applyFont="1" applyProtection="1"/>
    <xf numFmtId="1" fontId="52" fillId="4" borderId="0" xfId="0" applyNumberFormat="1" applyFont="1" applyFill="1" applyProtection="1"/>
    <xf numFmtId="1" fontId="52" fillId="3" borderId="0" xfId="0" applyNumberFormat="1" applyFont="1" applyFill="1" applyProtection="1"/>
    <xf numFmtId="1" fontId="53" fillId="0" borderId="0" xfId="0" applyNumberFormat="1" applyFont="1" applyProtection="1"/>
    <xf numFmtId="1" fontId="53" fillId="5" borderId="0" xfId="0" applyNumberFormat="1" applyFont="1" applyFill="1" applyProtection="1"/>
    <xf numFmtId="0" fontId="33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2" fillId="4" borderId="0" xfId="0" applyNumberFormat="1" applyFont="1" applyFill="1" applyProtection="1"/>
    <xf numFmtId="0" fontId="54" fillId="0" borderId="0" xfId="0" applyFont="1" applyProtection="1"/>
    <xf numFmtId="171" fontId="52" fillId="3" borderId="0" xfId="0" applyNumberFormat="1" applyFont="1" applyFill="1" applyProtection="1"/>
    <xf numFmtId="0" fontId="54" fillId="7" borderId="0" xfId="0" applyFont="1" applyFill="1" applyProtection="1"/>
    <xf numFmtId="0" fontId="35" fillId="0" borderId="0" xfId="0" applyFont="1" applyFill="1" applyProtection="1">
      <protection locked="0"/>
    </xf>
    <xf numFmtId="0" fontId="55" fillId="0" borderId="0" xfId="0" applyFont="1" applyProtection="1"/>
    <xf numFmtId="0" fontId="56" fillId="0" borderId="0" xfId="0" applyFont="1" applyProtection="1"/>
    <xf numFmtId="0" fontId="56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5" fillId="0" borderId="0" xfId="0" applyFont="1" applyAlignment="1" applyProtection="1">
      <alignment horizontal="left"/>
    </xf>
    <xf numFmtId="0" fontId="57" fillId="0" borderId="0" xfId="0" applyFont="1" applyProtection="1"/>
    <xf numFmtId="0" fontId="58" fillId="0" borderId="0" xfId="0" applyFont="1" applyProtection="1"/>
    <xf numFmtId="0" fontId="59" fillId="0" borderId="0" xfId="0" applyFont="1" applyProtection="1"/>
    <xf numFmtId="0" fontId="60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1" fillId="0" borderId="0" xfId="0" applyNumberFormat="1" applyFont="1" applyProtection="1"/>
    <xf numFmtId="1" fontId="61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2" fillId="0" borderId="0" xfId="0" applyFont="1"/>
    <xf numFmtId="0" fontId="0" fillId="4" borderId="0" xfId="0" applyFill="1"/>
    <xf numFmtId="0" fontId="0" fillId="3" borderId="0" xfId="0" applyFill="1"/>
    <xf numFmtId="1" fontId="23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0" xfId="0" applyNumberFormat="1" applyFont="1" applyFill="1" applyBorder="1" applyAlignment="1" applyProtection="1">
      <alignment horizontal="center"/>
    </xf>
    <xf numFmtId="1" fontId="5" fillId="3" borderId="30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3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3" fillId="8" borderId="25" xfId="0" applyFont="1" applyFill="1" applyBorder="1" applyAlignment="1" applyProtection="1">
      <alignment horizontal="center"/>
      <protection locked="0"/>
    </xf>
    <xf numFmtId="0" fontId="64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2" fillId="4" borderId="0" xfId="0" applyFont="1" applyFill="1" applyProtection="1"/>
    <xf numFmtId="0" fontId="52" fillId="3" borderId="0" xfId="0" applyFont="1" applyFill="1" applyProtection="1"/>
    <xf numFmtId="0" fontId="53" fillId="5" borderId="0" xfId="0" applyFont="1" applyFill="1" applyProtection="1"/>
    <xf numFmtId="171" fontId="53" fillId="5" borderId="0" xfId="0" applyNumberFormat="1" applyFont="1" applyFill="1" applyProtection="1"/>
    <xf numFmtId="0" fontId="65" fillId="0" borderId="0" xfId="0" applyFont="1" applyProtection="1"/>
    <xf numFmtId="0" fontId="67" fillId="0" borderId="0" xfId="0" applyFont="1" applyProtection="1"/>
    <xf numFmtId="1" fontId="69" fillId="8" borderId="25" xfId="0" applyNumberFormat="1" applyFont="1" applyFill="1" applyBorder="1" applyAlignment="1" applyProtection="1">
      <alignment horizontal="center"/>
      <protection locked="0"/>
    </xf>
    <xf numFmtId="171" fontId="69" fillId="8" borderId="0" xfId="0" applyNumberFormat="1" applyFont="1" applyFill="1" applyAlignment="1" applyProtection="1">
      <alignment horizontal="center"/>
      <protection locked="0"/>
    </xf>
    <xf numFmtId="0" fontId="70" fillId="4" borderId="0" xfId="0" applyFont="1" applyFill="1" applyProtection="1"/>
    <xf numFmtId="0" fontId="66" fillId="0" borderId="0" xfId="0" applyFont="1" applyProtection="1"/>
    <xf numFmtId="0" fontId="70" fillId="3" borderId="0" xfId="0" applyFont="1" applyFill="1" applyProtection="1"/>
    <xf numFmtId="1" fontId="65" fillId="8" borderId="25" xfId="0" applyNumberFormat="1" applyFont="1" applyFill="1" applyBorder="1" applyAlignment="1" applyProtection="1">
      <alignment horizontal="center"/>
      <protection locked="0"/>
    </xf>
    <xf numFmtId="0" fontId="66" fillId="7" borderId="0" xfId="0" applyFont="1" applyFill="1" applyProtection="1"/>
    <xf numFmtId="0" fontId="66" fillId="0" borderId="0" xfId="0" applyFont="1" applyProtection="1">
      <protection locked="0"/>
    </xf>
    <xf numFmtId="171" fontId="70" fillId="4" borderId="0" xfId="0" applyNumberFormat="1" applyFont="1" applyFill="1" applyProtection="1"/>
    <xf numFmtId="171" fontId="70" fillId="3" borderId="0" xfId="0" applyNumberFormat="1" applyFont="1" applyFill="1" applyProtection="1"/>
    <xf numFmtId="165" fontId="65" fillId="8" borderId="0" xfId="0" applyNumberFormat="1" applyFont="1" applyFill="1" applyAlignment="1" applyProtection="1">
      <alignment horizontal="center"/>
      <protection locked="0"/>
    </xf>
    <xf numFmtId="0" fontId="71" fillId="0" borderId="0" xfId="0" applyFont="1" applyProtection="1"/>
    <xf numFmtId="0" fontId="43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5" fillId="0" borderId="0" xfId="0" applyNumberFormat="1" applyFont="1" applyAlignment="1" applyProtection="1">
      <alignment horizontal="center"/>
      <protection locked="0"/>
    </xf>
    <xf numFmtId="1" fontId="65" fillId="3" borderId="0" xfId="0" applyNumberFormat="1" applyFont="1" applyFill="1" applyAlignment="1" applyProtection="1">
      <alignment horizontal="center"/>
    </xf>
    <xf numFmtId="1" fontId="68" fillId="5" borderId="0" xfId="0" applyNumberFormat="1" applyFont="1" applyFill="1" applyAlignment="1" applyProtection="1">
      <alignment horizontal="center"/>
    </xf>
    <xf numFmtId="166" fontId="3" fillId="0" borderId="29" xfId="0" applyNumberFormat="1" applyFont="1" applyFill="1" applyBorder="1" applyAlignment="1" applyProtection="1">
      <alignment horizontal="center" vertical="center"/>
    </xf>
    <xf numFmtId="0" fontId="3" fillId="0" borderId="31" xfId="0" applyFont="1" applyBorder="1" applyProtection="1"/>
    <xf numFmtId="0" fontId="72" fillId="0" borderId="0" xfId="0" applyFont="1"/>
    <xf numFmtId="0" fontId="71" fillId="0" borderId="0" xfId="0" applyFont="1" applyAlignment="1" applyProtection="1">
      <alignment horizontal="center"/>
      <protection locked="0"/>
    </xf>
    <xf numFmtId="1" fontId="71" fillId="0" borderId="0" xfId="0" applyNumberFormat="1" applyFont="1" applyAlignment="1" applyProtection="1">
      <alignment horizontal="center"/>
      <protection locked="0"/>
    </xf>
    <xf numFmtId="0" fontId="30" fillId="0" borderId="32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0" fontId="72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2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4" fillId="0" borderId="0" xfId="0" applyFont="1" applyProtection="1"/>
    <xf numFmtId="171" fontId="50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49" fillId="0" borderId="0" xfId="0" applyNumberFormat="1" applyFont="1" applyAlignment="1" applyProtection="1">
      <alignment horizontal="center"/>
    </xf>
    <xf numFmtId="171" fontId="50" fillId="4" borderId="0" xfId="0" applyNumberFormat="1" applyFont="1" applyFill="1" applyProtection="1"/>
    <xf numFmtId="171" fontId="50" fillId="3" borderId="0" xfId="0" applyNumberFormat="1" applyFont="1" applyFill="1" applyProtection="1"/>
    <xf numFmtId="171" fontId="51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2" fillId="0" borderId="10" xfId="0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22" fillId="7" borderId="0" xfId="0" applyFont="1" applyFill="1" applyAlignment="1" applyProtection="1">
      <alignment horizontal="center" vertical="center" wrapText="1"/>
    </xf>
    <xf numFmtId="49" fontId="23" fillId="0" borderId="10" xfId="0" applyNumberFormat="1" applyFont="1" applyBorder="1" applyAlignment="1" applyProtection="1">
      <alignment horizontal="center" vertical="center" wrapText="1"/>
    </xf>
    <xf numFmtId="0" fontId="22" fillId="0" borderId="14" xfId="0" applyFont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0" fillId="0" borderId="32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6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7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6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7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2" fontId="32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69" fillId="0" borderId="0" xfId="0" applyNumberFormat="1" applyFont="1" applyFill="1" applyAlignment="1" applyProtection="1">
      <alignment horizontal="center"/>
    </xf>
    <xf numFmtId="165" fontId="65" fillId="0" borderId="0" xfId="0" applyNumberFormat="1" applyFont="1" applyFill="1" applyAlignment="1" applyProtection="1">
      <alignment horizontal="center"/>
    </xf>
    <xf numFmtId="0" fontId="43" fillId="0" borderId="0" xfId="0" applyFont="1" applyFill="1" applyProtection="1"/>
    <xf numFmtId="171" fontId="31" fillId="0" borderId="0" xfId="0" applyNumberFormat="1" applyFont="1" applyFill="1" applyAlignment="1" applyProtection="1">
      <alignment horizontal="center"/>
    </xf>
    <xf numFmtId="165" fontId="28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2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1" fontId="5" fillId="3" borderId="33" xfId="0" applyNumberFormat="1" applyFont="1" applyFill="1" applyBorder="1" applyAlignment="1" applyProtection="1">
      <alignment horizontal="center"/>
    </xf>
    <xf numFmtId="1" fontId="5" fillId="12" borderId="33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3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6" fillId="0" borderId="35" xfId="0" applyFont="1" applyFill="1" applyBorder="1" applyAlignment="1" applyProtection="1">
      <alignment horizontal="center" vertical="center" wrapText="1"/>
    </xf>
    <xf numFmtId="0" fontId="37" fillId="0" borderId="14" xfId="0" applyFont="1" applyBorder="1" applyAlignment="1" applyProtection="1">
      <alignment horizontal="center" vertical="center" wrapText="1"/>
    </xf>
    <xf numFmtId="0" fontId="47" fillId="0" borderId="0" xfId="0" applyFont="1" applyAlignment="1">
      <alignment horizontal="left"/>
    </xf>
    <xf numFmtId="0" fontId="45" fillId="0" borderId="35" xfId="0" applyFont="1" applyFill="1" applyBorder="1" applyAlignment="1" applyProtection="1">
      <alignment horizontal="center" vertical="center" wrapText="1"/>
    </xf>
    <xf numFmtId="0" fontId="46" fillId="0" borderId="14" xfId="0" applyFont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2" fillId="0" borderId="15" xfId="0" applyFont="1" applyBorder="1" applyAlignment="1" applyProtection="1">
      <alignment horizontal="center" vertical="center" wrapText="1"/>
    </xf>
    <xf numFmtId="0" fontId="22" fillId="0" borderId="13" xfId="0" applyFont="1" applyBorder="1" applyAlignment="1" applyProtection="1">
      <alignment horizontal="center" vertical="center" wrapText="1"/>
    </xf>
    <xf numFmtId="0" fontId="13" fillId="0" borderId="36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63">
        <v>0</v>
      </c>
      <c r="D1" s="114"/>
      <c r="E1" s="114"/>
      <c r="F1" s="114"/>
      <c r="G1" s="114"/>
      <c r="H1" s="114"/>
      <c r="I1" s="255"/>
      <c r="J1" s="251" t="str">
        <f>IF(K$1=0,"LastOrder",IF(K$1=1,"MinOrder","ОШИБКА"))</f>
        <v>LastOrder</v>
      </c>
      <c r="K1" s="263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35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35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35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35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35"/>
      <c r="C4" s="324"/>
      <c r="D4" s="29"/>
      <c r="E4" s="29"/>
      <c r="F4" s="29"/>
      <c r="G4" s="29"/>
      <c r="H4" s="29"/>
      <c r="I4" s="31"/>
      <c r="J4" s="235"/>
      <c r="K4" s="324"/>
      <c r="L4" s="32"/>
      <c r="M4" s="32"/>
      <c r="N4" s="32"/>
      <c r="O4" s="32"/>
      <c r="P4" s="32"/>
    </row>
    <row r="5" spans="1:16" ht="15" x14ac:dyDescent="0.25">
      <c r="A5" s="34"/>
      <c r="B5" s="235"/>
      <c r="C5" s="315"/>
      <c r="D5" s="35"/>
      <c r="E5" s="35"/>
      <c r="F5" s="35"/>
      <c r="G5" s="35"/>
      <c r="H5" s="35"/>
      <c r="I5" s="37"/>
      <c r="J5" s="235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35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35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36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36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34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16"/>
      <c r="D8" s="35"/>
      <c r="E8" s="35"/>
      <c r="F8" s="35"/>
      <c r="G8" s="35"/>
      <c r="H8" s="35"/>
      <c r="I8" s="37"/>
      <c r="J8" s="234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35" t="str">
        <f>IF(C$9&lt;0,"д.б. &gt;=0","")</f>
        <v/>
      </c>
      <c r="C9" s="24">
        <v>11</v>
      </c>
      <c r="D9" s="256"/>
      <c r="E9" s="256"/>
      <c r="F9" s="256"/>
      <c r="G9" s="256"/>
      <c r="H9" s="256"/>
      <c r="I9" s="257"/>
      <c r="J9" s="235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36" t="str">
        <f>IF(AND(C$9=0,C$10&lt;&gt;0),"д.б. =0","")</f>
        <v/>
      </c>
      <c r="C10" s="26">
        <v>-0.05</v>
      </c>
      <c r="D10" s="256"/>
      <c r="E10" s="256"/>
      <c r="F10" s="256"/>
      <c r="G10" s="256"/>
      <c r="H10" s="256"/>
      <c r="I10" s="257"/>
      <c r="J10" s="236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38"/>
      <c r="B11" s="236"/>
      <c r="C11" s="325"/>
      <c r="D11" s="256"/>
      <c r="E11" s="256"/>
      <c r="F11" s="256"/>
      <c r="G11" s="256"/>
      <c r="H11" s="256"/>
      <c r="I11" s="257"/>
      <c r="J11" s="236"/>
      <c r="K11" s="326"/>
      <c r="L11" s="32"/>
      <c r="M11" s="32"/>
      <c r="N11" s="32"/>
      <c r="O11" s="32"/>
      <c r="P11" s="32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256"/>
      <c r="E12" s="256"/>
      <c r="F12" s="256"/>
      <c r="G12" s="256"/>
      <c r="H12" s="256"/>
      <c r="I12" s="257"/>
      <c r="J12" s="236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256"/>
      <c r="E13" s="256"/>
      <c r="F13" s="256"/>
      <c r="G13" s="256"/>
      <c r="H13" s="256"/>
      <c r="I13" s="257"/>
      <c r="J13" s="236" t="str">
        <f>IF(AND(K$12=0,K$13&lt;&gt;0),"д.б. =0","")</f>
        <v/>
      </c>
      <c r="K13" s="307">
        <v>0</v>
      </c>
      <c r="L13" s="32"/>
      <c r="M13" s="32"/>
      <c r="N13" s="32"/>
      <c r="O13" s="32"/>
      <c r="P13" s="32"/>
    </row>
    <row r="14" spans="1:16" ht="15" x14ac:dyDescent="0.25">
      <c r="A14" s="238"/>
      <c r="B14" s="236"/>
      <c r="C14" s="325"/>
      <c r="D14" s="256"/>
      <c r="E14" s="256"/>
      <c r="F14" s="256"/>
      <c r="G14" s="256" t="s">
        <v>11</v>
      </c>
      <c r="H14" s="256"/>
      <c r="I14" s="257"/>
      <c r="J14" s="236"/>
      <c r="K14" s="326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35" t="str">
        <f>IF(C$15&lt;0,"д.б. &gt;=0","")</f>
        <v/>
      </c>
      <c r="C15" s="221">
        <v>15</v>
      </c>
      <c r="D15" s="256"/>
      <c r="E15" s="256"/>
      <c r="F15" s="256"/>
      <c r="G15" s="256"/>
      <c r="H15" s="256"/>
      <c r="I15" s="257"/>
      <c r="J15" s="235" t="str">
        <f>IF(K$15&lt;0,"д.б. &gt;=0","")</f>
        <v/>
      </c>
      <c r="K15" s="237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36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35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58" t="s">
        <v>6</v>
      </c>
      <c r="B18" s="373">
        <v>3</v>
      </c>
      <c r="C18" s="374"/>
      <c r="D18" s="375"/>
      <c r="E18" s="259"/>
      <c r="F18" s="370">
        <v>2</v>
      </c>
      <c r="G18" s="370"/>
      <c r="H18" s="370"/>
      <c r="I18" s="260"/>
      <c r="J18" s="371">
        <v>3</v>
      </c>
      <c r="K18" s="371"/>
      <c r="L18" s="371"/>
      <c r="M18" s="259"/>
      <c r="N18" s="371">
        <v>2</v>
      </c>
      <c r="O18" s="371"/>
      <c r="P18" s="372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61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61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62"/>
      <c r="F20" s="71"/>
      <c r="G20" s="68"/>
      <c r="H20" s="69"/>
      <c r="I20" s="72"/>
      <c r="J20" s="73"/>
      <c r="K20" s="68"/>
      <c r="L20" s="69"/>
      <c r="M20" s="262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51" t="str">
        <f>IF(C$1=0,"LastOrder",IF(C$1=1,"MinOrder","ОШИБКА"))</f>
        <v>LastOrder</v>
      </c>
      <c r="C1" s="254">
        <v>0</v>
      </c>
      <c r="D1" s="114"/>
      <c r="E1" s="264"/>
      <c r="F1" s="251" t="str">
        <f>IF(G$1=0,"LastOrder",IF(G$1=1,"MinOrder","ОШИБКА"))</f>
        <v>LastOrder</v>
      </c>
      <c r="G1" s="254">
        <v>0</v>
      </c>
      <c r="H1" s="114"/>
      <c r="I1" s="255"/>
      <c r="J1" s="251" t="str">
        <f>IF(K$1=0,"LastOrder",IF(K$1=1,"MinOrder","ОШИБКА"))</f>
        <v>LastOrder</v>
      </c>
      <c r="K1" s="254">
        <v>0</v>
      </c>
      <c r="L1" s="114"/>
      <c r="M1" s="265"/>
      <c r="N1" s="251" t="str">
        <f>IF(O$1=0,"LastOrder",IF(O$1=1,"MinOrder","ОШИБКА"))</f>
        <v>MinOrder</v>
      </c>
      <c r="O1" s="254">
        <v>1</v>
      </c>
      <c r="P1" s="114"/>
    </row>
    <row r="2" spans="1:16" ht="15" x14ac:dyDescent="0.25">
      <c r="A2" s="27" t="s">
        <v>0</v>
      </c>
      <c r="B2" s="236" t="str">
        <f>IF(C$2&lt;0,"д.б. &gt;0","")</f>
        <v/>
      </c>
      <c r="C2" s="1">
        <v>0.01</v>
      </c>
      <c r="D2" s="29"/>
      <c r="E2" s="30"/>
      <c r="F2" s="236" t="str">
        <f>IF(G$2&lt;0,"д.б. &gt;0","")</f>
        <v/>
      </c>
      <c r="G2" s="1">
        <v>0.02</v>
      </c>
      <c r="H2" s="29"/>
      <c r="I2" s="31"/>
      <c r="J2" s="236" t="str">
        <f>IF(K$2&lt;0,"д.б. &gt;0","")</f>
        <v/>
      </c>
      <c r="K2" s="1">
        <v>0.03</v>
      </c>
      <c r="L2" s="32"/>
      <c r="M2" s="33"/>
      <c r="N2" s="236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36" t="str">
        <f>IF(C$3&lt;0,"д.б. &gt;0","")</f>
        <v/>
      </c>
      <c r="C3" s="2">
        <v>1.4</v>
      </c>
      <c r="D3" s="29"/>
      <c r="E3" s="30"/>
      <c r="F3" s="236" t="str">
        <f>IF(G$3&lt;0,"д.б. &gt;0","")</f>
        <v/>
      </c>
      <c r="G3" s="2">
        <v>1.4</v>
      </c>
      <c r="H3" s="29"/>
      <c r="I3" s="31"/>
      <c r="J3" s="236" t="str">
        <f>IF(K$3&lt;0,"д.б. &gt;0","")</f>
        <v/>
      </c>
      <c r="K3" s="2">
        <v>1.4</v>
      </c>
      <c r="L3" s="32"/>
      <c r="M3" s="33"/>
      <c r="N3" s="236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36" t="str">
        <f>IF(C$4&lt;2,"д.б. &gt;1","")</f>
        <v/>
      </c>
      <c r="C4" s="23">
        <v>2</v>
      </c>
      <c r="D4" s="29"/>
      <c r="E4" s="30"/>
      <c r="F4" s="236" t="str">
        <f>IF(G$4&lt;2,"д.б. &gt;1","")</f>
        <v/>
      </c>
      <c r="G4" s="23">
        <v>3</v>
      </c>
      <c r="H4" s="29"/>
      <c r="I4" s="31"/>
      <c r="J4" s="236" t="str">
        <f>IF(K$4&lt;2,"д.б. &gt;1","")</f>
        <v/>
      </c>
      <c r="K4" s="23">
        <v>4</v>
      </c>
      <c r="L4" s="32"/>
      <c r="M4" s="33"/>
      <c r="N4" s="236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36"/>
      <c r="C5" s="315"/>
      <c r="D5" s="35"/>
      <c r="E5" s="36"/>
      <c r="F5" s="236"/>
      <c r="G5" s="35"/>
      <c r="H5" s="35"/>
      <c r="I5" s="37"/>
      <c r="J5" s="236"/>
      <c r="K5" s="35"/>
      <c r="L5" s="32"/>
      <c r="M5" s="33"/>
      <c r="N5" s="236"/>
      <c r="O5" s="32"/>
      <c r="P5" s="32"/>
    </row>
    <row r="6" spans="1:16" ht="16.5" x14ac:dyDescent="0.3">
      <c r="A6" s="241" t="s">
        <v>2</v>
      </c>
      <c r="B6" s="236" t="str">
        <f>IF(C$6&lt;0,"д.б. &gt;=0","")</f>
        <v/>
      </c>
      <c r="C6" s="308">
        <v>6</v>
      </c>
      <c r="D6" s="39"/>
      <c r="E6" s="40"/>
      <c r="F6" s="236" t="str">
        <f>IF(G$6&lt;0,"д.б. &gt;=0","")</f>
        <v/>
      </c>
      <c r="G6" s="308">
        <v>6</v>
      </c>
      <c r="H6" s="39"/>
      <c r="I6" s="41"/>
      <c r="J6" s="236" t="str">
        <f>IF(K$6&lt;0,"д.б. &gt;=0","")</f>
        <v/>
      </c>
      <c r="K6" s="4">
        <v>6</v>
      </c>
      <c r="L6" s="32"/>
      <c r="M6" s="33"/>
      <c r="N6" s="236" t="str">
        <f>IF(O$6&lt;0,"д.б. &gt;=0","")</f>
        <v/>
      </c>
      <c r="O6" s="4">
        <v>4</v>
      </c>
      <c r="P6" s="32"/>
    </row>
    <row r="7" spans="1:16" ht="16.5" x14ac:dyDescent="0.3">
      <c r="A7" s="241" t="s">
        <v>3</v>
      </c>
      <c r="B7" s="236" t="str">
        <f>IF(AND(C$6=0,C$7&lt;&gt;0),"д.б. =0","")</f>
        <v/>
      </c>
      <c r="C7" s="6">
        <v>0.01</v>
      </c>
      <c r="D7" s="42"/>
      <c r="E7" s="43"/>
      <c r="F7" s="236" t="str">
        <f>IF(AND(G$6=0,G$7&lt;&gt;0),"д.б. =0","")</f>
        <v/>
      </c>
      <c r="G7" s="6">
        <v>0.01</v>
      </c>
      <c r="H7" s="42"/>
      <c r="I7" s="44"/>
      <c r="J7" s="236" t="str">
        <f>IF(AND(K$6=0,K$7&lt;&gt;0),"д.б. =0","")</f>
        <v/>
      </c>
      <c r="K7" s="6">
        <v>0.01</v>
      </c>
      <c r="L7" s="45"/>
      <c r="M7" s="46"/>
      <c r="N7" s="236" t="str">
        <f>IF(AND(O$6=0,O$7&lt;&gt;0),"д.б. =0","")</f>
        <v/>
      </c>
      <c r="O7" s="6">
        <v>3</v>
      </c>
      <c r="P7" s="45"/>
    </row>
    <row r="8" spans="1:16" ht="16.5" x14ac:dyDescent="0.3">
      <c r="A8" s="242"/>
      <c r="B8" s="239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16"/>
      <c r="D8" s="35"/>
      <c r="E8" s="36"/>
      <c r="F8" s="239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39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40" t="s">
        <v>4</v>
      </c>
      <c r="B9" s="236" t="str">
        <f>IF(C$9&lt;0,"д.б. &gt;=0","")</f>
        <v/>
      </c>
      <c r="C9" s="309">
        <v>0</v>
      </c>
      <c r="D9" s="48" t="s">
        <v>11</v>
      </c>
      <c r="E9" s="49"/>
      <c r="F9" s="236" t="str">
        <f>IF(G$9&lt;0,"д.б. &gt;=0","")</f>
        <v/>
      </c>
      <c r="G9" s="24">
        <v>0</v>
      </c>
      <c r="H9" s="48"/>
      <c r="I9" s="50"/>
      <c r="J9" s="236" t="str">
        <f>IF(K$9&lt;0,"д.б. &gt;=0","")</f>
        <v/>
      </c>
      <c r="K9" s="25">
        <v>0</v>
      </c>
      <c r="L9" s="51"/>
      <c r="M9" s="52"/>
      <c r="N9" s="236" t="str">
        <f>IF(O$9&lt;0,"д.б. &gt;=0","")</f>
        <v/>
      </c>
      <c r="O9" s="25">
        <v>10</v>
      </c>
      <c r="P9" s="51"/>
    </row>
    <row r="10" spans="1:16" ht="16.5" x14ac:dyDescent="0.3">
      <c r="A10" s="240" t="s">
        <v>5</v>
      </c>
      <c r="B10" s="236" t="str">
        <f>IF(AND(C$9=0,C$10&lt;&gt;0),"д.б. =0","")</f>
        <v/>
      </c>
      <c r="C10" s="26">
        <v>0</v>
      </c>
      <c r="D10" s="53"/>
      <c r="E10" s="54"/>
      <c r="F10" s="236" t="str">
        <f>IF(AND(G$9=0,G$10&lt;&gt;0),"д.б. =0","")</f>
        <v/>
      </c>
      <c r="G10" s="26">
        <v>0</v>
      </c>
      <c r="H10" s="48"/>
      <c r="I10" s="50"/>
      <c r="J10" s="236" t="str">
        <f>IF(AND(K$9=0,K$10&lt;&gt;0),"д.б. =0","")</f>
        <v/>
      </c>
      <c r="K10" s="26">
        <v>0</v>
      </c>
      <c r="L10" s="51"/>
      <c r="M10" s="52"/>
      <c r="N10" s="236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40"/>
      <c r="B11" s="236"/>
      <c r="C11" s="323"/>
      <c r="D11" s="53"/>
      <c r="E11" s="54"/>
      <c r="F11" s="236"/>
      <c r="G11" s="323"/>
      <c r="H11" s="48"/>
      <c r="I11" s="50"/>
      <c r="J11" s="236"/>
      <c r="K11" s="323"/>
      <c r="L11" s="51"/>
      <c r="M11" s="52"/>
      <c r="N11" s="236"/>
      <c r="O11" s="323"/>
      <c r="P11" s="51"/>
    </row>
    <row r="12" spans="1:16" ht="16.5" x14ac:dyDescent="0.3">
      <c r="A12" s="310" t="s">
        <v>93</v>
      </c>
      <c r="B12" s="236" t="str">
        <f>IF(C$12&lt;0,"д.б. &gt;=0","")</f>
        <v/>
      </c>
      <c r="C12" s="81">
        <v>0</v>
      </c>
      <c r="D12" s="53"/>
      <c r="E12" s="54"/>
      <c r="F12" s="236" t="str">
        <f>IF(G$12&lt;0,"д.б. &gt;=0","")</f>
        <v/>
      </c>
      <c r="G12" s="81">
        <v>0</v>
      </c>
      <c r="H12" s="48"/>
      <c r="I12" s="50"/>
      <c r="J12" s="236" t="str">
        <f>IF(K$12&lt;0,"д.б. &gt;=0","")</f>
        <v/>
      </c>
      <c r="K12" s="81">
        <v>0</v>
      </c>
      <c r="L12" s="51"/>
      <c r="M12" s="52"/>
      <c r="N12" s="236" t="str">
        <f>IF(O$12&lt;0,"д.б. &gt;=0","")</f>
        <v/>
      </c>
      <c r="O12" s="81">
        <v>0</v>
      </c>
      <c r="P12" s="51"/>
    </row>
    <row r="13" spans="1:16" ht="16.5" x14ac:dyDescent="0.3">
      <c r="A13" s="310" t="s">
        <v>94</v>
      </c>
      <c r="B13" s="236" t="str">
        <f>IF(AND(C$12=0,C$13&lt;&gt;0),"д.б. =0","")</f>
        <v/>
      </c>
      <c r="C13" s="307">
        <v>0</v>
      </c>
      <c r="D13" s="53"/>
      <c r="E13" s="54"/>
      <c r="F13" s="236" t="str">
        <f>IF(AND(G$12=0,G$13&lt;&gt;0),"д.б. =0","")</f>
        <v/>
      </c>
      <c r="G13" s="307">
        <v>0</v>
      </c>
      <c r="H13" s="48"/>
      <c r="I13" s="50"/>
      <c r="J13" s="236" t="str">
        <f>IF(AND(K$12=0,K$13&lt;&gt;0),"д.б. =0","")</f>
        <v/>
      </c>
      <c r="K13" s="307">
        <v>0</v>
      </c>
      <c r="L13" s="51"/>
      <c r="M13" s="52"/>
      <c r="N13" s="236" t="str">
        <f>IF(AND(O$12=0,O$13&lt;&gt;0),"д.б. =0","")</f>
        <v/>
      </c>
      <c r="O13" s="307">
        <v>0</v>
      </c>
      <c r="P13" s="51"/>
    </row>
    <row r="14" spans="1:16" ht="15" x14ac:dyDescent="0.25">
      <c r="A14" s="47"/>
      <c r="B14" s="236"/>
      <c r="C14" s="323"/>
      <c r="D14" s="53"/>
      <c r="E14" s="54"/>
      <c r="F14" s="236"/>
      <c r="G14" s="323"/>
      <c r="H14" s="48"/>
      <c r="I14" s="50"/>
      <c r="J14" s="236"/>
      <c r="K14" s="323"/>
      <c r="L14" s="51"/>
      <c r="M14" s="52"/>
      <c r="N14" s="236"/>
      <c r="O14" s="323"/>
      <c r="P14" s="51"/>
    </row>
    <row r="15" spans="1:16" ht="15" x14ac:dyDescent="0.25">
      <c r="A15" s="27" t="s">
        <v>83</v>
      </c>
      <c r="B15" s="236" t="str">
        <f>IF(C$15&lt;0,"д.б. &gt;=0","")</f>
        <v/>
      </c>
      <c r="C15" s="221">
        <v>12</v>
      </c>
      <c r="D15" s="222"/>
      <c r="E15" s="223"/>
      <c r="F15" s="236" t="str">
        <f>IF(G$15&lt;0,"д.б. &gt;=0","")</f>
        <v/>
      </c>
      <c r="G15" s="221">
        <v>15</v>
      </c>
      <c r="H15" s="222"/>
      <c r="I15" s="224"/>
      <c r="J15" s="236" t="str">
        <f>IF(K$15&lt;0,"д.б. &gt;=0","")</f>
        <v/>
      </c>
      <c r="K15" s="221">
        <v>0</v>
      </c>
      <c r="L15" s="225"/>
      <c r="M15" s="226"/>
      <c r="N15" s="236" t="str">
        <f>IF(O$15&lt;0,"д.б. &gt;=0","")</f>
        <v/>
      </c>
      <c r="O15" s="221">
        <v>14</v>
      </c>
      <c r="P15" s="220"/>
    </row>
    <row r="16" spans="1:16" ht="15" x14ac:dyDescent="0.25">
      <c r="A16" s="38" t="s">
        <v>86</v>
      </c>
      <c r="B16" s="236" t="str">
        <f>IF(C$16&lt;0,"д.б. &gt;=0","")</f>
        <v/>
      </c>
      <c r="C16" s="4">
        <v>400</v>
      </c>
      <c r="D16" s="244"/>
      <c r="E16" s="245"/>
      <c r="F16" s="236" t="str">
        <f>IF(G$16&lt;0,"д.б. &gt;=0","")</f>
        <v/>
      </c>
      <c r="G16" s="4">
        <v>200</v>
      </c>
      <c r="H16" s="244"/>
      <c r="I16" s="246"/>
      <c r="J16" s="236" t="str">
        <f>IF(K$16&lt;0,"д.б. &gt;=0","")</f>
        <v/>
      </c>
      <c r="K16" s="4">
        <v>200</v>
      </c>
      <c r="L16" s="247"/>
      <c r="M16" s="248"/>
      <c r="N16" s="236" t="str">
        <f>IF(O$16&lt;0,"д.б. &gt;=0","")</f>
        <v/>
      </c>
      <c r="O16" s="4">
        <v>40</v>
      </c>
      <c r="P16" s="220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35" t="str">
        <f>IF(C$2&lt;2,"д.б. &gt;1","")</f>
        <v/>
      </c>
      <c r="C2" s="81">
        <v>16</v>
      </c>
      <c r="D2" s="82"/>
      <c r="E2" s="83"/>
      <c r="F2" s="235" t="str">
        <f>IF(G$2&lt;2,"д.б. &gt;1","")</f>
        <v/>
      </c>
      <c r="G2" s="81">
        <v>14</v>
      </c>
      <c r="H2" s="82"/>
      <c r="I2" s="84"/>
      <c r="J2" s="235" t="str">
        <f>IF(K$2&lt;2,"д.б. &gt;1","")</f>
        <v/>
      </c>
      <c r="K2" s="81">
        <v>15</v>
      </c>
      <c r="L2" s="82"/>
      <c r="M2" s="85"/>
      <c r="N2" s="235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35"/>
      <c r="C3" s="313"/>
      <c r="D3" s="29"/>
      <c r="E3" s="30"/>
      <c r="F3" s="235"/>
      <c r="G3" s="313"/>
      <c r="H3" s="29"/>
      <c r="I3" s="31"/>
      <c r="J3" s="235"/>
      <c r="K3" s="313"/>
      <c r="L3" s="29"/>
      <c r="M3" s="33"/>
      <c r="N3" s="235"/>
      <c r="O3" s="313"/>
      <c r="P3" s="29"/>
    </row>
    <row r="4" spans="1:16" ht="5.25" customHeight="1" x14ac:dyDescent="0.25">
      <c r="A4" s="96"/>
      <c r="B4" s="235"/>
      <c r="C4" s="314"/>
      <c r="D4" s="29"/>
      <c r="E4" s="30"/>
      <c r="F4" s="235"/>
      <c r="G4" s="314"/>
      <c r="H4" s="29"/>
      <c r="I4" s="31"/>
      <c r="J4" s="235"/>
      <c r="K4" s="314"/>
      <c r="L4" s="29"/>
      <c r="M4" s="33"/>
      <c r="N4" s="235"/>
      <c r="O4" s="314"/>
      <c r="P4" s="29"/>
    </row>
    <row r="5" spans="1:16" ht="6" customHeight="1" x14ac:dyDescent="0.25">
      <c r="A5" s="97"/>
      <c r="B5" s="235"/>
      <c r="C5" s="315"/>
      <c r="D5" s="35"/>
      <c r="E5" s="36"/>
      <c r="F5" s="235"/>
      <c r="G5" s="315"/>
      <c r="H5" s="35"/>
      <c r="I5" s="37"/>
      <c r="J5" s="235"/>
      <c r="K5" s="315"/>
      <c r="L5" s="35"/>
      <c r="M5" s="33"/>
      <c r="N5" s="235"/>
      <c r="O5" s="315"/>
      <c r="P5" s="35"/>
    </row>
    <row r="6" spans="1:16" ht="15" x14ac:dyDescent="0.25">
      <c r="A6" s="98" t="s">
        <v>13</v>
      </c>
      <c r="B6" s="235" t="str">
        <f>IF(C$6&lt;0,"д.б. &gt;=0","")</f>
        <v/>
      </c>
      <c r="C6" s="4">
        <v>6</v>
      </c>
      <c r="D6" s="35"/>
      <c r="E6" s="40"/>
      <c r="F6" s="235" t="str">
        <f>IF(G$6&lt;0,"д.б. &gt;=0","")</f>
        <v/>
      </c>
      <c r="G6" s="4">
        <v>4</v>
      </c>
      <c r="H6" s="39"/>
      <c r="I6" s="41"/>
      <c r="J6" s="235" t="str">
        <f>IF(K$6&lt;0,"д.б. &gt;=0","")</f>
        <v/>
      </c>
      <c r="K6" s="4">
        <v>10</v>
      </c>
      <c r="L6" s="39"/>
      <c r="M6" s="33"/>
      <c r="N6" s="235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36" t="str">
        <f>IF(AND(C$6=0,C$7&lt;&gt;0),"д.б. =0","")</f>
        <v/>
      </c>
      <c r="C7" s="86">
        <v>1</v>
      </c>
      <c r="D7" s="92"/>
      <c r="E7" s="93"/>
      <c r="F7" s="236" t="str">
        <f>IF(AND(G$6=0,G$7&lt;&gt;0),"д.б. =0","")</f>
        <v/>
      </c>
      <c r="G7" s="86">
        <v>1</v>
      </c>
      <c r="H7" s="92"/>
      <c r="I7" s="94"/>
      <c r="J7" s="236" t="str">
        <f>IF(AND(K$6=0,K$7&lt;&gt;0),"д.б. =0","")</f>
        <v/>
      </c>
      <c r="K7" s="86">
        <v>8</v>
      </c>
      <c r="L7" s="92"/>
      <c r="M7" s="95"/>
      <c r="N7" s="236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34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16"/>
      <c r="D8" s="234"/>
      <c r="E8" s="36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16"/>
      <c r="H8" s="234"/>
      <c r="I8" s="37"/>
      <c r="J8" s="234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16"/>
      <c r="L8" s="234"/>
      <c r="M8" s="33"/>
      <c r="N8" s="234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16"/>
      <c r="P8" s="234"/>
    </row>
    <row r="9" spans="1:16" ht="15" x14ac:dyDescent="0.25">
      <c r="A9" s="99" t="s">
        <v>15</v>
      </c>
      <c r="B9" s="235" t="str">
        <f>IF(C$9&lt;0,"д.б. &gt;=0","")</f>
        <v/>
      </c>
      <c r="C9" s="24">
        <v>11</v>
      </c>
      <c r="D9" s="48" t="s">
        <v>11</v>
      </c>
      <c r="E9" s="49"/>
      <c r="F9" s="235" t="str">
        <f>IF(G$9&lt;0,"д.б. &gt;=0","")</f>
        <v/>
      </c>
      <c r="G9" s="24">
        <v>10</v>
      </c>
      <c r="H9" s="48" t="s">
        <v>11</v>
      </c>
      <c r="I9" s="50"/>
      <c r="J9" s="235" t="str">
        <f>IF(K$9&lt;0,"д.б. &gt;=0","")</f>
        <v/>
      </c>
      <c r="K9" s="24">
        <v>0</v>
      </c>
      <c r="L9" s="48" t="s">
        <v>11</v>
      </c>
      <c r="M9" s="52"/>
      <c r="N9" s="235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36" t="str">
        <f>IF(AND(C$9=0,C$10&lt;&gt;0),"д.б. =0","")</f>
        <v/>
      </c>
      <c r="C10" s="87">
        <v>6</v>
      </c>
      <c r="D10" s="88"/>
      <c r="E10" s="89"/>
      <c r="F10" s="236" t="str">
        <f>IF(AND(G$9=0,G$10&lt;&gt;0),"д.б. =0","")</f>
        <v/>
      </c>
      <c r="G10" s="87">
        <v>7</v>
      </c>
      <c r="H10" s="88"/>
      <c r="I10" s="90"/>
      <c r="J10" s="236" t="str">
        <f>IF(AND(K$9=0,K$10&lt;&gt;0),"д.б. =0","")</f>
        <v/>
      </c>
      <c r="K10" s="87">
        <v>0</v>
      </c>
      <c r="L10" s="88"/>
      <c r="M10" s="91"/>
      <c r="N10" s="236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36"/>
      <c r="C11" s="317"/>
      <c r="D11" s="88"/>
      <c r="E11" s="89"/>
      <c r="F11" s="236"/>
      <c r="G11" s="317"/>
      <c r="H11" s="88"/>
      <c r="I11" s="90"/>
      <c r="J11" s="236"/>
      <c r="K11" s="317"/>
      <c r="L11" s="88"/>
      <c r="M11" s="91"/>
      <c r="N11" s="236"/>
      <c r="O11" s="317"/>
      <c r="P11" s="88"/>
    </row>
    <row r="12" spans="1:16" ht="15" x14ac:dyDescent="0.25">
      <c r="A12" s="96" t="s">
        <v>91</v>
      </c>
      <c r="B12" s="236" t="str">
        <f>IF(C$12&lt;0,"д.б. &gt;=0","")</f>
        <v/>
      </c>
      <c r="C12" s="237">
        <v>14</v>
      </c>
      <c r="D12" s="305"/>
      <c r="E12" s="229"/>
      <c r="F12" s="236" t="str">
        <f>IF(G$12&lt;0,"д.б. &gt;=0","")</f>
        <v/>
      </c>
      <c r="G12" s="237">
        <v>12</v>
      </c>
      <c r="H12" s="305"/>
      <c r="I12" s="231"/>
      <c r="J12" s="236" t="str">
        <f>IF(K$12&lt;0,"д.б. &gt;=0","")</f>
        <v/>
      </c>
      <c r="K12" s="237">
        <v>0</v>
      </c>
      <c r="L12" s="305"/>
      <c r="M12" s="273"/>
      <c r="N12" s="236" t="str">
        <f>IF(O$12&lt;0,"д.б. &gt;=0","")</f>
        <v/>
      </c>
      <c r="O12" s="237">
        <v>0</v>
      </c>
      <c r="P12" s="305"/>
    </row>
    <row r="13" spans="1:16" ht="15" x14ac:dyDescent="0.25">
      <c r="A13" s="96" t="s">
        <v>92</v>
      </c>
      <c r="B13" s="236" t="str">
        <f>IF(AND(C$12=0,C$13&lt;&gt;0),"д.б. =0","")</f>
        <v/>
      </c>
      <c r="C13" s="237">
        <v>2</v>
      </c>
      <c r="D13" s="305"/>
      <c r="E13" s="229"/>
      <c r="F13" s="236" t="str">
        <f>IF(AND(G$12=0,G$13&lt;&gt;0),"д.б. =0","")</f>
        <v/>
      </c>
      <c r="G13" s="237">
        <v>8</v>
      </c>
      <c r="H13" s="305"/>
      <c r="I13" s="231"/>
      <c r="J13" s="236" t="str">
        <f>IF(AND(K$12=0,K$13&lt;&gt;0),"д.б. =0","")</f>
        <v/>
      </c>
      <c r="K13" s="237">
        <v>0</v>
      </c>
      <c r="L13" s="305"/>
      <c r="M13" s="273"/>
      <c r="N13" s="236" t="str">
        <f>IF(AND(O$12=0,O$13&lt;&gt;0),"д.б. =0","")</f>
        <v/>
      </c>
      <c r="O13" s="237">
        <v>0</v>
      </c>
      <c r="P13" s="305"/>
    </row>
    <row r="14" spans="1:16" ht="15" x14ac:dyDescent="0.25">
      <c r="A14" s="99"/>
      <c r="B14" s="235"/>
      <c r="C14" s="317"/>
      <c r="D14" s="88"/>
      <c r="E14" s="89"/>
      <c r="F14" s="235"/>
      <c r="G14" s="317"/>
      <c r="H14" s="88"/>
      <c r="I14" s="90"/>
      <c r="J14" s="235"/>
      <c r="K14" s="317"/>
      <c r="L14" s="88"/>
      <c r="M14" s="91"/>
      <c r="N14" s="235"/>
      <c r="O14" s="317"/>
      <c r="P14" s="88"/>
    </row>
    <row r="15" spans="1:16" ht="15" x14ac:dyDescent="0.25">
      <c r="A15" s="96" t="s">
        <v>82</v>
      </c>
      <c r="B15" s="235" t="str">
        <f>IF(C$15&lt;0,"д.б. &gt;=0","")</f>
        <v/>
      </c>
      <c r="C15" s="219">
        <v>17</v>
      </c>
      <c r="D15" s="311"/>
      <c r="E15" s="320"/>
      <c r="F15" s="235" t="str">
        <f>IF(G$15&lt;0,"д.б. &gt;=0","")</f>
        <v/>
      </c>
      <c r="G15" s="219">
        <v>15</v>
      </c>
      <c r="H15" s="311"/>
      <c r="I15" s="321"/>
      <c r="J15" s="235" t="str">
        <f>IF(K$15&lt;0,"д.б. &gt;=0","")</f>
        <v/>
      </c>
      <c r="K15" s="219">
        <v>16</v>
      </c>
      <c r="L15" s="311"/>
      <c r="M15" s="322"/>
      <c r="N15" s="235" t="str">
        <f>IF(O$15&lt;0,"д.б. &gt;=0","")</f>
        <v/>
      </c>
      <c r="O15" s="219">
        <v>10</v>
      </c>
      <c r="P15" s="88"/>
    </row>
    <row r="16" spans="1:16" ht="15" x14ac:dyDescent="0.25">
      <c r="A16" s="96"/>
      <c r="B16" s="235"/>
      <c r="C16" s="319"/>
      <c r="D16" s="311"/>
      <c r="E16" s="320"/>
      <c r="F16" s="235"/>
      <c r="G16" s="319"/>
      <c r="H16" s="311"/>
      <c r="I16" s="321"/>
      <c r="J16" s="235"/>
      <c r="K16" s="319"/>
      <c r="L16" s="311"/>
      <c r="M16" s="322"/>
      <c r="N16" s="235"/>
      <c r="O16" s="319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35" t="str">
        <f>IF(C$2&lt;=0,"д.б. &gt;0","")</f>
        <v/>
      </c>
      <c r="C2" s="81">
        <v>16</v>
      </c>
      <c r="D2" s="83"/>
      <c r="E2" s="235" t="str">
        <f>IF(F$2&lt;=0,"д.б. &gt;0","")</f>
        <v/>
      </c>
      <c r="F2" s="81">
        <v>14</v>
      </c>
      <c r="G2" s="84"/>
      <c r="H2" s="235" t="str">
        <f>IF(I$2&lt;=0,"д.б. &gt;0","")</f>
        <v/>
      </c>
      <c r="I2" s="81">
        <v>20</v>
      </c>
      <c r="J2" s="85"/>
      <c r="K2" s="235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13"/>
      <c r="D3" s="30"/>
      <c r="E3" s="28"/>
      <c r="F3" s="313"/>
      <c r="G3" s="31"/>
      <c r="H3" s="28"/>
      <c r="I3" s="313"/>
      <c r="J3" s="33"/>
      <c r="K3" s="28"/>
      <c r="L3" s="313"/>
    </row>
    <row r="4" spans="1:12" ht="4.5" customHeight="1" x14ac:dyDescent="0.25">
      <c r="A4" s="96"/>
      <c r="B4" s="28"/>
      <c r="C4" s="314"/>
      <c r="D4" s="30"/>
      <c r="E4" s="28"/>
      <c r="F4" s="314"/>
      <c r="G4" s="31"/>
      <c r="H4" s="28"/>
      <c r="I4" s="314"/>
      <c r="J4" s="33"/>
      <c r="K4" s="28"/>
      <c r="L4" s="314"/>
    </row>
    <row r="5" spans="1:12" ht="5.25" customHeight="1" x14ac:dyDescent="0.25">
      <c r="A5" s="97"/>
      <c r="B5" s="28"/>
      <c r="C5" s="315"/>
      <c r="D5" s="36"/>
      <c r="E5" s="28"/>
      <c r="F5" s="315"/>
      <c r="G5" s="37"/>
      <c r="H5" s="28"/>
      <c r="I5" s="315"/>
      <c r="J5" s="33"/>
      <c r="K5" s="28"/>
      <c r="L5" s="315"/>
    </row>
    <row r="6" spans="1:12" ht="15" x14ac:dyDescent="0.25">
      <c r="A6" s="98" t="s">
        <v>22</v>
      </c>
      <c r="B6" s="235" t="str">
        <f>IF(C$6&lt;0,"д.б. &gt;=0","")</f>
        <v/>
      </c>
      <c r="C6" s="4">
        <v>6</v>
      </c>
      <c r="D6" s="40"/>
      <c r="E6" s="235" t="str">
        <f>IF(F$6&lt;0,"д.б. &gt;=0","")</f>
        <v/>
      </c>
      <c r="F6" s="4">
        <v>4</v>
      </c>
      <c r="G6" s="41"/>
      <c r="H6" s="235" t="str">
        <f>IF(I$6&lt;0,"д.б. &gt;=0","")</f>
        <v/>
      </c>
      <c r="I6" s="4">
        <v>9</v>
      </c>
      <c r="J6" s="33"/>
      <c r="K6" s="235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36" t="str">
        <f>IF(AND(C$6=0,C$7&lt;&gt;0),"д.б. =0","")</f>
        <v/>
      </c>
      <c r="C7" s="86">
        <v>1</v>
      </c>
      <c r="D7" s="93"/>
      <c r="E7" s="236" t="str">
        <f>IF(AND(F$6=0,F$7&lt;&gt;0),"д.б. =0","")</f>
        <v/>
      </c>
      <c r="F7" s="86">
        <v>1</v>
      </c>
      <c r="G7" s="94"/>
      <c r="H7" s="236" t="str">
        <f>IF(AND(I$6=0,I$7&lt;&gt;0),"д.б. =0","")</f>
        <v/>
      </c>
      <c r="I7" s="86">
        <v>-1</v>
      </c>
      <c r="J7" s="95"/>
      <c r="K7" s="236" t="str">
        <f>IF(AND(L$6=0,L$7&lt;&gt;0),"д.б. =0","")</f>
        <v/>
      </c>
      <c r="L7" s="86">
        <v>1</v>
      </c>
    </row>
    <row r="8" spans="1:12" ht="15" x14ac:dyDescent="0.25">
      <c r="A8" s="97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16"/>
      <c r="D8" s="36"/>
      <c r="E8" s="234" t="str">
        <f>IF(OR(F$6=1,F$6&lt;0,F$9=1,F$9&lt;0,F$12=1,F$12&lt;0,AND(F$6&gt;1,F$9&gt;1,F$6&gt;=F$9),AND(F$6&gt;1,F$12&gt;1,F$6&gt;=F$12),AND(F$9&gt;1,F$12&gt;1,F$9&gt;=F$12)),"ОШИБКА в № колен","")</f>
        <v/>
      </c>
      <c r="F8" s="316"/>
      <c r="G8" s="37"/>
      <c r="H8" s="234" t="str">
        <f>IF(OR(I$6=1,I$6&lt;0,I$9=1,I$9&lt;0,I$12=1,I$12&lt;0,AND(I$6&gt;1,I$9&gt;1,I$6&gt;=I$9),AND(I$6&gt;1,I$12&gt;1,I$6&gt;=I$12),AND(I$9&gt;1,I$12&gt;1,I$9&gt;=I$12)),"ОШИБКА в № колен","")</f>
        <v/>
      </c>
      <c r="I8" s="316"/>
      <c r="J8" s="33"/>
      <c r="K8" s="234" t="str">
        <f>IF(OR(L$6=1,L$6&lt;0,L$9=1,L$9&lt;0,L$12=1,L$12&lt;0,AND(L$6&gt;1,L$9&gt;1,L$6&gt;=L$9),AND(L$6&gt;1,L$12&gt;1,L$6&gt;=L$12),AND(L$9&gt;1,L$12&gt;1,L$9&gt;=L$12)),"ОШИБКА в № колен","")</f>
        <v/>
      </c>
      <c r="L8" s="316"/>
    </row>
    <row r="9" spans="1:12" ht="15" x14ac:dyDescent="0.25">
      <c r="A9" s="274" t="s">
        <v>87</v>
      </c>
      <c r="B9" s="295" t="str">
        <f>IF(C$9&lt;0,"д.б. &gt;=0","")</f>
        <v/>
      </c>
      <c r="C9" s="296">
        <v>10</v>
      </c>
      <c r="D9" s="289"/>
      <c r="E9" s="295" t="str">
        <f>IF(F$9&lt;0,"д.б. &gt;=0","")</f>
        <v/>
      </c>
      <c r="F9" s="290">
        <v>8</v>
      </c>
      <c r="G9" s="291"/>
      <c r="H9" s="295" t="str">
        <f>IF(I$9&lt;0,"д.б. &gt;=0","")</f>
        <v/>
      </c>
      <c r="I9" s="290">
        <v>12</v>
      </c>
      <c r="J9" s="292"/>
      <c r="K9" s="295" t="str">
        <f>IF(L$9&lt;0,"д.б. &gt;=0","")</f>
        <v/>
      </c>
      <c r="L9" s="297">
        <v>9</v>
      </c>
    </row>
    <row r="10" spans="1:12" ht="15" x14ac:dyDescent="0.25">
      <c r="A10" s="274" t="s">
        <v>88</v>
      </c>
      <c r="B10" s="295" t="str">
        <f>IF(AND(C$9=0,C$10&lt;&gt;0),"д.б. =0","")</f>
        <v/>
      </c>
      <c r="C10" s="296">
        <v>2</v>
      </c>
      <c r="D10" s="289"/>
      <c r="E10" s="295" t="str">
        <f>IF(AND(F$9=0,F$10&lt;&gt;0),"д.б. =0","")</f>
        <v/>
      </c>
      <c r="F10" s="290">
        <v>2</v>
      </c>
      <c r="G10" s="291"/>
      <c r="H10" s="295" t="str">
        <f>IF(AND(I$9=0,I$10&lt;&gt;0),"д.б. =0","")</f>
        <v/>
      </c>
      <c r="I10" s="290">
        <v>1</v>
      </c>
      <c r="J10" s="292"/>
      <c r="K10" s="295" t="str">
        <f>IF(AND(L$9=0,L$10&lt;&gt;0),"д.б. =0","")</f>
        <v/>
      </c>
      <c r="L10" s="297">
        <v>1</v>
      </c>
    </row>
    <row r="11" spans="1:12" ht="14.25" customHeight="1" x14ac:dyDescent="0.25">
      <c r="A11" s="99"/>
      <c r="B11" s="236"/>
      <c r="C11" s="317"/>
      <c r="D11" s="89"/>
      <c r="E11" s="236"/>
      <c r="F11" s="317"/>
      <c r="G11" s="90"/>
      <c r="H11" s="236"/>
      <c r="I11" s="317"/>
      <c r="J11" s="91"/>
      <c r="K11" s="236"/>
      <c r="L11" s="317"/>
    </row>
    <row r="12" spans="1:12" ht="15" x14ac:dyDescent="0.25">
      <c r="A12" s="96" t="s">
        <v>24</v>
      </c>
      <c r="B12" s="295" t="str">
        <f>IF(C$12&lt;0,"д.б. &gt;=0","")</f>
        <v/>
      </c>
      <c r="C12" s="221">
        <v>12</v>
      </c>
      <c r="D12" s="270"/>
      <c r="E12" s="295" t="str">
        <f>IF(F$12&lt;0,"д.б. &gt;=0","")</f>
        <v/>
      </c>
      <c r="F12" s="221">
        <v>10</v>
      </c>
      <c r="G12" s="271"/>
      <c r="H12" s="295" t="str">
        <f>IF(I$12&lt;0,"д.б. &gt;=0","")</f>
        <v/>
      </c>
      <c r="I12" s="221">
        <v>14</v>
      </c>
      <c r="J12" s="272"/>
      <c r="K12" s="295" t="str">
        <f>IF(L$12&lt;0,"д.б. &gt;=0","")</f>
        <v/>
      </c>
      <c r="L12" s="221">
        <v>11</v>
      </c>
    </row>
    <row r="13" spans="1:12" ht="15" x14ac:dyDescent="0.25">
      <c r="A13" s="96" t="s">
        <v>25</v>
      </c>
      <c r="B13" s="295" t="str">
        <f>IF(AND(C$12=0,C$13&lt;&gt;0),"д.б. =0","")</f>
        <v/>
      </c>
      <c r="C13" s="237">
        <v>12</v>
      </c>
      <c r="D13" s="229"/>
      <c r="E13" s="295" t="str">
        <f>IF(AND(F$12=0,F$13&lt;&gt;0),"д.б. =0","")</f>
        <v/>
      </c>
      <c r="F13" s="237">
        <v>12</v>
      </c>
      <c r="G13" s="231"/>
      <c r="H13" s="295" t="str">
        <f>IF(AND(I$12=0,I$13&lt;&gt;0),"д.б. =0","")</f>
        <v/>
      </c>
      <c r="I13" s="237">
        <v>10</v>
      </c>
      <c r="J13" s="273"/>
      <c r="K13" s="295" t="str">
        <f>IF(AND(L$12=0,L$13&lt;&gt;0),"д.б. =0","")</f>
        <v/>
      </c>
      <c r="L13" s="237">
        <v>10</v>
      </c>
    </row>
    <row r="14" spans="1:12" ht="6" customHeight="1" x14ac:dyDescent="0.25">
      <c r="A14" s="96"/>
      <c r="B14" s="302"/>
      <c r="C14" s="318"/>
      <c r="D14" s="229"/>
      <c r="E14" s="302"/>
      <c r="F14" s="318"/>
      <c r="G14" s="231"/>
      <c r="H14" s="302"/>
      <c r="I14" s="318"/>
      <c r="J14" s="273"/>
      <c r="K14" s="302"/>
      <c r="L14" s="318"/>
    </row>
    <row r="15" spans="1:12" ht="6" customHeight="1" x14ac:dyDescent="0.25">
      <c r="A15" s="96"/>
      <c r="B15" s="302"/>
      <c r="C15" s="318"/>
      <c r="D15" s="229"/>
      <c r="E15" s="302"/>
      <c r="F15" s="318"/>
      <c r="G15" s="231"/>
      <c r="H15" s="302"/>
      <c r="I15" s="318"/>
      <c r="J15" s="273"/>
      <c r="K15" s="302"/>
      <c r="L15" s="318"/>
    </row>
    <row r="16" spans="1:12" ht="6" customHeight="1" x14ac:dyDescent="0.25">
      <c r="A16" s="96"/>
      <c r="B16" s="302"/>
      <c r="C16" s="318"/>
      <c r="D16" s="229"/>
      <c r="E16" s="302"/>
      <c r="F16" s="318"/>
      <c r="G16" s="231"/>
      <c r="H16" s="302"/>
      <c r="I16" s="318"/>
      <c r="J16" s="273"/>
      <c r="K16" s="302"/>
      <c r="L16" s="318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12" t="s">
        <v>17</v>
      </c>
      <c r="C18" s="60" t="s">
        <v>20</v>
      </c>
      <c r="D18" s="61"/>
      <c r="E18" s="312" t="s">
        <v>17</v>
      </c>
      <c r="F18" s="60" t="s">
        <v>20</v>
      </c>
      <c r="G18" s="63"/>
      <c r="H18" s="312" t="s">
        <v>17</v>
      </c>
      <c r="I18" s="60" t="s">
        <v>20</v>
      </c>
      <c r="J18" s="65"/>
      <c r="K18" s="312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119"/>
  <sheetViews>
    <sheetView tabSelected="1" workbookViewId="0">
      <pane xSplit="1" ySplit="18" topLeftCell="B19" activePane="bottomRight" state="frozen"/>
      <selection pane="topRight" activeCell="B1" sqref="B1"/>
      <selection pane="bottomLeft" activeCell="A16" sqref="A16"/>
      <selection pane="bottomRight" activeCell="F28" sqref="F28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5703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8" max="28" width="9.4257812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295"/>
      <c r="D1" s="252"/>
      <c r="F1" s="295"/>
      <c r="H1" s="253"/>
      <c r="I1" s="266" t="s">
        <v>85</v>
      </c>
      <c r="J1" s="251" t="str">
        <f>IF(K$1=0,"LastOrder",IF(K$1=1,"MinOrder","ОШИБКА"))</f>
        <v>LastOrder</v>
      </c>
      <c r="K1" s="267">
        <v>0</v>
      </c>
      <c r="L1" s="154"/>
      <c r="P1" s="123"/>
      <c r="V1" s="365"/>
      <c r="Y1" s="154"/>
      <c r="AE1" s="365"/>
    </row>
    <row r="2" spans="1:35" ht="15" x14ac:dyDescent="0.25">
      <c r="A2" s="96" t="s">
        <v>21</v>
      </c>
      <c r="B2" s="235" t="str">
        <f>IF(C$2&lt;=0,"д.б. &gt;0","")</f>
        <v/>
      </c>
      <c r="C2" s="140">
        <v>25</v>
      </c>
      <c r="D2" s="83"/>
      <c r="E2" s="96" t="s">
        <v>12</v>
      </c>
      <c r="F2" s="235" t="str">
        <f>IF(G$2&lt;2,"д.б. &gt;1","")</f>
        <v/>
      </c>
      <c r="G2" s="140">
        <v>100</v>
      </c>
      <c r="H2" s="84"/>
      <c r="I2" s="96" t="s">
        <v>0</v>
      </c>
      <c r="J2" s="236" t="str">
        <f>IF(K$2&lt;0,"д.б. &gt;0","")</f>
        <v/>
      </c>
      <c r="K2" s="145">
        <v>0.02</v>
      </c>
      <c r="L2" s="115"/>
      <c r="M2" s="114" t="s">
        <v>27</v>
      </c>
      <c r="N2" s="114"/>
      <c r="O2" s="146" t="s">
        <v>64</v>
      </c>
      <c r="Q2" s="206"/>
      <c r="R2" s="114"/>
      <c r="S2" s="114"/>
      <c r="T2" s="114"/>
      <c r="U2" s="114"/>
      <c r="V2" s="365"/>
      <c r="Y2" s="154"/>
      <c r="AE2" s="365"/>
    </row>
    <row r="3" spans="1:35" ht="15" x14ac:dyDescent="0.25">
      <c r="A3" s="96"/>
      <c r="B3" s="235"/>
      <c r="C3" s="314"/>
      <c r="D3" s="30"/>
      <c r="E3" s="96"/>
      <c r="F3" s="235"/>
      <c r="G3" s="313"/>
      <c r="H3" s="31"/>
      <c r="I3" s="96" t="s">
        <v>1</v>
      </c>
      <c r="J3" s="236" t="str">
        <f>IF(K$3&lt;0,"д.б. &gt;0","")</f>
        <v/>
      </c>
      <c r="K3" s="144">
        <v>2.4</v>
      </c>
      <c r="L3" s="115"/>
      <c r="M3" s="114" t="s">
        <v>28</v>
      </c>
      <c r="N3" s="114"/>
      <c r="O3" s="147">
        <v>4</v>
      </c>
      <c r="Q3" s="207"/>
      <c r="R3" s="114"/>
      <c r="S3" s="114"/>
      <c r="T3" s="114"/>
      <c r="U3" s="114"/>
      <c r="V3" s="365"/>
      <c r="Y3" s="154"/>
      <c r="AE3" s="365"/>
    </row>
    <row r="4" spans="1:35" ht="15" x14ac:dyDescent="0.25">
      <c r="A4" s="96"/>
      <c r="B4" s="235"/>
      <c r="C4" s="314"/>
      <c r="D4" s="30"/>
      <c r="E4" s="96"/>
      <c r="F4" s="235"/>
      <c r="G4" s="314"/>
      <c r="H4" s="31"/>
      <c r="I4" s="96" t="s">
        <v>6</v>
      </c>
      <c r="J4" s="236" t="str">
        <f>IF(K$4&lt;2,"д.б. &gt;1","")</f>
        <v/>
      </c>
      <c r="K4" s="140">
        <v>3</v>
      </c>
      <c r="L4" s="115"/>
      <c r="M4" s="168" t="s">
        <v>30</v>
      </c>
      <c r="N4" s="168"/>
      <c r="O4" s="151">
        <v>10</v>
      </c>
      <c r="Q4" s="208"/>
      <c r="R4" s="114"/>
      <c r="S4" s="114"/>
      <c r="T4" s="114"/>
      <c r="U4" s="114"/>
      <c r="V4" s="365"/>
      <c r="Y4" s="154"/>
      <c r="AE4" s="365"/>
    </row>
    <row r="5" spans="1:35" ht="15" x14ac:dyDescent="0.25">
      <c r="A5" s="97"/>
      <c r="B5" s="235"/>
      <c r="C5" s="356"/>
      <c r="D5" s="36"/>
      <c r="E5" s="97"/>
      <c r="F5" s="235"/>
      <c r="G5" s="315"/>
      <c r="H5" s="37"/>
      <c r="I5" s="97"/>
      <c r="J5" s="236"/>
      <c r="K5" s="3"/>
      <c r="L5" s="115"/>
      <c r="M5" s="114"/>
      <c r="N5" s="114"/>
      <c r="O5" s="123"/>
      <c r="Q5" s="209"/>
      <c r="R5" s="114"/>
      <c r="S5" s="114"/>
      <c r="T5" s="114"/>
      <c r="U5" s="114"/>
      <c r="V5" s="365"/>
      <c r="Y5" s="154"/>
      <c r="AE5" s="365"/>
      <c r="AI5" s="378">
        <v>1</v>
      </c>
    </row>
    <row r="6" spans="1:35" ht="15" x14ac:dyDescent="0.25">
      <c r="A6" s="243" t="s">
        <v>22</v>
      </c>
      <c r="B6" s="235"/>
      <c r="C6" s="142">
        <v>2</v>
      </c>
      <c r="D6" s="40"/>
      <c r="E6" s="243" t="s">
        <v>13</v>
      </c>
      <c r="F6" s="235" t="str">
        <f>IF(G$6&lt;0,"д.б. &gt;=0","")</f>
        <v/>
      </c>
      <c r="G6" s="142">
        <v>3</v>
      </c>
      <c r="H6" s="41"/>
      <c r="I6" s="243" t="s">
        <v>2</v>
      </c>
      <c r="J6" s="236" t="str">
        <f>IF(K$6&lt;0,"д.б. &gt;=0","")</f>
        <v/>
      </c>
      <c r="K6" s="143">
        <v>4</v>
      </c>
      <c r="L6" s="131"/>
      <c r="M6" s="132" t="s">
        <v>36</v>
      </c>
      <c r="N6" s="132"/>
      <c r="O6" s="148">
        <v>0</v>
      </c>
      <c r="Q6" s="210"/>
      <c r="R6" s="114"/>
      <c r="S6" s="114"/>
      <c r="T6" s="114"/>
      <c r="U6" s="114"/>
      <c r="V6" s="365"/>
      <c r="Y6" s="154"/>
      <c r="AE6" s="365"/>
      <c r="AI6" s="378"/>
    </row>
    <row r="7" spans="1:35" ht="15" x14ac:dyDescent="0.25">
      <c r="A7" s="243" t="s">
        <v>23</v>
      </c>
      <c r="B7" s="235"/>
      <c r="C7" s="141">
        <v>25</v>
      </c>
      <c r="D7" s="93"/>
      <c r="E7" s="243" t="s">
        <v>14</v>
      </c>
      <c r="F7" s="302"/>
      <c r="G7" s="141">
        <v>-5</v>
      </c>
      <c r="H7" s="94"/>
      <c r="I7" s="243" t="s">
        <v>3</v>
      </c>
      <c r="J7" s="236" t="str">
        <f>IF(AND(K$6=0,K$7&lt;&gt;0),"д.б. =0","")</f>
        <v/>
      </c>
      <c r="K7" s="139">
        <v>-0.65</v>
      </c>
      <c r="L7" s="131"/>
      <c r="M7" s="132" t="s">
        <v>35</v>
      </c>
      <c r="N7" s="132"/>
      <c r="O7" s="149">
        <v>250</v>
      </c>
      <c r="Q7" s="210"/>
      <c r="R7" s="114"/>
      <c r="S7" s="114"/>
      <c r="T7" s="114"/>
      <c r="U7" s="114"/>
      <c r="V7" s="365"/>
      <c r="Y7" s="154"/>
      <c r="AE7" s="365"/>
      <c r="AI7" s="217"/>
    </row>
    <row r="8" spans="1:35" ht="15" x14ac:dyDescent="0.25">
      <c r="A8" s="243"/>
      <c r="B8" s="234" t="str">
        <f>IF(OR(C$6=1,C$6&lt;0,C$9=1,C$9&lt;0,C$12=1,C$12&lt;0,AND(C$6&gt;1,C$9&gt;1,C$6&gt;=C$9),AND(C$6&gt;1,C$12&gt;1,C$6&gt;=C$12),AND(C$9&gt;1,C$12&gt;1,C$9&gt;=C$12)),"ОШИБКА в № колен","")</f>
        <v/>
      </c>
      <c r="C8" s="357"/>
      <c r="D8" s="40"/>
      <c r="E8" s="243"/>
      <c r="F8" s="234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58"/>
      <c r="H8" s="41"/>
      <c r="I8" s="243"/>
      <c r="J8" s="239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58"/>
      <c r="L8" s="131"/>
      <c r="M8" s="132" t="s">
        <v>37</v>
      </c>
      <c r="N8" s="132"/>
      <c r="O8" s="150">
        <v>0.2</v>
      </c>
      <c r="Q8" s="211"/>
      <c r="R8" s="114"/>
      <c r="S8" s="114"/>
      <c r="T8" s="114"/>
      <c r="U8" s="114"/>
      <c r="V8" s="365"/>
      <c r="Y8" s="154"/>
      <c r="AE8" s="365"/>
      <c r="AI8" s="217"/>
    </row>
    <row r="9" spans="1:35" ht="15" x14ac:dyDescent="0.25">
      <c r="A9" s="275" t="s">
        <v>87</v>
      </c>
      <c r="B9" s="235"/>
      <c r="C9" s="276">
        <v>3</v>
      </c>
      <c r="D9" s="278"/>
      <c r="E9" s="275" t="s">
        <v>15</v>
      </c>
      <c r="F9" s="302"/>
      <c r="G9" s="276">
        <v>7</v>
      </c>
      <c r="H9" s="280"/>
      <c r="I9" s="275" t="s">
        <v>4</v>
      </c>
      <c r="J9" s="236" t="str">
        <f>IF(K$9&lt;0,"д.б. &gt;=0","")</f>
        <v/>
      </c>
      <c r="K9" s="281">
        <v>5</v>
      </c>
      <c r="L9" s="282"/>
      <c r="M9" s="279"/>
      <c r="N9" s="279"/>
      <c r="O9" s="283"/>
      <c r="Q9" s="212"/>
      <c r="R9" s="114"/>
      <c r="S9" s="114"/>
      <c r="T9" s="114"/>
      <c r="U9" s="114"/>
      <c r="V9" s="365"/>
      <c r="Y9" s="154"/>
      <c r="AE9" s="365"/>
      <c r="AI9" s="217"/>
    </row>
    <row r="10" spans="1:35" ht="15" x14ac:dyDescent="0.25">
      <c r="A10" s="275" t="s">
        <v>88</v>
      </c>
      <c r="B10" s="235"/>
      <c r="C10" s="277">
        <v>-14</v>
      </c>
      <c r="D10" s="284"/>
      <c r="E10" s="275" t="s">
        <v>16</v>
      </c>
      <c r="F10" s="302"/>
      <c r="G10" s="277">
        <v>70</v>
      </c>
      <c r="H10" s="285"/>
      <c r="I10" s="275" t="s">
        <v>5</v>
      </c>
      <c r="J10" s="236" t="str">
        <f>IF(AND(K$9=0,K$10&lt;&gt;0),"д.б. =0","")</f>
        <v/>
      </c>
      <c r="K10" s="286">
        <v>0.2</v>
      </c>
      <c r="L10" s="282"/>
      <c r="M10" s="287" t="s">
        <v>38</v>
      </c>
      <c r="N10" s="287"/>
      <c r="O10" s="288">
        <v>20000</v>
      </c>
      <c r="Q10" s="213"/>
      <c r="R10" s="114"/>
      <c r="S10" s="114"/>
      <c r="T10" s="114"/>
      <c r="U10" s="114"/>
      <c r="V10" s="365"/>
      <c r="Y10" s="154"/>
      <c r="AE10" s="365"/>
      <c r="AI10" s="217"/>
    </row>
    <row r="11" spans="1:35" ht="15" x14ac:dyDescent="0.25">
      <c r="A11" s="275"/>
      <c r="B11" s="235"/>
      <c r="C11" s="359"/>
      <c r="D11" s="284"/>
      <c r="E11" s="275"/>
      <c r="F11" s="302"/>
      <c r="G11" s="359"/>
      <c r="H11" s="285"/>
      <c r="I11" s="275"/>
      <c r="J11" s="236"/>
      <c r="K11" s="360"/>
      <c r="L11" s="282"/>
      <c r="M11" s="287"/>
      <c r="N11" s="287"/>
      <c r="O11" s="361"/>
      <c r="Q11" s="213"/>
      <c r="R11" s="114"/>
      <c r="S11" s="114"/>
      <c r="T11" s="114"/>
      <c r="U11" s="114"/>
      <c r="V11" s="365"/>
      <c r="Y11" s="154"/>
      <c r="AE11" s="365"/>
      <c r="AI11" s="217"/>
    </row>
    <row r="12" spans="1:35" ht="15" x14ac:dyDescent="0.25">
      <c r="A12" s="268" t="s">
        <v>24</v>
      </c>
      <c r="B12" s="235"/>
      <c r="C12" s="269">
        <v>4</v>
      </c>
      <c r="D12" s="284"/>
      <c r="E12" s="268" t="s">
        <v>91</v>
      </c>
      <c r="F12" s="236" t="str">
        <f>IF(G$12&lt;0,"д.б. &gt;=0","")</f>
        <v/>
      </c>
      <c r="G12" s="303">
        <v>0</v>
      </c>
      <c r="H12" s="231"/>
      <c r="I12" s="268" t="s">
        <v>93</v>
      </c>
      <c r="J12" s="236" t="str">
        <f>IF(K$12&lt;0,"д.б. &gt;=0","")</f>
        <v/>
      </c>
      <c r="K12" s="306">
        <v>7</v>
      </c>
      <c r="L12" s="282"/>
      <c r="M12" s="287"/>
      <c r="N12" s="287"/>
      <c r="O12" s="361"/>
      <c r="Q12" s="213"/>
      <c r="R12" s="114"/>
      <c r="S12" s="114"/>
      <c r="T12" s="114"/>
      <c r="U12" s="114"/>
      <c r="V12" s="365"/>
      <c r="Y12" s="154"/>
      <c r="AE12" s="365"/>
      <c r="AI12" s="217"/>
    </row>
    <row r="13" spans="1:35" ht="15" x14ac:dyDescent="0.25">
      <c r="A13" s="268" t="s">
        <v>25</v>
      </c>
      <c r="B13" s="235"/>
      <c r="C13" s="228">
        <v>20</v>
      </c>
      <c r="D13" s="284"/>
      <c r="E13" s="268" t="s">
        <v>92</v>
      </c>
      <c r="F13" s="236" t="str">
        <f>IF(AND(G$12=0,G$13&lt;&gt;0),"д.б. =0","")</f>
        <v/>
      </c>
      <c r="G13" s="228">
        <v>0</v>
      </c>
      <c r="H13" s="231"/>
      <c r="I13" s="268" t="s">
        <v>94</v>
      </c>
      <c r="J13" s="236" t="str">
        <f>IF(AND(K$12=0,K$13&lt;&gt;0),"д.б. =0","")</f>
        <v/>
      </c>
      <c r="K13" s="304">
        <v>-0.1</v>
      </c>
      <c r="L13" s="282"/>
      <c r="M13" s="287"/>
      <c r="N13" s="287"/>
      <c r="O13" s="361"/>
      <c r="Q13" s="213"/>
      <c r="R13" s="114"/>
      <c r="S13" s="114"/>
      <c r="T13" s="114"/>
      <c r="U13" s="114"/>
      <c r="V13" s="365"/>
      <c r="Y13" s="154"/>
      <c r="AE13" s="365"/>
      <c r="AI13" s="217"/>
    </row>
    <row r="14" spans="1:35" ht="15" x14ac:dyDescent="0.25">
      <c r="A14" s="135"/>
      <c r="B14" s="235"/>
      <c r="C14" s="362"/>
      <c r="D14" s="137"/>
      <c r="E14" s="135"/>
      <c r="F14" s="235"/>
      <c r="G14" s="362"/>
      <c r="H14" s="138"/>
      <c r="I14" s="135"/>
      <c r="J14" s="236"/>
      <c r="K14" s="363"/>
      <c r="L14" s="136"/>
      <c r="M14" s="133"/>
      <c r="N14" s="133"/>
      <c r="O14" s="134"/>
      <c r="P14" s="227"/>
      <c r="Q14" s="213"/>
      <c r="R14" s="114"/>
      <c r="S14" s="114"/>
      <c r="T14" s="114"/>
      <c r="U14" s="114"/>
      <c r="V14" s="365"/>
      <c r="Y14" s="154"/>
      <c r="AE14" s="365"/>
      <c r="AI14" s="217"/>
    </row>
    <row r="15" spans="1:35" ht="15" x14ac:dyDescent="0.25">
      <c r="D15" s="229"/>
      <c r="E15" s="96" t="s">
        <v>82</v>
      </c>
      <c r="F15" s="235" t="str">
        <f>IF(G$15&lt;0,"д.б. &gt;=0","")</f>
        <v/>
      </c>
      <c r="G15" s="228">
        <v>7</v>
      </c>
      <c r="H15" s="231"/>
      <c r="I15" s="96" t="s">
        <v>83</v>
      </c>
      <c r="J15" s="236" t="str">
        <f>IF(K$15&lt;0,"д.б. &gt;=0","")</f>
        <v/>
      </c>
      <c r="K15" s="250">
        <v>7</v>
      </c>
      <c r="L15" s="232"/>
      <c r="M15" s="168"/>
      <c r="N15" s="168"/>
      <c r="O15" s="230"/>
      <c r="P15" s="233"/>
      <c r="Q15" s="213"/>
      <c r="R15" s="114"/>
      <c r="S15" s="114"/>
      <c r="T15" s="114"/>
      <c r="U15" s="114"/>
      <c r="V15" s="365"/>
      <c r="Y15" s="154"/>
      <c r="AE15" s="365"/>
      <c r="AI15" s="217"/>
    </row>
    <row r="16" spans="1:35" ht="15" x14ac:dyDescent="0.25">
      <c r="A16" s="114"/>
      <c r="B16" s="114"/>
      <c r="C16" s="114"/>
      <c r="D16" s="229"/>
      <c r="E16" s="96"/>
      <c r="F16" s="230"/>
      <c r="G16" s="364"/>
      <c r="H16" s="231"/>
      <c r="I16" s="98" t="s">
        <v>86</v>
      </c>
      <c r="J16" s="236" t="str">
        <f>IF(K$16&lt;0,"д.б. &gt;=0","")</f>
        <v/>
      </c>
      <c r="K16" s="249">
        <v>0</v>
      </c>
      <c r="L16" s="232"/>
      <c r="M16" s="168"/>
      <c r="N16" s="168"/>
      <c r="O16" s="230"/>
      <c r="P16" s="233"/>
      <c r="Q16" s="213"/>
      <c r="R16" s="114"/>
      <c r="S16" s="114"/>
      <c r="T16" s="114"/>
      <c r="U16" s="114"/>
      <c r="V16" s="365"/>
      <c r="Y16" s="154"/>
      <c r="AE16" s="365"/>
      <c r="AI16" s="217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66"/>
      <c r="W17" s="114"/>
      <c r="X17" s="114"/>
      <c r="Y17" s="115"/>
      <c r="Z17" s="114"/>
      <c r="AA17" s="114"/>
      <c r="AB17" s="114"/>
      <c r="AC17" s="114"/>
      <c r="AD17" s="114"/>
      <c r="AE17" s="366"/>
      <c r="AF17" s="114"/>
      <c r="AG17" s="114"/>
      <c r="AI17" s="217"/>
    </row>
    <row r="18" spans="1:35" ht="65.25" customHeight="1" thickBot="1" x14ac:dyDescent="0.25">
      <c r="A18" s="160" t="s">
        <v>7</v>
      </c>
      <c r="B18" s="161" t="s">
        <v>84</v>
      </c>
      <c r="C18" s="162" t="s">
        <v>20</v>
      </c>
      <c r="D18" s="163"/>
      <c r="E18" s="161" t="s">
        <v>17</v>
      </c>
      <c r="F18" s="164" t="s">
        <v>46</v>
      </c>
      <c r="G18" s="162" t="s">
        <v>45</v>
      </c>
      <c r="H18" s="165"/>
      <c r="I18" s="166" t="s">
        <v>8</v>
      </c>
      <c r="J18" s="164" t="s">
        <v>9</v>
      </c>
      <c r="K18" s="162" t="s">
        <v>47</v>
      </c>
      <c r="L18" s="152"/>
      <c r="M18" s="376" t="s">
        <v>89</v>
      </c>
      <c r="N18" s="377"/>
      <c r="O18" s="129" t="s">
        <v>26</v>
      </c>
      <c r="P18" s="379" t="s">
        <v>81</v>
      </c>
      <c r="Q18" s="380"/>
      <c r="R18" s="385" t="s">
        <v>31</v>
      </c>
      <c r="S18" s="386"/>
      <c r="T18" s="381" t="s">
        <v>34</v>
      </c>
      <c r="U18" s="382"/>
      <c r="V18" s="367"/>
      <c r="W18" s="327" t="s">
        <v>39</v>
      </c>
      <c r="X18" s="328" t="s">
        <v>90</v>
      </c>
      <c r="Y18" s="331"/>
      <c r="Z18" s="332" t="s">
        <v>62</v>
      </c>
      <c r="AA18" s="333" t="s">
        <v>40</v>
      </c>
      <c r="AB18" s="383" t="s">
        <v>48</v>
      </c>
      <c r="AC18" s="384"/>
      <c r="AD18" s="334" t="s">
        <v>49</v>
      </c>
      <c r="AE18" s="368"/>
      <c r="AF18" s="329" t="s">
        <v>42</v>
      </c>
      <c r="AG18" s="330" t="s">
        <v>41</v>
      </c>
      <c r="AH18" s="130"/>
      <c r="AI18" s="218"/>
    </row>
    <row r="19" spans="1:35" ht="15" x14ac:dyDescent="0.25">
      <c r="A19" s="66"/>
      <c r="B19" s="293"/>
      <c r="C19" s="294"/>
      <c r="D19" s="70"/>
      <c r="E19" s="67"/>
      <c r="F19" s="68"/>
      <c r="G19" s="69"/>
      <c r="H19" s="72"/>
      <c r="I19" s="67"/>
      <c r="J19" s="68"/>
      <c r="K19" s="69"/>
      <c r="L19" s="153"/>
      <c r="M19" s="298" t="s">
        <v>79</v>
      </c>
      <c r="N19" s="299" t="s">
        <v>80</v>
      </c>
      <c r="O19" s="116"/>
      <c r="P19" s="214" t="s">
        <v>79</v>
      </c>
      <c r="Q19" s="205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66"/>
      <c r="W19" s="335"/>
      <c r="X19" s="116"/>
      <c r="Y19" s="115"/>
      <c r="Z19" s="335"/>
      <c r="AA19" s="116"/>
      <c r="AB19" s="336" t="s">
        <v>43</v>
      </c>
      <c r="AC19" s="337" t="s">
        <v>44</v>
      </c>
      <c r="AD19" s="338"/>
      <c r="AE19" s="366"/>
      <c r="AF19" s="336"/>
      <c r="AG19" s="337"/>
      <c r="AI19" s="217"/>
    </row>
    <row r="20" spans="1:35" ht="15" x14ac:dyDescent="0.25">
      <c r="A20" s="159">
        <v>1</v>
      </c>
      <c r="B20" s="107">
        <v>0</v>
      </c>
      <c r="C20" s="112">
        <f>C$2</f>
        <v>25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0.02</v>
      </c>
      <c r="K20" s="8">
        <f>J20</f>
        <v>0.02</v>
      </c>
      <c r="L20" s="153"/>
      <c r="M20" s="157">
        <f t="shared" ref="M20:M39" si="1">ROUND(C20*O20-K20*$O$6,2)</f>
        <v>5</v>
      </c>
      <c r="N20" s="300">
        <f t="shared" ref="N20:N84" si="2">IF($O$10&gt;0,M20/$O$10,0)</f>
        <v>2.5000000000000001E-4</v>
      </c>
      <c r="O20" s="155">
        <f t="shared" ref="O20:O39" si="3">ROUND(ROUND(K20,2)*$O$4,2)</f>
        <v>0.2</v>
      </c>
      <c r="P20" s="203">
        <f>ROUND(J20*$O$6,2)</f>
        <v>0</v>
      </c>
      <c r="Q20" s="216">
        <f t="shared" ref="Q20:Q84" si="4">P20/$O$10</f>
        <v>0</v>
      </c>
      <c r="R20" s="119">
        <f>ROUND(P20/O20,0)</f>
        <v>0</v>
      </c>
      <c r="S20" s="120">
        <v>0</v>
      </c>
      <c r="T20" s="124">
        <f>R20+C20</f>
        <v>25</v>
      </c>
      <c r="U20" s="125">
        <v>0</v>
      </c>
      <c r="V20" s="366"/>
      <c r="W20" s="339">
        <f t="shared" ref="W20:W39" si="5">ROUND(K20*$O$7,2)</f>
        <v>5</v>
      </c>
      <c r="X20" s="340">
        <f>ROUND(P20+W20,2)</f>
        <v>5</v>
      </c>
      <c r="Y20" s="343"/>
      <c r="Z20" s="344">
        <f t="shared" ref="Z20:Z39" si="6">IF($O$10&gt;0,ROUND($O$10-X20,2),0)</f>
        <v>19995</v>
      </c>
      <c r="AA20" s="345">
        <f t="shared" ref="AA20:AA39" si="7">IF($O$10&gt;0,ROUND(X20/$O$10,2),0)</f>
        <v>0</v>
      </c>
      <c r="AB20" s="346">
        <f t="shared" ref="AB20:AB39" si="8">IF(AND(Z20&gt;0,$O$4&gt;0),($O$10-P20-W20*$O$8)/O20,0)</f>
        <v>99995</v>
      </c>
      <c r="AC20" s="347">
        <f t="shared" ref="AC20:AC39" si="9">IF(AB20&gt;0,AB20+G20,0)</f>
        <v>99995</v>
      </c>
      <c r="AD20" s="167">
        <v>1</v>
      </c>
      <c r="AE20" s="369"/>
      <c r="AF20" s="341">
        <f t="shared" ref="AF20:AF39" si="10">IF(P20&gt;0,ROUND(W20/P20,2),0)</f>
        <v>0</v>
      </c>
      <c r="AG20" s="342">
        <f t="shared" ref="AG20:AG39" si="11">IF($O$10&gt;0,ROUND(W20/$O$10,2),0)</f>
        <v>0</v>
      </c>
      <c r="AI20" s="217"/>
    </row>
    <row r="21" spans="1:35" ht="15" x14ac:dyDescent="0.25">
      <c r="A21" s="159">
        <f>A20+1</f>
        <v>2</v>
      </c>
      <c r="B21" s="107">
        <f t="shared" ref="B21:B39" si="12">IF(AND($A21&gt;=C$12,C$12&gt;0),0,IF(AND($A21&gt;=C$9,C$9&gt;0),C$10,IF(AND($A21&gt;=C$6,C$6&gt;0),C$7,0)))</f>
        <v>25</v>
      </c>
      <c r="C21" s="112">
        <f t="shared" ref="C21:C39" si="13">IF(AND($A21&gt;=C$12,C$12&gt;0),C$13,C20+B21)</f>
        <v>50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100</v>
      </c>
      <c r="G21" s="100">
        <f t="shared" ref="G21:G39" si="15">G20+F21</f>
        <v>100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0.02</v>
      </c>
      <c r="K21" s="8">
        <f>K20+ROUND(J21,3)</f>
        <v>0.04</v>
      </c>
      <c r="L21" s="153"/>
      <c r="M21" s="157">
        <f t="shared" si="1"/>
        <v>20</v>
      </c>
      <c r="N21" s="300">
        <f t="shared" si="2"/>
        <v>1E-3</v>
      </c>
      <c r="O21" s="155">
        <f t="shared" si="3"/>
        <v>0.4</v>
      </c>
      <c r="P21" s="203">
        <f t="shared" ref="P21:P39" si="17">ROUND((ROUND(K20,2)*(G21-G20)*$O$4+P20+J21*$O$6),2)</f>
        <v>20</v>
      </c>
      <c r="Q21" s="216">
        <f t="shared" si="4"/>
        <v>1E-3</v>
      </c>
      <c r="R21" s="119">
        <f>ROUND(P21/O21,0)</f>
        <v>50</v>
      </c>
      <c r="S21" s="120">
        <f>ROUND(R21/G21,2)</f>
        <v>0.5</v>
      </c>
      <c r="T21" s="124">
        <f t="shared" ref="T21:T39" si="18">R21+C21</f>
        <v>100</v>
      </c>
      <c r="U21" s="125">
        <f>ROUND(T21/G21,2)</f>
        <v>1</v>
      </c>
      <c r="V21" s="366"/>
      <c r="W21" s="339">
        <f t="shared" si="5"/>
        <v>10</v>
      </c>
      <c r="X21" s="340">
        <f t="shared" ref="X21:X39" si="19">ROUND(P21+W21,2)</f>
        <v>30</v>
      </c>
      <c r="Y21" s="343"/>
      <c r="Z21" s="344">
        <f t="shared" si="6"/>
        <v>19970</v>
      </c>
      <c r="AA21" s="345">
        <f t="shared" si="7"/>
        <v>0</v>
      </c>
      <c r="AB21" s="346">
        <f t="shared" si="8"/>
        <v>49945</v>
      </c>
      <c r="AC21" s="347">
        <f t="shared" si="9"/>
        <v>50045</v>
      </c>
      <c r="AD21" s="159">
        <f t="shared" ref="AD21:AD83" si="20">AD20+1</f>
        <v>2</v>
      </c>
      <c r="AE21" s="369"/>
      <c r="AF21" s="341">
        <f t="shared" si="10"/>
        <v>0.5</v>
      </c>
      <c r="AG21" s="342">
        <f t="shared" si="11"/>
        <v>0</v>
      </c>
      <c r="AI21" s="217"/>
    </row>
    <row r="22" spans="1:35" ht="15" x14ac:dyDescent="0.25">
      <c r="A22" s="159">
        <f t="shared" ref="A22:A83" si="21">A21+1</f>
        <v>3</v>
      </c>
      <c r="B22" s="107">
        <f t="shared" si="12"/>
        <v>-14</v>
      </c>
      <c r="C22" s="112">
        <f t="shared" si="13"/>
        <v>36</v>
      </c>
      <c r="D22" s="76"/>
      <c r="E22" s="107">
        <f t="shared" si="14"/>
        <v>-5</v>
      </c>
      <c r="F22" s="105">
        <f>F21+E22</f>
        <v>95</v>
      </c>
      <c r="G22" s="100">
        <f>G21+F22</f>
        <v>195</v>
      </c>
      <c r="H22" s="11"/>
      <c r="I22" s="7">
        <f t="shared" si="16"/>
        <v>2.4</v>
      </c>
      <c r="J22" s="110">
        <f t="shared" si="0"/>
        <v>4.8000000000000001E-2</v>
      </c>
      <c r="K22" s="8">
        <f t="shared" ref="K22:K39" si="22">K21+ROUND(J22,3)</f>
        <v>8.7999999999999995E-2</v>
      </c>
      <c r="L22" s="153"/>
      <c r="M22" s="157">
        <f t="shared" si="1"/>
        <v>32.4</v>
      </c>
      <c r="N22" s="300">
        <f t="shared" si="2"/>
        <v>1.6199999999999999E-3</v>
      </c>
      <c r="O22" s="155">
        <f t="shared" si="3"/>
        <v>0.9</v>
      </c>
      <c r="P22" s="203">
        <f t="shared" si="17"/>
        <v>58</v>
      </c>
      <c r="Q22" s="216">
        <f t="shared" si="4"/>
        <v>2.8999999999999998E-3</v>
      </c>
      <c r="R22" s="119">
        <f t="shared" ref="R22:R39" si="23">ROUND(P22/O22,0)</f>
        <v>64</v>
      </c>
      <c r="S22" s="120">
        <f t="shared" ref="S22:S39" si="24">ROUND(R22/G22,2)</f>
        <v>0.33</v>
      </c>
      <c r="T22" s="124">
        <f t="shared" si="18"/>
        <v>100</v>
      </c>
      <c r="U22" s="125">
        <f t="shared" ref="U22:U39" si="25">ROUND(T22/G22,2)</f>
        <v>0.51</v>
      </c>
      <c r="V22" s="366"/>
      <c r="W22" s="339">
        <f t="shared" si="5"/>
        <v>22</v>
      </c>
      <c r="X22" s="340">
        <f t="shared" si="19"/>
        <v>80</v>
      </c>
      <c r="Y22" s="343"/>
      <c r="Z22" s="344">
        <f t="shared" si="6"/>
        <v>19920</v>
      </c>
      <c r="AA22" s="345">
        <f t="shared" si="7"/>
        <v>0</v>
      </c>
      <c r="AB22" s="346">
        <f t="shared" si="8"/>
        <v>22152.888888888887</v>
      </c>
      <c r="AC22" s="347">
        <f t="shared" si="9"/>
        <v>22347.888888888887</v>
      </c>
      <c r="AD22" s="159">
        <f t="shared" si="20"/>
        <v>3</v>
      </c>
      <c r="AE22" s="369"/>
      <c r="AF22" s="341">
        <f t="shared" si="10"/>
        <v>0.38</v>
      </c>
      <c r="AG22" s="342">
        <f t="shared" si="11"/>
        <v>0</v>
      </c>
      <c r="AI22" s="217"/>
    </row>
    <row r="23" spans="1:35" ht="15" x14ac:dyDescent="0.25">
      <c r="A23" s="159">
        <f t="shared" si="21"/>
        <v>4</v>
      </c>
      <c r="B23" s="107">
        <f t="shared" si="12"/>
        <v>0</v>
      </c>
      <c r="C23" s="112">
        <f t="shared" si="13"/>
        <v>20</v>
      </c>
      <c r="D23" s="76"/>
      <c r="E23" s="107">
        <f t="shared" si="14"/>
        <v>-5</v>
      </c>
      <c r="F23" s="105">
        <f t="shared" ref="F23:F39" si="26">F22+E23</f>
        <v>90</v>
      </c>
      <c r="G23" s="100">
        <f t="shared" si="15"/>
        <v>285</v>
      </c>
      <c r="H23" s="11"/>
      <c r="I23" s="7">
        <f t="shared" si="16"/>
        <v>1.75</v>
      </c>
      <c r="J23" s="110">
        <f t="shared" si="0"/>
        <v>8.4000000000000005E-2</v>
      </c>
      <c r="K23" s="8">
        <f t="shared" si="22"/>
        <v>0.17199999999999999</v>
      </c>
      <c r="L23" s="153"/>
      <c r="M23" s="157">
        <f t="shared" si="1"/>
        <v>34</v>
      </c>
      <c r="N23" s="300">
        <f t="shared" si="2"/>
        <v>1.6999999999999999E-3</v>
      </c>
      <c r="O23" s="155">
        <f t="shared" si="3"/>
        <v>1.7</v>
      </c>
      <c r="P23" s="203">
        <f t="shared" si="17"/>
        <v>139</v>
      </c>
      <c r="Q23" s="216">
        <f t="shared" si="4"/>
        <v>6.9499999999999996E-3</v>
      </c>
      <c r="R23" s="119">
        <f t="shared" si="23"/>
        <v>82</v>
      </c>
      <c r="S23" s="120">
        <f t="shared" si="24"/>
        <v>0.28999999999999998</v>
      </c>
      <c r="T23" s="124">
        <f t="shared" si="18"/>
        <v>102</v>
      </c>
      <c r="U23" s="125">
        <f t="shared" si="25"/>
        <v>0.36</v>
      </c>
      <c r="V23" s="366"/>
      <c r="W23" s="339">
        <f t="shared" si="5"/>
        <v>43</v>
      </c>
      <c r="X23" s="340">
        <f t="shared" si="19"/>
        <v>182</v>
      </c>
      <c r="Y23" s="343"/>
      <c r="Z23" s="344">
        <f t="shared" si="6"/>
        <v>19818</v>
      </c>
      <c r="AA23" s="345">
        <f t="shared" si="7"/>
        <v>0.01</v>
      </c>
      <c r="AB23" s="346">
        <f t="shared" si="8"/>
        <v>11677.882352941178</v>
      </c>
      <c r="AC23" s="347">
        <f t="shared" si="9"/>
        <v>11962.882352941178</v>
      </c>
      <c r="AD23" s="159">
        <f t="shared" si="20"/>
        <v>4</v>
      </c>
      <c r="AE23" s="369"/>
      <c r="AF23" s="341">
        <f t="shared" si="10"/>
        <v>0.31</v>
      </c>
      <c r="AG23" s="342">
        <f t="shared" si="11"/>
        <v>0</v>
      </c>
      <c r="AI23" s="217"/>
    </row>
    <row r="24" spans="1:35" ht="15" x14ac:dyDescent="0.25">
      <c r="A24" s="159">
        <f t="shared" si="21"/>
        <v>5</v>
      </c>
      <c r="B24" s="108">
        <f t="shared" si="12"/>
        <v>0</v>
      </c>
      <c r="C24" s="102">
        <f t="shared" si="13"/>
        <v>20</v>
      </c>
      <c r="D24" s="9"/>
      <c r="E24" s="108">
        <f t="shared" si="14"/>
        <v>-5</v>
      </c>
      <c r="F24" s="101">
        <f t="shared" si="26"/>
        <v>85</v>
      </c>
      <c r="G24" s="102">
        <f t="shared" si="15"/>
        <v>370</v>
      </c>
      <c r="H24" s="9"/>
      <c r="I24" s="13">
        <f t="shared" si="16"/>
        <v>1.95</v>
      </c>
      <c r="J24" s="14">
        <f t="shared" si="0"/>
        <v>0.16400000000000001</v>
      </c>
      <c r="K24" s="15">
        <f t="shared" si="22"/>
        <v>0.33599999999999997</v>
      </c>
      <c r="L24" s="153"/>
      <c r="M24" s="158">
        <f t="shared" si="1"/>
        <v>68</v>
      </c>
      <c r="N24" s="301">
        <f t="shared" si="2"/>
        <v>3.3999999999999998E-3</v>
      </c>
      <c r="O24" s="156">
        <f t="shared" si="3"/>
        <v>3.4</v>
      </c>
      <c r="P24" s="204">
        <f t="shared" si="17"/>
        <v>283.5</v>
      </c>
      <c r="Q24" s="215">
        <f t="shared" si="4"/>
        <v>1.4175E-2</v>
      </c>
      <c r="R24" s="121">
        <f t="shared" si="23"/>
        <v>83</v>
      </c>
      <c r="S24" s="122">
        <f t="shared" si="24"/>
        <v>0.22</v>
      </c>
      <c r="T24" s="128">
        <f t="shared" si="18"/>
        <v>103</v>
      </c>
      <c r="U24" s="122">
        <f t="shared" si="25"/>
        <v>0.28000000000000003</v>
      </c>
      <c r="V24" s="366"/>
      <c r="W24" s="348">
        <f t="shared" si="5"/>
        <v>84</v>
      </c>
      <c r="X24" s="349">
        <f t="shared" si="19"/>
        <v>367.5</v>
      </c>
      <c r="Y24" s="343"/>
      <c r="Z24" s="352">
        <f t="shared" si="6"/>
        <v>19632.5</v>
      </c>
      <c r="AA24" s="353">
        <f t="shared" si="7"/>
        <v>0.02</v>
      </c>
      <c r="AB24" s="354">
        <f t="shared" si="8"/>
        <v>5794.0294117647063</v>
      </c>
      <c r="AC24" s="355">
        <f t="shared" si="9"/>
        <v>6164.0294117647063</v>
      </c>
      <c r="AD24" s="159">
        <f t="shared" si="20"/>
        <v>5</v>
      </c>
      <c r="AE24" s="369"/>
      <c r="AF24" s="350">
        <f t="shared" si="10"/>
        <v>0.3</v>
      </c>
      <c r="AG24" s="351">
        <f t="shared" si="11"/>
        <v>0</v>
      </c>
      <c r="AI24" s="217"/>
    </row>
    <row r="25" spans="1:35" ht="15" x14ac:dyDescent="0.25">
      <c r="A25" s="159">
        <f t="shared" si="21"/>
        <v>6</v>
      </c>
      <c r="B25" s="107">
        <f t="shared" si="12"/>
        <v>0</v>
      </c>
      <c r="C25" s="112">
        <f t="shared" si="13"/>
        <v>20</v>
      </c>
      <c r="D25" s="76"/>
      <c r="E25" s="107">
        <f t="shared" si="14"/>
        <v>-5</v>
      </c>
      <c r="F25" s="105">
        <f t="shared" si="26"/>
        <v>80</v>
      </c>
      <c r="G25" s="100">
        <f t="shared" si="15"/>
        <v>450</v>
      </c>
      <c r="H25" s="11"/>
      <c r="I25" s="7">
        <f t="shared" si="16"/>
        <v>2.15</v>
      </c>
      <c r="J25" s="110">
        <f t="shared" si="0"/>
        <v>0.35299999999999998</v>
      </c>
      <c r="K25" s="8">
        <f t="shared" si="22"/>
        <v>0.68899999999999995</v>
      </c>
      <c r="L25" s="153"/>
      <c r="M25" s="157">
        <f t="shared" si="1"/>
        <v>138</v>
      </c>
      <c r="N25" s="300">
        <f t="shared" si="2"/>
        <v>6.8999999999999999E-3</v>
      </c>
      <c r="O25" s="155">
        <f t="shared" si="3"/>
        <v>6.9</v>
      </c>
      <c r="P25" s="203">
        <f t="shared" si="17"/>
        <v>555.5</v>
      </c>
      <c r="Q25" s="216">
        <f t="shared" si="4"/>
        <v>2.7775000000000001E-2</v>
      </c>
      <c r="R25" s="119">
        <f t="shared" si="23"/>
        <v>81</v>
      </c>
      <c r="S25" s="120">
        <f t="shared" si="24"/>
        <v>0.18</v>
      </c>
      <c r="T25" s="124">
        <f t="shared" si="18"/>
        <v>101</v>
      </c>
      <c r="U25" s="125">
        <f t="shared" si="25"/>
        <v>0.22</v>
      </c>
      <c r="V25" s="366"/>
      <c r="W25" s="339">
        <f t="shared" si="5"/>
        <v>172.25</v>
      </c>
      <c r="X25" s="340">
        <f t="shared" si="19"/>
        <v>727.75</v>
      </c>
      <c r="Y25" s="343"/>
      <c r="Z25" s="344">
        <f t="shared" si="6"/>
        <v>19272.25</v>
      </c>
      <c r="AA25" s="345">
        <f t="shared" si="7"/>
        <v>0.04</v>
      </c>
      <c r="AB25" s="346">
        <f t="shared" si="8"/>
        <v>2813.050724637681</v>
      </c>
      <c r="AC25" s="347">
        <f t="shared" si="9"/>
        <v>3263.050724637681</v>
      </c>
      <c r="AD25" s="159">
        <f t="shared" si="20"/>
        <v>6</v>
      </c>
      <c r="AE25" s="369"/>
      <c r="AF25" s="341">
        <f t="shared" si="10"/>
        <v>0.31</v>
      </c>
      <c r="AG25" s="342">
        <f t="shared" si="11"/>
        <v>0.01</v>
      </c>
      <c r="AI25" s="217"/>
    </row>
    <row r="26" spans="1:35" ht="15" x14ac:dyDescent="0.25">
      <c r="A26" s="159">
        <f t="shared" si="21"/>
        <v>7</v>
      </c>
      <c r="B26" s="107">
        <f t="shared" si="12"/>
        <v>0</v>
      </c>
      <c r="C26" s="112">
        <f t="shared" si="13"/>
        <v>20</v>
      </c>
      <c r="D26" s="76"/>
      <c r="E26" s="107">
        <f t="shared" si="14"/>
        <v>70</v>
      </c>
      <c r="F26" s="105">
        <f t="shared" si="26"/>
        <v>150</v>
      </c>
      <c r="G26" s="100">
        <f t="shared" si="15"/>
        <v>600</v>
      </c>
      <c r="H26" s="11"/>
      <c r="I26" s="7">
        <f t="shared" si="16"/>
        <v>2.0499999999999998</v>
      </c>
      <c r="J26" s="110">
        <f t="shared" si="0"/>
        <v>0.72399999999999998</v>
      </c>
      <c r="K26" s="8">
        <f t="shared" si="22"/>
        <v>1.4129999999999998</v>
      </c>
      <c r="L26" s="153"/>
      <c r="M26" s="157">
        <f t="shared" si="1"/>
        <v>282</v>
      </c>
      <c r="N26" s="300">
        <f t="shared" si="2"/>
        <v>1.41E-2</v>
      </c>
      <c r="O26" s="155">
        <f t="shared" si="3"/>
        <v>14.1</v>
      </c>
      <c r="P26" s="203">
        <f t="shared" si="17"/>
        <v>1590.5</v>
      </c>
      <c r="Q26" s="216">
        <f t="shared" si="4"/>
        <v>7.9524999999999998E-2</v>
      </c>
      <c r="R26" s="119">
        <f t="shared" si="23"/>
        <v>113</v>
      </c>
      <c r="S26" s="120">
        <f t="shared" si="24"/>
        <v>0.19</v>
      </c>
      <c r="T26" s="124">
        <f t="shared" si="18"/>
        <v>133</v>
      </c>
      <c r="U26" s="125">
        <f t="shared" si="25"/>
        <v>0.22</v>
      </c>
      <c r="V26" s="366"/>
      <c r="W26" s="339">
        <f t="shared" si="5"/>
        <v>353.25</v>
      </c>
      <c r="X26" s="340">
        <f t="shared" si="19"/>
        <v>1943.75</v>
      </c>
      <c r="Y26" s="343"/>
      <c r="Z26" s="344">
        <f t="shared" si="6"/>
        <v>18056.25</v>
      </c>
      <c r="AA26" s="345">
        <f t="shared" si="7"/>
        <v>0.1</v>
      </c>
      <c r="AB26" s="346">
        <f t="shared" si="8"/>
        <v>1300.627659574468</v>
      </c>
      <c r="AC26" s="347">
        <f t="shared" si="9"/>
        <v>1900.627659574468</v>
      </c>
      <c r="AD26" s="159">
        <f t="shared" si="20"/>
        <v>7</v>
      </c>
      <c r="AE26" s="369"/>
      <c r="AF26" s="341">
        <f t="shared" si="10"/>
        <v>0.22</v>
      </c>
      <c r="AG26" s="342">
        <f t="shared" si="11"/>
        <v>0.02</v>
      </c>
      <c r="AI26" s="378">
        <v>2</v>
      </c>
    </row>
    <row r="27" spans="1:35" ht="15" x14ac:dyDescent="0.25">
      <c r="A27" s="159">
        <f t="shared" si="21"/>
        <v>8</v>
      </c>
      <c r="B27" s="107">
        <f t="shared" si="12"/>
        <v>0</v>
      </c>
      <c r="C27" s="112">
        <f t="shared" si="13"/>
        <v>20</v>
      </c>
      <c r="D27" s="76"/>
      <c r="E27" s="107">
        <f t="shared" si="14"/>
        <v>0</v>
      </c>
      <c r="F27" s="105">
        <f t="shared" si="26"/>
        <v>150</v>
      </c>
      <c r="G27" s="100">
        <f t="shared" si="15"/>
        <v>750</v>
      </c>
      <c r="H27" s="11"/>
      <c r="I27" s="7">
        <f t="shared" si="16"/>
        <v>2.0499999999999998</v>
      </c>
      <c r="J27" s="110">
        <f t="shared" si="0"/>
        <v>1.484</v>
      </c>
      <c r="K27" s="8">
        <f t="shared" si="22"/>
        <v>2.8969999999999998</v>
      </c>
      <c r="L27" s="153"/>
      <c r="M27" s="157">
        <f t="shared" si="1"/>
        <v>580</v>
      </c>
      <c r="N27" s="300">
        <f t="shared" si="2"/>
        <v>2.9000000000000001E-2</v>
      </c>
      <c r="O27" s="155">
        <f t="shared" si="3"/>
        <v>29</v>
      </c>
      <c r="P27" s="203">
        <f t="shared" si="17"/>
        <v>3705.5</v>
      </c>
      <c r="Q27" s="216">
        <f t="shared" si="4"/>
        <v>0.185275</v>
      </c>
      <c r="R27" s="119">
        <f t="shared" si="23"/>
        <v>128</v>
      </c>
      <c r="S27" s="120">
        <f t="shared" si="24"/>
        <v>0.17</v>
      </c>
      <c r="T27" s="124">
        <f t="shared" si="18"/>
        <v>148</v>
      </c>
      <c r="U27" s="125">
        <f t="shared" si="25"/>
        <v>0.2</v>
      </c>
      <c r="V27" s="366"/>
      <c r="W27" s="339">
        <f t="shared" si="5"/>
        <v>724.25</v>
      </c>
      <c r="X27" s="340">
        <f t="shared" si="19"/>
        <v>4429.75</v>
      </c>
      <c r="Y27" s="343"/>
      <c r="Z27" s="344">
        <f t="shared" si="6"/>
        <v>15570.25</v>
      </c>
      <c r="AA27" s="345">
        <f t="shared" si="7"/>
        <v>0.22</v>
      </c>
      <c r="AB27" s="346">
        <f t="shared" si="8"/>
        <v>556.88448275862072</v>
      </c>
      <c r="AC27" s="347">
        <f t="shared" si="9"/>
        <v>1306.8844827586208</v>
      </c>
      <c r="AD27" s="159">
        <f t="shared" si="20"/>
        <v>8</v>
      </c>
      <c r="AE27" s="369"/>
      <c r="AF27" s="341">
        <f t="shared" si="10"/>
        <v>0.2</v>
      </c>
      <c r="AG27" s="342">
        <f t="shared" si="11"/>
        <v>0.04</v>
      </c>
      <c r="AI27" s="378"/>
    </row>
    <row r="28" spans="1:35" ht="17.25" customHeight="1" x14ac:dyDescent="0.25">
      <c r="A28" s="159">
        <f t="shared" si="21"/>
        <v>9</v>
      </c>
      <c r="B28" s="107">
        <f t="shared" si="12"/>
        <v>0</v>
      </c>
      <c r="C28" s="112">
        <f t="shared" si="13"/>
        <v>20</v>
      </c>
      <c r="D28" s="76"/>
      <c r="E28" s="107">
        <f t="shared" si="14"/>
        <v>0</v>
      </c>
      <c r="F28" s="105">
        <f t="shared" si="26"/>
        <v>150</v>
      </c>
      <c r="G28" s="100">
        <f t="shared" si="15"/>
        <v>900</v>
      </c>
      <c r="H28" s="11"/>
      <c r="I28" s="7">
        <f t="shared" si="16"/>
        <v>2.0499999999999998</v>
      </c>
      <c r="J28" s="110">
        <f t="shared" si="0"/>
        <v>3.0419999999999998</v>
      </c>
      <c r="K28" s="8">
        <f t="shared" si="22"/>
        <v>5.9390000000000001</v>
      </c>
      <c r="L28" s="153"/>
      <c r="M28" s="157">
        <f t="shared" si="1"/>
        <v>1188</v>
      </c>
      <c r="N28" s="300">
        <f t="shared" si="2"/>
        <v>5.9400000000000001E-2</v>
      </c>
      <c r="O28" s="155">
        <f t="shared" si="3"/>
        <v>59.4</v>
      </c>
      <c r="P28" s="203">
        <f t="shared" si="17"/>
        <v>8055.5</v>
      </c>
      <c r="Q28" s="216">
        <f t="shared" si="4"/>
        <v>0.40277499999999999</v>
      </c>
      <c r="R28" s="119">
        <f t="shared" si="23"/>
        <v>136</v>
      </c>
      <c r="S28" s="120">
        <f t="shared" si="24"/>
        <v>0.15</v>
      </c>
      <c r="T28" s="124">
        <f t="shared" si="18"/>
        <v>156</v>
      </c>
      <c r="U28" s="125">
        <f t="shared" si="25"/>
        <v>0.17</v>
      </c>
      <c r="V28" s="366"/>
      <c r="W28" s="339">
        <f t="shared" si="5"/>
        <v>1484.75</v>
      </c>
      <c r="X28" s="340">
        <f t="shared" si="19"/>
        <v>9540.25</v>
      </c>
      <c r="Y28" s="343"/>
      <c r="Z28" s="344">
        <f t="shared" si="6"/>
        <v>10459.75</v>
      </c>
      <c r="AA28" s="345">
        <f t="shared" si="7"/>
        <v>0.48</v>
      </c>
      <c r="AB28" s="346">
        <f t="shared" si="8"/>
        <v>196.08670033670032</v>
      </c>
      <c r="AC28" s="347">
        <f t="shared" si="9"/>
        <v>1096.0867003367002</v>
      </c>
      <c r="AD28" s="159">
        <f t="shared" si="20"/>
        <v>9</v>
      </c>
      <c r="AE28" s="369"/>
      <c r="AF28" s="341">
        <f t="shared" si="10"/>
        <v>0.18</v>
      </c>
      <c r="AG28" s="342">
        <f t="shared" si="11"/>
        <v>7.0000000000000007E-2</v>
      </c>
      <c r="AI28" s="173"/>
    </row>
    <row r="29" spans="1:35" ht="15" x14ac:dyDescent="0.25">
      <c r="A29" s="159">
        <f t="shared" si="21"/>
        <v>10</v>
      </c>
      <c r="B29" s="108">
        <f t="shared" si="12"/>
        <v>0</v>
      </c>
      <c r="C29" s="102">
        <f t="shared" si="13"/>
        <v>20</v>
      </c>
      <c r="D29" s="9"/>
      <c r="E29" s="108">
        <f t="shared" si="14"/>
        <v>0</v>
      </c>
      <c r="F29" s="101">
        <f t="shared" si="26"/>
        <v>150</v>
      </c>
      <c r="G29" s="102">
        <f t="shared" si="15"/>
        <v>1050</v>
      </c>
      <c r="H29" s="9"/>
      <c r="I29" s="13">
        <f t="shared" si="16"/>
        <v>2.0499999999999998</v>
      </c>
      <c r="J29" s="14">
        <f t="shared" si="0"/>
        <v>6.2359999999999998</v>
      </c>
      <c r="K29" s="15">
        <f t="shared" si="22"/>
        <v>12.175000000000001</v>
      </c>
      <c r="L29" s="153"/>
      <c r="M29" s="158">
        <f t="shared" si="1"/>
        <v>2436</v>
      </c>
      <c r="N29" s="301">
        <f t="shared" si="2"/>
        <v>0.12180000000000001</v>
      </c>
      <c r="O29" s="156">
        <f t="shared" si="3"/>
        <v>121.8</v>
      </c>
      <c r="P29" s="204">
        <f t="shared" si="17"/>
        <v>16965.5</v>
      </c>
      <c r="Q29" s="215">
        <f t="shared" si="4"/>
        <v>0.848275</v>
      </c>
      <c r="R29" s="121">
        <f t="shared" si="23"/>
        <v>139</v>
      </c>
      <c r="S29" s="122">
        <f t="shared" si="24"/>
        <v>0.13</v>
      </c>
      <c r="T29" s="128">
        <f t="shared" si="18"/>
        <v>159</v>
      </c>
      <c r="U29" s="122">
        <f t="shared" si="25"/>
        <v>0.15</v>
      </c>
      <c r="V29" s="366"/>
      <c r="W29" s="348">
        <f t="shared" si="5"/>
        <v>3043.75</v>
      </c>
      <c r="X29" s="349">
        <f t="shared" si="19"/>
        <v>20009.25</v>
      </c>
      <c r="Y29" s="343"/>
      <c r="Z29" s="352">
        <f t="shared" si="6"/>
        <v>-9.25</v>
      </c>
      <c r="AA29" s="353">
        <f t="shared" si="7"/>
        <v>1</v>
      </c>
      <c r="AB29" s="354">
        <f t="shared" si="8"/>
        <v>0</v>
      </c>
      <c r="AC29" s="355">
        <f t="shared" si="9"/>
        <v>0</v>
      </c>
      <c r="AD29" s="159">
        <f t="shared" si="20"/>
        <v>10</v>
      </c>
      <c r="AE29" s="369"/>
      <c r="AF29" s="350">
        <f t="shared" si="10"/>
        <v>0.18</v>
      </c>
      <c r="AG29" s="351">
        <f t="shared" si="11"/>
        <v>0.15</v>
      </c>
    </row>
    <row r="30" spans="1:35" ht="15" x14ac:dyDescent="0.25">
      <c r="A30" s="159">
        <f t="shared" si="21"/>
        <v>11</v>
      </c>
      <c r="B30" s="107">
        <f t="shared" si="12"/>
        <v>0</v>
      </c>
      <c r="C30" s="112">
        <f t="shared" si="13"/>
        <v>20</v>
      </c>
      <c r="D30" s="76"/>
      <c r="E30" s="107">
        <f t="shared" si="14"/>
        <v>0</v>
      </c>
      <c r="F30" s="105">
        <f t="shared" si="26"/>
        <v>150</v>
      </c>
      <c r="G30" s="100">
        <f t="shared" si="15"/>
        <v>1200</v>
      </c>
      <c r="H30" s="11"/>
      <c r="I30" s="7">
        <f t="shared" si="16"/>
        <v>2.0499999999999998</v>
      </c>
      <c r="J30" s="110">
        <f t="shared" si="0"/>
        <v>12.784000000000001</v>
      </c>
      <c r="K30" s="8">
        <f t="shared" si="22"/>
        <v>24.959000000000003</v>
      </c>
      <c r="L30" s="153"/>
      <c r="M30" s="157">
        <f t="shared" si="1"/>
        <v>4992</v>
      </c>
      <c r="N30" s="300">
        <f t="shared" si="2"/>
        <v>0.24959999999999999</v>
      </c>
      <c r="O30" s="155">
        <f t="shared" si="3"/>
        <v>249.6</v>
      </c>
      <c r="P30" s="203">
        <f t="shared" si="17"/>
        <v>35235.5</v>
      </c>
      <c r="Q30" s="216">
        <f t="shared" si="4"/>
        <v>1.7617750000000001</v>
      </c>
      <c r="R30" s="119">
        <f t="shared" si="23"/>
        <v>141</v>
      </c>
      <c r="S30" s="120">
        <f t="shared" si="24"/>
        <v>0.12</v>
      </c>
      <c r="T30" s="124">
        <f t="shared" si="18"/>
        <v>161</v>
      </c>
      <c r="U30" s="125">
        <f t="shared" si="25"/>
        <v>0.13</v>
      </c>
      <c r="V30" s="366"/>
      <c r="W30" s="339">
        <f t="shared" si="5"/>
        <v>6239.75</v>
      </c>
      <c r="X30" s="340">
        <f t="shared" si="19"/>
        <v>41475.25</v>
      </c>
      <c r="Y30" s="343"/>
      <c r="Z30" s="344">
        <f t="shared" si="6"/>
        <v>-21475.25</v>
      </c>
      <c r="AA30" s="345">
        <f t="shared" si="7"/>
        <v>2.0699999999999998</v>
      </c>
      <c r="AB30" s="346">
        <f t="shared" si="8"/>
        <v>0</v>
      </c>
      <c r="AC30" s="347">
        <f t="shared" si="9"/>
        <v>0</v>
      </c>
      <c r="AD30" s="159">
        <f t="shared" si="20"/>
        <v>11</v>
      </c>
      <c r="AE30" s="369"/>
      <c r="AF30" s="341">
        <f t="shared" si="10"/>
        <v>0.18</v>
      </c>
      <c r="AG30" s="342">
        <f t="shared" si="11"/>
        <v>0.31</v>
      </c>
    </row>
    <row r="31" spans="1:35" ht="15" x14ac:dyDescent="0.25">
      <c r="A31" s="159">
        <f t="shared" si="21"/>
        <v>12</v>
      </c>
      <c r="B31" s="107">
        <f t="shared" si="12"/>
        <v>0</v>
      </c>
      <c r="C31" s="112">
        <f t="shared" si="13"/>
        <v>20</v>
      </c>
      <c r="D31" s="76"/>
      <c r="E31" s="107">
        <f t="shared" si="14"/>
        <v>0</v>
      </c>
      <c r="F31" s="105">
        <f t="shared" si="26"/>
        <v>150</v>
      </c>
      <c r="G31" s="100">
        <f t="shared" si="15"/>
        <v>1350</v>
      </c>
      <c r="H31" s="11"/>
      <c r="I31" s="7">
        <f t="shared" si="16"/>
        <v>2.0499999999999998</v>
      </c>
      <c r="J31" s="110">
        <f t="shared" si="0"/>
        <v>26.207000000000001</v>
      </c>
      <c r="K31" s="8">
        <f t="shared" si="22"/>
        <v>51.166000000000004</v>
      </c>
      <c r="L31" s="153"/>
      <c r="M31" s="157">
        <f t="shared" si="1"/>
        <v>10234</v>
      </c>
      <c r="N31" s="300">
        <f t="shared" si="2"/>
        <v>0.51170000000000004</v>
      </c>
      <c r="O31" s="155">
        <f t="shared" si="3"/>
        <v>511.7</v>
      </c>
      <c r="P31" s="203">
        <f t="shared" si="17"/>
        <v>72675.5</v>
      </c>
      <c r="Q31" s="216">
        <f t="shared" si="4"/>
        <v>3.633775</v>
      </c>
      <c r="R31" s="119">
        <f t="shared" si="23"/>
        <v>142</v>
      </c>
      <c r="S31" s="120">
        <f t="shared" si="24"/>
        <v>0.11</v>
      </c>
      <c r="T31" s="124">
        <f t="shared" si="18"/>
        <v>162</v>
      </c>
      <c r="U31" s="125">
        <f t="shared" si="25"/>
        <v>0.12</v>
      </c>
      <c r="V31" s="366"/>
      <c r="W31" s="339">
        <f t="shared" si="5"/>
        <v>12791.5</v>
      </c>
      <c r="X31" s="340">
        <f t="shared" si="19"/>
        <v>85467</v>
      </c>
      <c r="Y31" s="343"/>
      <c r="Z31" s="344">
        <f t="shared" si="6"/>
        <v>-65467</v>
      </c>
      <c r="AA31" s="345">
        <f t="shared" si="7"/>
        <v>4.2699999999999996</v>
      </c>
      <c r="AB31" s="346">
        <f t="shared" si="8"/>
        <v>0</v>
      </c>
      <c r="AC31" s="347">
        <f t="shared" si="9"/>
        <v>0</v>
      </c>
      <c r="AD31" s="159">
        <f t="shared" si="20"/>
        <v>12</v>
      </c>
      <c r="AE31" s="369"/>
      <c r="AF31" s="341">
        <f t="shared" si="10"/>
        <v>0.18</v>
      </c>
      <c r="AG31" s="342">
        <f t="shared" si="11"/>
        <v>0.64</v>
      </c>
    </row>
    <row r="32" spans="1:35" ht="15" x14ac:dyDescent="0.25">
      <c r="A32" s="159">
        <f t="shared" si="21"/>
        <v>13</v>
      </c>
      <c r="B32" s="107">
        <f t="shared" si="12"/>
        <v>0</v>
      </c>
      <c r="C32" s="112">
        <f t="shared" si="13"/>
        <v>20</v>
      </c>
      <c r="D32" s="76"/>
      <c r="E32" s="107">
        <f t="shared" si="14"/>
        <v>0</v>
      </c>
      <c r="F32" s="105">
        <f t="shared" si="26"/>
        <v>150</v>
      </c>
      <c r="G32" s="100">
        <f t="shared" si="15"/>
        <v>1500</v>
      </c>
      <c r="H32" s="11"/>
      <c r="I32" s="7">
        <f t="shared" si="16"/>
        <v>2.0499999999999998</v>
      </c>
      <c r="J32" s="110">
        <f t="shared" si="0"/>
        <v>53.723999999999997</v>
      </c>
      <c r="K32" s="8">
        <f t="shared" si="22"/>
        <v>104.89</v>
      </c>
      <c r="L32" s="153"/>
      <c r="M32" s="157">
        <f t="shared" si="1"/>
        <v>20978</v>
      </c>
      <c r="N32" s="300">
        <f t="shared" si="2"/>
        <v>1.0488999999999999</v>
      </c>
      <c r="O32" s="155">
        <f t="shared" si="3"/>
        <v>1048.9000000000001</v>
      </c>
      <c r="P32" s="203">
        <f t="shared" si="17"/>
        <v>149430.5</v>
      </c>
      <c r="Q32" s="216">
        <f t="shared" si="4"/>
        <v>7.4715249999999997</v>
      </c>
      <c r="R32" s="119">
        <f t="shared" si="23"/>
        <v>142</v>
      </c>
      <c r="S32" s="120">
        <f t="shared" si="24"/>
        <v>0.09</v>
      </c>
      <c r="T32" s="124">
        <f t="shared" si="18"/>
        <v>162</v>
      </c>
      <c r="U32" s="125">
        <f t="shared" si="25"/>
        <v>0.11</v>
      </c>
      <c r="V32" s="366"/>
      <c r="W32" s="339">
        <f t="shared" si="5"/>
        <v>26222.5</v>
      </c>
      <c r="X32" s="340">
        <f t="shared" si="19"/>
        <v>175653</v>
      </c>
      <c r="Y32" s="343"/>
      <c r="Z32" s="344">
        <f t="shared" si="6"/>
        <v>-155653</v>
      </c>
      <c r="AA32" s="345">
        <f t="shared" si="7"/>
        <v>8.7799999999999994</v>
      </c>
      <c r="AB32" s="346">
        <f t="shared" si="8"/>
        <v>0</v>
      </c>
      <c r="AC32" s="347">
        <f t="shared" si="9"/>
        <v>0</v>
      </c>
      <c r="AD32" s="159">
        <f t="shared" si="20"/>
        <v>13</v>
      </c>
      <c r="AE32" s="369"/>
      <c r="AF32" s="341">
        <f t="shared" si="10"/>
        <v>0.18</v>
      </c>
      <c r="AG32" s="342">
        <f t="shared" si="11"/>
        <v>1.31</v>
      </c>
    </row>
    <row r="33" spans="1:33" ht="15" x14ac:dyDescent="0.25">
      <c r="A33" s="159">
        <f t="shared" si="21"/>
        <v>14</v>
      </c>
      <c r="B33" s="107">
        <f t="shared" si="12"/>
        <v>0</v>
      </c>
      <c r="C33" s="112">
        <f t="shared" si="13"/>
        <v>20</v>
      </c>
      <c r="D33" s="76"/>
      <c r="E33" s="107">
        <f t="shared" si="14"/>
        <v>0</v>
      </c>
      <c r="F33" s="105">
        <f t="shared" si="26"/>
        <v>150</v>
      </c>
      <c r="G33" s="100">
        <f t="shared" si="15"/>
        <v>1650</v>
      </c>
      <c r="H33" s="11"/>
      <c r="I33" s="7">
        <f t="shared" si="16"/>
        <v>2.0499999999999998</v>
      </c>
      <c r="J33" s="110">
        <f t="shared" si="0"/>
        <v>110.134</v>
      </c>
      <c r="K33" s="8">
        <f t="shared" si="22"/>
        <v>215.024</v>
      </c>
      <c r="L33" s="153"/>
      <c r="M33" s="157">
        <f t="shared" si="1"/>
        <v>43004</v>
      </c>
      <c r="N33" s="300">
        <f t="shared" si="2"/>
        <v>2.1501999999999999</v>
      </c>
      <c r="O33" s="155">
        <f t="shared" si="3"/>
        <v>2150.1999999999998</v>
      </c>
      <c r="P33" s="203">
        <f t="shared" si="17"/>
        <v>306765.5</v>
      </c>
      <c r="Q33" s="216">
        <f t="shared" si="4"/>
        <v>15.338274999999999</v>
      </c>
      <c r="R33" s="119">
        <f t="shared" si="23"/>
        <v>143</v>
      </c>
      <c r="S33" s="120">
        <f t="shared" si="24"/>
        <v>0.09</v>
      </c>
      <c r="T33" s="124">
        <f t="shared" si="18"/>
        <v>163</v>
      </c>
      <c r="U33" s="125">
        <f t="shared" si="25"/>
        <v>0.1</v>
      </c>
      <c r="V33" s="366"/>
      <c r="W33" s="339">
        <f t="shared" si="5"/>
        <v>53756</v>
      </c>
      <c r="X33" s="340">
        <f t="shared" si="19"/>
        <v>360521.5</v>
      </c>
      <c r="Y33" s="343"/>
      <c r="Z33" s="344">
        <f t="shared" si="6"/>
        <v>-340521.5</v>
      </c>
      <c r="AA33" s="345">
        <f t="shared" si="7"/>
        <v>18.03</v>
      </c>
      <c r="AB33" s="346">
        <f t="shared" si="8"/>
        <v>0</v>
      </c>
      <c r="AC33" s="347">
        <f t="shared" si="9"/>
        <v>0</v>
      </c>
      <c r="AD33" s="159">
        <f t="shared" si="20"/>
        <v>14</v>
      </c>
      <c r="AE33" s="369"/>
      <c r="AF33" s="341">
        <f t="shared" si="10"/>
        <v>0.18</v>
      </c>
      <c r="AG33" s="342">
        <f t="shared" si="11"/>
        <v>2.69</v>
      </c>
    </row>
    <row r="34" spans="1:33" ht="15" x14ac:dyDescent="0.25">
      <c r="A34" s="159">
        <f t="shared" si="21"/>
        <v>15</v>
      </c>
      <c r="B34" s="108">
        <f t="shared" si="12"/>
        <v>0</v>
      </c>
      <c r="C34" s="102">
        <f t="shared" si="13"/>
        <v>20</v>
      </c>
      <c r="D34" s="9"/>
      <c r="E34" s="108">
        <f t="shared" si="14"/>
        <v>0</v>
      </c>
      <c r="F34" s="101">
        <f t="shared" si="26"/>
        <v>150</v>
      </c>
      <c r="G34" s="102">
        <f t="shared" si="15"/>
        <v>1800</v>
      </c>
      <c r="H34" s="9"/>
      <c r="I34" s="13">
        <f t="shared" si="16"/>
        <v>2.0499999999999998</v>
      </c>
      <c r="J34" s="14">
        <f t="shared" si="0"/>
        <v>225.77500000000001</v>
      </c>
      <c r="K34" s="15">
        <f t="shared" si="22"/>
        <v>440.79899999999998</v>
      </c>
      <c r="L34" s="153"/>
      <c r="M34" s="158">
        <f t="shared" si="1"/>
        <v>88160</v>
      </c>
      <c r="N34" s="301">
        <f t="shared" si="2"/>
        <v>4.4080000000000004</v>
      </c>
      <c r="O34" s="156">
        <f t="shared" si="3"/>
        <v>4408</v>
      </c>
      <c r="P34" s="204">
        <f t="shared" si="17"/>
        <v>629295.5</v>
      </c>
      <c r="Q34" s="215">
        <f t="shared" si="4"/>
        <v>31.464774999999999</v>
      </c>
      <c r="R34" s="121">
        <f t="shared" si="23"/>
        <v>143</v>
      </c>
      <c r="S34" s="122">
        <f t="shared" si="24"/>
        <v>0.08</v>
      </c>
      <c r="T34" s="126">
        <f t="shared" si="18"/>
        <v>163</v>
      </c>
      <c r="U34" s="127">
        <f t="shared" si="25"/>
        <v>0.09</v>
      </c>
      <c r="V34" s="366"/>
      <c r="W34" s="348">
        <f t="shared" si="5"/>
        <v>110199.75</v>
      </c>
      <c r="X34" s="349">
        <f t="shared" si="19"/>
        <v>739495.25</v>
      </c>
      <c r="Y34" s="343"/>
      <c r="Z34" s="352">
        <f t="shared" si="6"/>
        <v>-719495.25</v>
      </c>
      <c r="AA34" s="353">
        <f t="shared" si="7"/>
        <v>36.97</v>
      </c>
      <c r="AB34" s="354">
        <f t="shared" si="8"/>
        <v>0</v>
      </c>
      <c r="AC34" s="355">
        <f t="shared" si="9"/>
        <v>0</v>
      </c>
      <c r="AD34" s="159">
        <f t="shared" si="20"/>
        <v>15</v>
      </c>
      <c r="AE34" s="369"/>
      <c r="AF34" s="350">
        <f t="shared" si="10"/>
        <v>0.18</v>
      </c>
      <c r="AG34" s="351">
        <f t="shared" si="11"/>
        <v>5.51</v>
      </c>
    </row>
    <row r="35" spans="1:33" ht="15" x14ac:dyDescent="0.25">
      <c r="A35" s="159">
        <f t="shared" si="21"/>
        <v>16</v>
      </c>
      <c r="B35" s="107">
        <f t="shared" si="12"/>
        <v>0</v>
      </c>
      <c r="C35" s="112">
        <f t="shared" si="13"/>
        <v>20</v>
      </c>
      <c r="D35" s="76"/>
      <c r="E35" s="107">
        <f t="shared" si="14"/>
        <v>0</v>
      </c>
      <c r="F35" s="105">
        <f t="shared" si="26"/>
        <v>150</v>
      </c>
      <c r="G35" s="100">
        <f t="shared" si="15"/>
        <v>1950</v>
      </c>
      <c r="H35" s="11"/>
      <c r="I35" s="7">
        <f t="shared" si="16"/>
        <v>2.0499999999999998</v>
      </c>
      <c r="J35" s="110">
        <f t="shared" si="0"/>
        <v>462.839</v>
      </c>
      <c r="K35" s="8">
        <f t="shared" si="22"/>
        <v>903.63799999999992</v>
      </c>
      <c r="L35" s="153"/>
      <c r="M35" s="157">
        <f t="shared" si="1"/>
        <v>180728</v>
      </c>
      <c r="N35" s="300">
        <f t="shared" si="2"/>
        <v>9.0364000000000004</v>
      </c>
      <c r="O35" s="155">
        <f t="shared" si="3"/>
        <v>9036.4</v>
      </c>
      <c r="P35" s="203">
        <f t="shared" si="17"/>
        <v>1290495.5</v>
      </c>
      <c r="Q35" s="216">
        <f t="shared" si="4"/>
        <v>64.524775000000005</v>
      </c>
      <c r="R35" s="119">
        <f t="shared" si="23"/>
        <v>143</v>
      </c>
      <c r="S35" s="120">
        <f t="shared" si="24"/>
        <v>7.0000000000000007E-2</v>
      </c>
      <c r="T35" s="124">
        <f t="shared" si="18"/>
        <v>163</v>
      </c>
      <c r="U35" s="125">
        <f t="shared" si="25"/>
        <v>0.08</v>
      </c>
      <c r="V35" s="366"/>
      <c r="W35" s="339">
        <f t="shared" si="5"/>
        <v>225909.5</v>
      </c>
      <c r="X35" s="340">
        <f t="shared" si="19"/>
        <v>1516405</v>
      </c>
      <c r="Y35" s="343"/>
      <c r="Z35" s="344">
        <f t="shared" si="6"/>
        <v>-1496405</v>
      </c>
      <c r="AA35" s="345">
        <f t="shared" si="7"/>
        <v>75.819999999999993</v>
      </c>
      <c r="AB35" s="346">
        <f t="shared" si="8"/>
        <v>0</v>
      </c>
      <c r="AC35" s="347">
        <f t="shared" si="9"/>
        <v>0</v>
      </c>
      <c r="AD35" s="159">
        <f t="shared" si="20"/>
        <v>16</v>
      </c>
      <c r="AE35" s="369"/>
      <c r="AF35" s="341">
        <f t="shared" si="10"/>
        <v>0.18</v>
      </c>
      <c r="AG35" s="342">
        <f t="shared" si="11"/>
        <v>11.3</v>
      </c>
    </row>
    <row r="36" spans="1:33" ht="15" x14ac:dyDescent="0.25">
      <c r="A36" s="159">
        <f t="shared" si="21"/>
        <v>17</v>
      </c>
      <c r="B36" s="107">
        <f t="shared" si="12"/>
        <v>0</v>
      </c>
      <c r="C36" s="112">
        <f t="shared" si="13"/>
        <v>20</v>
      </c>
      <c r="D36" s="76"/>
      <c r="E36" s="107">
        <f t="shared" si="14"/>
        <v>0</v>
      </c>
      <c r="F36" s="105">
        <f t="shared" si="26"/>
        <v>150</v>
      </c>
      <c r="G36" s="100">
        <f t="shared" si="15"/>
        <v>2100</v>
      </c>
      <c r="H36" s="11"/>
      <c r="I36" s="7">
        <f t="shared" si="16"/>
        <v>2.0499999999999998</v>
      </c>
      <c r="J36" s="110">
        <f t="shared" si="0"/>
        <v>948.82</v>
      </c>
      <c r="K36" s="8">
        <f t="shared" si="22"/>
        <v>1852.4580000000001</v>
      </c>
      <c r="L36" s="153"/>
      <c r="M36" s="157">
        <f t="shared" si="1"/>
        <v>370492</v>
      </c>
      <c r="N36" s="300">
        <f t="shared" si="2"/>
        <v>18.5246</v>
      </c>
      <c r="O36" s="155">
        <f t="shared" si="3"/>
        <v>18524.599999999999</v>
      </c>
      <c r="P36" s="203">
        <f t="shared" si="17"/>
        <v>2645955.5</v>
      </c>
      <c r="Q36" s="216">
        <f t="shared" si="4"/>
        <v>132.297775</v>
      </c>
      <c r="R36" s="119">
        <f t="shared" si="23"/>
        <v>143</v>
      </c>
      <c r="S36" s="120">
        <f t="shared" si="24"/>
        <v>7.0000000000000007E-2</v>
      </c>
      <c r="T36" s="124">
        <f t="shared" si="18"/>
        <v>163</v>
      </c>
      <c r="U36" s="125">
        <f t="shared" si="25"/>
        <v>0.08</v>
      </c>
      <c r="V36" s="366"/>
      <c r="W36" s="339">
        <f t="shared" si="5"/>
        <v>463114.5</v>
      </c>
      <c r="X36" s="340">
        <f t="shared" si="19"/>
        <v>3109070</v>
      </c>
      <c r="Y36" s="343"/>
      <c r="Z36" s="344">
        <f t="shared" si="6"/>
        <v>-3089070</v>
      </c>
      <c r="AA36" s="345">
        <f t="shared" si="7"/>
        <v>155.44999999999999</v>
      </c>
      <c r="AB36" s="346">
        <f t="shared" si="8"/>
        <v>0</v>
      </c>
      <c r="AC36" s="347">
        <f t="shared" si="9"/>
        <v>0</v>
      </c>
      <c r="AD36" s="159">
        <f t="shared" si="20"/>
        <v>17</v>
      </c>
      <c r="AE36" s="369"/>
      <c r="AF36" s="341">
        <f t="shared" si="10"/>
        <v>0.18</v>
      </c>
      <c r="AG36" s="342">
        <f t="shared" si="11"/>
        <v>23.16</v>
      </c>
    </row>
    <row r="37" spans="1:33" ht="15" x14ac:dyDescent="0.25">
      <c r="A37" s="159">
        <f t="shared" si="21"/>
        <v>18</v>
      </c>
      <c r="B37" s="107">
        <f t="shared" si="12"/>
        <v>0</v>
      </c>
      <c r="C37" s="112">
        <f t="shared" si="13"/>
        <v>20</v>
      </c>
      <c r="D37" s="76"/>
      <c r="E37" s="107">
        <f t="shared" si="14"/>
        <v>0</v>
      </c>
      <c r="F37" s="105">
        <f t="shared" si="26"/>
        <v>150</v>
      </c>
      <c r="G37" s="100">
        <f t="shared" si="15"/>
        <v>2250</v>
      </c>
      <c r="H37" s="11"/>
      <c r="I37" s="7">
        <f t="shared" si="16"/>
        <v>2.0499999999999998</v>
      </c>
      <c r="J37" s="110">
        <f t="shared" si="0"/>
        <v>1945.0809999999999</v>
      </c>
      <c r="K37" s="8">
        <f t="shared" si="22"/>
        <v>3797.5389999999998</v>
      </c>
      <c r="L37" s="153"/>
      <c r="M37" s="157">
        <f t="shared" si="1"/>
        <v>759508</v>
      </c>
      <c r="N37" s="300">
        <f t="shared" si="2"/>
        <v>37.9754</v>
      </c>
      <c r="O37" s="155">
        <f t="shared" si="3"/>
        <v>37975.4</v>
      </c>
      <c r="P37" s="203">
        <f t="shared" si="17"/>
        <v>5424645.5</v>
      </c>
      <c r="Q37" s="216">
        <f t="shared" si="4"/>
        <v>271.23227500000002</v>
      </c>
      <c r="R37" s="119">
        <f t="shared" si="23"/>
        <v>143</v>
      </c>
      <c r="S37" s="120">
        <f t="shared" si="24"/>
        <v>0.06</v>
      </c>
      <c r="T37" s="124">
        <f t="shared" si="18"/>
        <v>163</v>
      </c>
      <c r="U37" s="125">
        <f t="shared" si="25"/>
        <v>7.0000000000000007E-2</v>
      </c>
      <c r="V37" s="366"/>
      <c r="W37" s="339">
        <f t="shared" si="5"/>
        <v>949384.75</v>
      </c>
      <c r="X37" s="340">
        <f t="shared" si="19"/>
        <v>6374030.25</v>
      </c>
      <c r="Y37" s="343"/>
      <c r="Z37" s="344">
        <f t="shared" si="6"/>
        <v>-6354030.25</v>
      </c>
      <c r="AA37" s="345">
        <f t="shared" si="7"/>
        <v>318.7</v>
      </c>
      <c r="AB37" s="346">
        <f t="shared" si="8"/>
        <v>0</v>
      </c>
      <c r="AC37" s="347">
        <f t="shared" si="9"/>
        <v>0</v>
      </c>
      <c r="AD37" s="159">
        <f t="shared" si="20"/>
        <v>18</v>
      </c>
      <c r="AE37" s="369"/>
      <c r="AF37" s="341">
        <f t="shared" si="10"/>
        <v>0.18</v>
      </c>
      <c r="AG37" s="342">
        <f t="shared" si="11"/>
        <v>47.47</v>
      </c>
    </row>
    <row r="38" spans="1:33" ht="15" x14ac:dyDescent="0.25">
      <c r="A38" s="159">
        <f t="shared" si="21"/>
        <v>19</v>
      </c>
      <c r="B38" s="107">
        <f t="shared" si="12"/>
        <v>0</v>
      </c>
      <c r="C38" s="112">
        <f t="shared" si="13"/>
        <v>20</v>
      </c>
      <c r="D38" s="76"/>
      <c r="E38" s="107">
        <f t="shared" si="14"/>
        <v>0</v>
      </c>
      <c r="F38" s="105">
        <f t="shared" si="26"/>
        <v>150</v>
      </c>
      <c r="G38" s="100">
        <f t="shared" si="15"/>
        <v>2400</v>
      </c>
      <c r="H38" s="11"/>
      <c r="I38" s="7">
        <f t="shared" si="16"/>
        <v>2.0499999999999998</v>
      </c>
      <c r="J38" s="110">
        <f t="shared" si="0"/>
        <v>3987.4160000000002</v>
      </c>
      <c r="K38" s="8">
        <f t="shared" si="22"/>
        <v>7784.9549999999999</v>
      </c>
      <c r="L38" s="153"/>
      <c r="M38" s="157">
        <f t="shared" si="1"/>
        <v>1556992</v>
      </c>
      <c r="N38" s="300">
        <f t="shared" si="2"/>
        <v>77.849599999999995</v>
      </c>
      <c r="O38" s="155">
        <f t="shared" si="3"/>
        <v>77849.600000000006</v>
      </c>
      <c r="P38" s="203">
        <f t="shared" si="17"/>
        <v>11120955.5</v>
      </c>
      <c r="Q38" s="216">
        <f t="shared" si="4"/>
        <v>556.047775</v>
      </c>
      <c r="R38" s="119">
        <f t="shared" si="23"/>
        <v>143</v>
      </c>
      <c r="S38" s="120">
        <f t="shared" si="24"/>
        <v>0.06</v>
      </c>
      <c r="T38" s="124">
        <f t="shared" si="18"/>
        <v>163</v>
      </c>
      <c r="U38" s="125">
        <f t="shared" si="25"/>
        <v>7.0000000000000007E-2</v>
      </c>
      <c r="V38" s="366"/>
      <c r="W38" s="339">
        <f t="shared" si="5"/>
        <v>1946238.75</v>
      </c>
      <c r="X38" s="340">
        <f t="shared" si="19"/>
        <v>13067194.25</v>
      </c>
      <c r="Y38" s="343"/>
      <c r="Z38" s="344">
        <f t="shared" si="6"/>
        <v>-13047194.25</v>
      </c>
      <c r="AA38" s="345">
        <f t="shared" si="7"/>
        <v>653.36</v>
      </c>
      <c r="AB38" s="346">
        <f t="shared" si="8"/>
        <v>0</v>
      </c>
      <c r="AC38" s="347">
        <f t="shared" si="9"/>
        <v>0</v>
      </c>
      <c r="AD38" s="159">
        <f t="shared" si="20"/>
        <v>19</v>
      </c>
      <c r="AE38" s="369"/>
      <c r="AF38" s="341">
        <f t="shared" si="10"/>
        <v>0.18</v>
      </c>
      <c r="AG38" s="342">
        <f t="shared" si="11"/>
        <v>97.31</v>
      </c>
    </row>
    <row r="39" spans="1:33" ht="15" x14ac:dyDescent="0.25">
      <c r="A39" s="159">
        <f t="shared" si="21"/>
        <v>20</v>
      </c>
      <c r="B39" s="108">
        <f t="shared" si="12"/>
        <v>0</v>
      </c>
      <c r="C39" s="102">
        <f t="shared" si="13"/>
        <v>20</v>
      </c>
      <c r="D39" s="9"/>
      <c r="E39" s="108">
        <f t="shared" si="14"/>
        <v>0</v>
      </c>
      <c r="F39" s="101">
        <f t="shared" si="26"/>
        <v>150</v>
      </c>
      <c r="G39" s="102">
        <f t="shared" si="15"/>
        <v>2550</v>
      </c>
      <c r="H39" s="9"/>
      <c r="I39" s="13">
        <f t="shared" si="16"/>
        <v>2.0499999999999998</v>
      </c>
      <c r="J39" s="14">
        <f t="shared" si="0"/>
        <v>8174.2030000000004</v>
      </c>
      <c r="K39" s="15">
        <f t="shared" si="22"/>
        <v>15959.157999999999</v>
      </c>
      <c r="L39" s="153"/>
      <c r="M39" s="158">
        <f t="shared" si="1"/>
        <v>3191832</v>
      </c>
      <c r="N39" s="301">
        <f t="shared" si="2"/>
        <v>159.5916</v>
      </c>
      <c r="O39" s="156">
        <f t="shared" si="3"/>
        <v>159591.6</v>
      </c>
      <c r="P39" s="204">
        <f t="shared" si="17"/>
        <v>22798395.5</v>
      </c>
      <c r="Q39" s="215">
        <f t="shared" si="4"/>
        <v>1139.9197750000001</v>
      </c>
      <c r="R39" s="121">
        <f t="shared" si="23"/>
        <v>143</v>
      </c>
      <c r="S39" s="122">
        <f t="shared" si="24"/>
        <v>0.06</v>
      </c>
      <c r="T39" s="126">
        <f t="shared" si="18"/>
        <v>163</v>
      </c>
      <c r="U39" s="127">
        <f t="shared" si="25"/>
        <v>0.06</v>
      </c>
      <c r="V39" s="366"/>
      <c r="W39" s="348">
        <f t="shared" si="5"/>
        <v>3989789.5</v>
      </c>
      <c r="X39" s="349">
        <f t="shared" si="19"/>
        <v>26788185</v>
      </c>
      <c r="Y39" s="343"/>
      <c r="Z39" s="352">
        <f t="shared" si="6"/>
        <v>-26768185</v>
      </c>
      <c r="AA39" s="353">
        <f t="shared" si="7"/>
        <v>1339.41</v>
      </c>
      <c r="AB39" s="354">
        <f t="shared" si="8"/>
        <v>0</v>
      </c>
      <c r="AC39" s="355">
        <f t="shared" si="9"/>
        <v>0</v>
      </c>
      <c r="AD39" s="159">
        <f t="shared" si="20"/>
        <v>20</v>
      </c>
      <c r="AE39" s="369"/>
      <c r="AF39" s="350">
        <f t="shared" si="10"/>
        <v>0.18</v>
      </c>
      <c r="AG39" s="351">
        <f t="shared" si="11"/>
        <v>199.49</v>
      </c>
    </row>
    <row r="40" spans="1:33" ht="15" x14ac:dyDescent="0.25">
      <c r="A40" s="159">
        <f t="shared" si="21"/>
        <v>21</v>
      </c>
      <c r="B40" s="107">
        <f t="shared" ref="B40:B83" si="27">IF(AND($A40&gt;=C$12,C$12&gt;0),0,IF(AND($A40&gt;=C$9,C$9&gt;0),C$10,IF(AND($A40&gt;=C$6,C$6&gt;0),C$7,0)))</f>
        <v>0</v>
      </c>
      <c r="C40" s="112">
        <f t="shared" ref="C40:C83" si="28">IF(AND($A40&gt;=C$12,C$12&gt;0),C$13,C39+B40)</f>
        <v>20</v>
      </c>
      <c r="D40" s="76"/>
      <c r="E40" s="107">
        <f t="shared" ref="E40:E83" si="29">IF(OR($A40&lt;2,AND(G$15&gt;0,$A40&gt;G$15)),0,IF(AND($A40&gt;=G$12,G$12&gt;0),G$13,IF(AND($A40&gt;=G$9,G$9&gt;0),G$10,IF(AND($A40&gt;=G$6,G$6&gt;0),G$7,0))))</f>
        <v>0</v>
      </c>
      <c r="F40" s="105">
        <f t="shared" ref="F40:F83" si="30">F39+E40</f>
        <v>150</v>
      </c>
      <c r="G40" s="100">
        <f t="shared" ref="G40:G83" si="31">G39+F40</f>
        <v>2700</v>
      </c>
      <c r="H40" s="11"/>
      <c r="I40" s="7">
        <f t="shared" ref="I40:I83" si="32">IF(($A40&lt;K$4),1,IF(AND($A40&gt;K$15,K$15&gt;0),I39,IF(AND($A40&gt;=K$12,K$12&gt;0),ROUND(I39+K$13,4),IF(AND($A40&gt;=K$9,K$9&gt;0),ROUND(I39+K$10,4),IF(AND($A40&gt;=K$6,K$6&gt;0),ROUND(I39+K$7,4),K$3)))))</f>
        <v>2.0499999999999998</v>
      </c>
      <c r="J40" s="110">
        <f t="shared" ref="J40:J83" si="33">IF($A40&lt;K$4, K$2, IF(K$1=0,IF(K$16&gt;0,IF(K$2*K$16&lt;ROUND(J39*I40, 3),K$2*K$16,ROUND(J39*I40, 3)),ROUND(J39*I40, 3)),IF(K$16&gt;0,IF(K$2*K$16&lt;ROUND(K$2*I40, 3),K$2*K$16,ROUND(K$2*I40, 3)),ROUND(K$2*I40, 3))))</f>
        <v>16757.116000000002</v>
      </c>
      <c r="K40" s="8">
        <f t="shared" ref="K40:K83" si="34">K39+ROUND(J40,3)</f>
        <v>32716.274000000001</v>
      </c>
      <c r="L40" s="153"/>
      <c r="M40" s="157">
        <f t="shared" ref="M40:M83" si="35">ROUND(C40*O40-K40*$O$6,2)</f>
        <v>6543254</v>
      </c>
      <c r="N40" s="300">
        <f t="shared" si="2"/>
        <v>327.16269999999997</v>
      </c>
      <c r="O40" s="155">
        <f t="shared" ref="O40:O83" si="36">ROUND(ROUND(K40,2)*$O$4,2)</f>
        <v>327162.7</v>
      </c>
      <c r="P40" s="203">
        <f t="shared" ref="P40:P83" si="37">ROUND((ROUND(K39,2)*(G40-G39)*$O$4+P39+J40*$O$6),2)</f>
        <v>46737135.5</v>
      </c>
      <c r="Q40" s="216">
        <f t="shared" si="4"/>
        <v>2336.8567750000002</v>
      </c>
      <c r="R40" s="119">
        <f t="shared" ref="R40:R83" si="38">ROUND(P40/O40,0)</f>
        <v>143</v>
      </c>
      <c r="S40" s="120">
        <f t="shared" ref="S40:S83" si="39">ROUND(R40/G40,2)</f>
        <v>0.05</v>
      </c>
      <c r="T40" s="124">
        <f t="shared" ref="T40:T83" si="40">R40+C40</f>
        <v>163</v>
      </c>
      <c r="U40" s="125">
        <f t="shared" ref="U40:U83" si="41">ROUND(T40/G40,2)</f>
        <v>0.06</v>
      </c>
      <c r="V40" s="366"/>
      <c r="W40" s="339">
        <f t="shared" ref="W40:W83" si="42">ROUND(K40*$O$7,2)</f>
        <v>8179068.5</v>
      </c>
      <c r="X40" s="340">
        <f t="shared" ref="X40:X83" si="43">ROUND(P40+W40,2)</f>
        <v>54916204</v>
      </c>
      <c r="Y40" s="343"/>
      <c r="Z40" s="344">
        <f t="shared" ref="Z40:Z83" si="44">IF($O$10&gt;0,ROUND($O$10-X40,2),0)</f>
        <v>-54896204</v>
      </c>
      <c r="AA40" s="345">
        <f t="shared" ref="AA40:AA83" si="45">IF($O$10&gt;0,ROUND(X40/$O$10,2),0)</f>
        <v>2745.81</v>
      </c>
      <c r="AB40" s="346">
        <f t="shared" ref="AB40:AB83" si="46">IF(AND(Z40&gt;0,$O$4&gt;0),($O$10-P40-W40*$O$8)/O40,0)</f>
        <v>0</v>
      </c>
      <c r="AC40" s="347">
        <f t="shared" ref="AC40:AC83" si="47">IF(AB40&gt;0,AB40+G40,0)</f>
        <v>0</v>
      </c>
      <c r="AD40" s="159">
        <f t="shared" si="20"/>
        <v>21</v>
      </c>
      <c r="AE40" s="369"/>
      <c r="AF40" s="341">
        <f t="shared" ref="AF40:AF83" si="48">IF(P40&gt;0,ROUND(W40/P40,2),0)</f>
        <v>0.18</v>
      </c>
      <c r="AG40" s="342">
        <f t="shared" ref="AG40:AG83" si="49">IF($O$10&gt;0,ROUND(W40/$O$10,2),0)</f>
        <v>408.95</v>
      </c>
    </row>
    <row r="41" spans="1:33" ht="15" x14ac:dyDescent="0.25">
      <c r="A41" s="159">
        <f t="shared" si="21"/>
        <v>22</v>
      </c>
      <c r="B41" s="107">
        <f t="shared" si="27"/>
        <v>0</v>
      </c>
      <c r="C41" s="112">
        <f t="shared" si="28"/>
        <v>20</v>
      </c>
      <c r="D41" s="76"/>
      <c r="E41" s="107">
        <f t="shared" si="29"/>
        <v>0</v>
      </c>
      <c r="F41" s="105">
        <f t="shared" si="30"/>
        <v>150</v>
      </c>
      <c r="G41" s="100">
        <f t="shared" si="31"/>
        <v>2850</v>
      </c>
      <c r="H41" s="11"/>
      <c r="I41" s="7">
        <f t="shared" si="32"/>
        <v>2.0499999999999998</v>
      </c>
      <c r="J41" s="110">
        <f t="shared" si="33"/>
        <v>34352.088000000003</v>
      </c>
      <c r="K41" s="8">
        <f t="shared" si="34"/>
        <v>67068.362000000008</v>
      </c>
      <c r="L41" s="153"/>
      <c r="M41" s="157">
        <f t="shared" si="35"/>
        <v>13413672</v>
      </c>
      <c r="N41" s="300">
        <f t="shared" si="2"/>
        <v>670.68359999999996</v>
      </c>
      <c r="O41" s="155">
        <f t="shared" si="36"/>
        <v>670683.6</v>
      </c>
      <c r="P41" s="203">
        <f t="shared" si="37"/>
        <v>95811540.5</v>
      </c>
      <c r="Q41" s="216">
        <f t="shared" si="4"/>
        <v>4790.5770249999996</v>
      </c>
      <c r="R41" s="119">
        <f t="shared" si="38"/>
        <v>143</v>
      </c>
      <c r="S41" s="120">
        <f t="shared" si="39"/>
        <v>0.05</v>
      </c>
      <c r="T41" s="124">
        <f t="shared" si="40"/>
        <v>163</v>
      </c>
      <c r="U41" s="125">
        <f t="shared" si="41"/>
        <v>0.06</v>
      </c>
      <c r="V41" s="366"/>
      <c r="W41" s="339">
        <f t="shared" si="42"/>
        <v>16767090.5</v>
      </c>
      <c r="X41" s="340">
        <f t="shared" si="43"/>
        <v>112578631</v>
      </c>
      <c r="Y41" s="343"/>
      <c r="Z41" s="344">
        <f t="shared" si="44"/>
        <v>-112558631</v>
      </c>
      <c r="AA41" s="345">
        <f t="shared" si="45"/>
        <v>5628.93</v>
      </c>
      <c r="AB41" s="346">
        <f t="shared" si="46"/>
        <v>0</v>
      </c>
      <c r="AC41" s="347">
        <f t="shared" si="47"/>
        <v>0</v>
      </c>
      <c r="AD41" s="159">
        <f t="shared" si="20"/>
        <v>22</v>
      </c>
      <c r="AE41" s="369"/>
      <c r="AF41" s="341">
        <f t="shared" si="48"/>
        <v>0.18</v>
      </c>
      <c r="AG41" s="342">
        <f t="shared" si="49"/>
        <v>838.35</v>
      </c>
    </row>
    <row r="42" spans="1:33" ht="15" x14ac:dyDescent="0.25">
      <c r="A42" s="159">
        <f t="shared" si="21"/>
        <v>23</v>
      </c>
      <c r="B42" s="107">
        <f t="shared" si="27"/>
        <v>0</v>
      </c>
      <c r="C42" s="112">
        <f t="shared" si="28"/>
        <v>20</v>
      </c>
      <c r="D42" s="76"/>
      <c r="E42" s="107">
        <f t="shared" si="29"/>
        <v>0</v>
      </c>
      <c r="F42" s="105">
        <f t="shared" si="30"/>
        <v>150</v>
      </c>
      <c r="G42" s="100">
        <f t="shared" si="31"/>
        <v>3000</v>
      </c>
      <c r="H42" s="11"/>
      <c r="I42" s="7">
        <f t="shared" si="32"/>
        <v>2.0499999999999998</v>
      </c>
      <c r="J42" s="110">
        <f t="shared" si="33"/>
        <v>70421.78</v>
      </c>
      <c r="K42" s="8">
        <f t="shared" si="34"/>
        <v>137490.14199999999</v>
      </c>
      <c r="L42" s="153"/>
      <c r="M42" s="157">
        <f t="shared" si="35"/>
        <v>27498028</v>
      </c>
      <c r="N42" s="300">
        <f t="shared" si="2"/>
        <v>1374.9014</v>
      </c>
      <c r="O42" s="155">
        <f t="shared" si="36"/>
        <v>1374901.4</v>
      </c>
      <c r="P42" s="203">
        <f t="shared" si="37"/>
        <v>196414080.5</v>
      </c>
      <c r="Q42" s="216">
        <f t="shared" si="4"/>
        <v>9820.7040249999991</v>
      </c>
      <c r="R42" s="119">
        <f t="shared" si="38"/>
        <v>143</v>
      </c>
      <c r="S42" s="120">
        <f t="shared" si="39"/>
        <v>0.05</v>
      </c>
      <c r="T42" s="124">
        <f t="shared" si="40"/>
        <v>163</v>
      </c>
      <c r="U42" s="125">
        <f t="shared" si="41"/>
        <v>0.05</v>
      </c>
      <c r="V42" s="366"/>
      <c r="W42" s="339">
        <f t="shared" si="42"/>
        <v>34372535.5</v>
      </c>
      <c r="X42" s="340">
        <f t="shared" si="43"/>
        <v>230786616</v>
      </c>
      <c r="Y42" s="343"/>
      <c r="Z42" s="344">
        <f t="shared" si="44"/>
        <v>-230766616</v>
      </c>
      <c r="AA42" s="345">
        <f t="shared" si="45"/>
        <v>11539.33</v>
      </c>
      <c r="AB42" s="346">
        <f t="shared" si="46"/>
        <v>0</v>
      </c>
      <c r="AC42" s="347">
        <f t="shared" si="47"/>
        <v>0</v>
      </c>
      <c r="AD42" s="159">
        <f t="shared" si="20"/>
        <v>23</v>
      </c>
      <c r="AE42" s="369"/>
      <c r="AF42" s="341">
        <f t="shared" si="48"/>
        <v>0.18</v>
      </c>
      <c r="AG42" s="342">
        <f t="shared" si="49"/>
        <v>1718.63</v>
      </c>
    </row>
    <row r="43" spans="1:33" ht="15" x14ac:dyDescent="0.25">
      <c r="A43" s="159">
        <f t="shared" si="21"/>
        <v>24</v>
      </c>
      <c r="B43" s="107">
        <f t="shared" si="27"/>
        <v>0</v>
      </c>
      <c r="C43" s="112">
        <f t="shared" si="28"/>
        <v>20</v>
      </c>
      <c r="D43" s="76"/>
      <c r="E43" s="107">
        <f t="shared" si="29"/>
        <v>0</v>
      </c>
      <c r="F43" s="105">
        <f t="shared" si="30"/>
        <v>150</v>
      </c>
      <c r="G43" s="100">
        <f t="shared" si="31"/>
        <v>3150</v>
      </c>
      <c r="H43" s="11"/>
      <c r="I43" s="7">
        <f t="shared" si="32"/>
        <v>2.0499999999999998</v>
      </c>
      <c r="J43" s="110">
        <f t="shared" si="33"/>
        <v>144364.649</v>
      </c>
      <c r="K43" s="8">
        <f t="shared" si="34"/>
        <v>281854.79099999997</v>
      </c>
      <c r="L43" s="153"/>
      <c r="M43" s="157">
        <f t="shared" si="35"/>
        <v>56370958</v>
      </c>
      <c r="N43" s="300">
        <f t="shared" si="2"/>
        <v>2818.5479</v>
      </c>
      <c r="O43" s="155">
        <f t="shared" si="36"/>
        <v>2818547.9</v>
      </c>
      <c r="P43" s="203">
        <f t="shared" si="37"/>
        <v>402649290.5</v>
      </c>
      <c r="Q43" s="216">
        <f t="shared" si="4"/>
        <v>20132.464524999999</v>
      </c>
      <c r="R43" s="119">
        <f t="shared" si="38"/>
        <v>143</v>
      </c>
      <c r="S43" s="120">
        <f t="shared" si="39"/>
        <v>0.05</v>
      </c>
      <c r="T43" s="124">
        <f t="shared" si="40"/>
        <v>163</v>
      </c>
      <c r="U43" s="125">
        <f t="shared" si="41"/>
        <v>0.05</v>
      </c>
      <c r="V43" s="366"/>
      <c r="W43" s="339">
        <f t="shared" si="42"/>
        <v>70463697.75</v>
      </c>
      <c r="X43" s="340">
        <f t="shared" si="43"/>
        <v>473112988.25</v>
      </c>
      <c r="Y43" s="343"/>
      <c r="Z43" s="344">
        <f t="shared" si="44"/>
        <v>-473092988.25</v>
      </c>
      <c r="AA43" s="345">
        <f t="shared" si="45"/>
        <v>23655.65</v>
      </c>
      <c r="AB43" s="346">
        <f t="shared" si="46"/>
        <v>0</v>
      </c>
      <c r="AC43" s="347">
        <f t="shared" si="47"/>
        <v>0</v>
      </c>
      <c r="AD43" s="159">
        <f t="shared" si="20"/>
        <v>24</v>
      </c>
      <c r="AE43" s="369"/>
      <c r="AF43" s="341">
        <f t="shared" si="48"/>
        <v>0.18</v>
      </c>
      <c r="AG43" s="342">
        <f t="shared" si="49"/>
        <v>3523.18</v>
      </c>
    </row>
    <row r="44" spans="1:33" ht="15" x14ac:dyDescent="0.25">
      <c r="A44" s="159">
        <f t="shared" si="21"/>
        <v>25</v>
      </c>
      <c r="B44" s="108">
        <f t="shared" si="27"/>
        <v>0</v>
      </c>
      <c r="C44" s="102">
        <f t="shared" si="28"/>
        <v>20</v>
      </c>
      <c r="D44" s="9"/>
      <c r="E44" s="108">
        <f t="shared" si="29"/>
        <v>0</v>
      </c>
      <c r="F44" s="101">
        <f t="shared" si="30"/>
        <v>150</v>
      </c>
      <c r="G44" s="102">
        <f t="shared" si="31"/>
        <v>3300</v>
      </c>
      <c r="H44" s="9"/>
      <c r="I44" s="13">
        <f t="shared" si="32"/>
        <v>2.0499999999999998</v>
      </c>
      <c r="J44" s="14">
        <f t="shared" si="33"/>
        <v>295947.53000000003</v>
      </c>
      <c r="K44" s="15">
        <f t="shared" si="34"/>
        <v>577802.321</v>
      </c>
      <c r="L44" s="153"/>
      <c r="M44" s="158">
        <f t="shared" si="35"/>
        <v>115560464</v>
      </c>
      <c r="N44" s="301">
        <f t="shared" si="2"/>
        <v>5778.0231999999996</v>
      </c>
      <c r="O44" s="156">
        <f t="shared" si="36"/>
        <v>5778023.2000000002</v>
      </c>
      <c r="P44" s="204">
        <f t="shared" si="37"/>
        <v>825431475.5</v>
      </c>
      <c r="Q44" s="215">
        <f t="shared" si="4"/>
        <v>41271.573774999997</v>
      </c>
      <c r="R44" s="121">
        <f t="shared" si="38"/>
        <v>143</v>
      </c>
      <c r="S44" s="122">
        <f t="shared" si="39"/>
        <v>0.04</v>
      </c>
      <c r="T44" s="126">
        <f t="shared" si="40"/>
        <v>163</v>
      </c>
      <c r="U44" s="127">
        <f t="shared" si="41"/>
        <v>0.05</v>
      </c>
      <c r="V44" s="366"/>
      <c r="W44" s="348">
        <f t="shared" si="42"/>
        <v>144450580.25</v>
      </c>
      <c r="X44" s="349">
        <f t="shared" si="43"/>
        <v>969882055.75</v>
      </c>
      <c r="Y44" s="343"/>
      <c r="Z44" s="352">
        <f t="shared" si="44"/>
        <v>-969862055.75</v>
      </c>
      <c r="AA44" s="353">
        <f t="shared" si="45"/>
        <v>48494.1</v>
      </c>
      <c r="AB44" s="354">
        <f t="shared" si="46"/>
        <v>0</v>
      </c>
      <c r="AC44" s="355">
        <f t="shared" si="47"/>
        <v>0</v>
      </c>
      <c r="AD44" s="159">
        <f t="shared" si="20"/>
        <v>25</v>
      </c>
      <c r="AE44" s="369"/>
      <c r="AF44" s="350">
        <f t="shared" si="48"/>
        <v>0.18</v>
      </c>
      <c r="AG44" s="351">
        <f t="shared" si="49"/>
        <v>7222.53</v>
      </c>
    </row>
    <row r="45" spans="1:33" ht="15" x14ac:dyDescent="0.25">
      <c r="A45" s="159">
        <f t="shared" si="21"/>
        <v>26</v>
      </c>
      <c r="B45" s="107">
        <f t="shared" si="27"/>
        <v>0</v>
      </c>
      <c r="C45" s="112">
        <f t="shared" si="28"/>
        <v>20</v>
      </c>
      <c r="D45" s="76"/>
      <c r="E45" s="107">
        <f t="shared" si="29"/>
        <v>0</v>
      </c>
      <c r="F45" s="105">
        <f t="shared" si="30"/>
        <v>150</v>
      </c>
      <c r="G45" s="100">
        <f t="shared" si="31"/>
        <v>3450</v>
      </c>
      <c r="H45" s="11"/>
      <c r="I45" s="7">
        <f t="shared" si="32"/>
        <v>2.0499999999999998</v>
      </c>
      <c r="J45" s="110">
        <f t="shared" si="33"/>
        <v>606692.43700000003</v>
      </c>
      <c r="K45" s="8">
        <f t="shared" si="34"/>
        <v>1184494.7579999999</v>
      </c>
      <c r="L45" s="153"/>
      <c r="M45" s="157">
        <f t="shared" si="35"/>
        <v>236898952</v>
      </c>
      <c r="N45" s="300">
        <f t="shared" si="2"/>
        <v>11844.9476</v>
      </c>
      <c r="O45" s="155">
        <f t="shared" si="36"/>
        <v>11844947.6</v>
      </c>
      <c r="P45" s="203">
        <f t="shared" si="37"/>
        <v>1692134955.5</v>
      </c>
      <c r="Q45" s="216">
        <f t="shared" si="4"/>
        <v>84606.747774999996</v>
      </c>
      <c r="R45" s="119">
        <f t="shared" si="38"/>
        <v>143</v>
      </c>
      <c r="S45" s="120">
        <f t="shared" si="39"/>
        <v>0.04</v>
      </c>
      <c r="T45" s="124">
        <f t="shared" si="40"/>
        <v>163</v>
      </c>
      <c r="U45" s="125">
        <f t="shared" si="41"/>
        <v>0.05</v>
      </c>
      <c r="V45" s="366"/>
      <c r="W45" s="339">
        <f t="shared" si="42"/>
        <v>296123689.5</v>
      </c>
      <c r="X45" s="340">
        <f t="shared" si="43"/>
        <v>1988258645</v>
      </c>
      <c r="Y45" s="343"/>
      <c r="Z45" s="344">
        <f t="shared" si="44"/>
        <v>-1988238645</v>
      </c>
      <c r="AA45" s="345">
        <f t="shared" si="45"/>
        <v>99412.93</v>
      </c>
      <c r="AB45" s="346">
        <f t="shared" si="46"/>
        <v>0</v>
      </c>
      <c r="AC45" s="347">
        <f t="shared" si="47"/>
        <v>0</v>
      </c>
      <c r="AD45" s="159">
        <f t="shared" si="20"/>
        <v>26</v>
      </c>
      <c r="AE45" s="369"/>
      <c r="AF45" s="341">
        <f t="shared" si="48"/>
        <v>0.18</v>
      </c>
      <c r="AG45" s="342">
        <f t="shared" si="49"/>
        <v>14806.18</v>
      </c>
    </row>
    <row r="46" spans="1:33" ht="15" x14ac:dyDescent="0.25">
      <c r="A46" s="159">
        <f t="shared" si="21"/>
        <v>27</v>
      </c>
      <c r="B46" s="107">
        <f t="shared" si="27"/>
        <v>0</v>
      </c>
      <c r="C46" s="112">
        <f t="shared" si="28"/>
        <v>20</v>
      </c>
      <c r="D46" s="76"/>
      <c r="E46" s="107">
        <f t="shared" si="29"/>
        <v>0</v>
      </c>
      <c r="F46" s="105">
        <f t="shared" si="30"/>
        <v>150</v>
      </c>
      <c r="G46" s="100">
        <f t="shared" si="31"/>
        <v>3600</v>
      </c>
      <c r="H46" s="11"/>
      <c r="I46" s="7">
        <f t="shared" si="32"/>
        <v>2.0499999999999998</v>
      </c>
      <c r="J46" s="110">
        <f t="shared" si="33"/>
        <v>1243719.496</v>
      </c>
      <c r="K46" s="8">
        <f t="shared" si="34"/>
        <v>2428214.2539999997</v>
      </c>
      <c r="L46" s="153"/>
      <c r="M46" s="157">
        <f t="shared" si="35"/>
        <v>485642850</v>
      </c>
      <c r="N46" s="300">
        <f t="shared" si="2"/>
        <v>24282.142500000002</v>
      </c>
      <c r="O46" s="155">
        <f t="shared" si="36"/>
        <v>24282142.5</v>
      </c>
      <c r="P46" s="203">
        <f t="shared" si="37"/>
        <v>3468877095.5</v>
      </c>
      <c r="Q46" s="216">
        <f t="shared" si="4"/>
        <v>173443.85477500001</v>
      </c>
      <c r="R46" s="119">
        <f t="shared" si="38"/>
        <v>143</v>
      </c>
      <c r="S46" s="120">
        <f t="shared" si="39"/>
        <v>0.04</v>
      </c>
      <c r="T46" s="124">
        <f t="shared" si="40"/>
        <v>163</v>
      </c>
      <c r="U46" s="125">
        <f t="shared" si="41"/>
        <v>0.05</v>
      </c>
      <c r="V46" s="366"/>
      <c r="W46" s="339">
        <f t="shared" si="42"/>
        <v>607053563.5</v>
      </c>
      <c r="X46" s="340">
        <f t="shared" si="43"/>
        <v>4075930659</v>
      </c>
      <c r="Y46" s="343"/>
      <c r="Z46" s="344">
        <f t="shared" si="44"/>
        <v>-4075910659</v>
      </c>
      <c r="AA46" s="345">
        <f t="shared" si="45"/>
        <v>203796.53</v>
      </c>
      <c r="AB46" s="346">
        <f t="shared" si="46"/>
        <v>0</v>
      </c>
      <c r="AC46" s="347">
        <f t="shared" si="47"/>
        <v>0</v>
      </c>
      <c r="AD46" s="159">
        <f t="shared" si="20"/>
        <v>27</v>
      </c>
      <c r="AE46" s="369"/>
      <c r="AF46" s="341">
        <f t="shared" si="48"/>
        <v>0.18</v>
      </c>
      <c r="AG46" s="342">
        <f t="shared" si="49"/>
        <v>30352.68</v>
      </c>
    </row>
    <row r="47" spans="1:33" ht="15" x14ac:dyDescent="0.25">
      <c r="A47" s="159">
        <f t="shared" si="21"/>
        <v>28</v>
      </c>
      <c r="B47" s="107">
        <f t="shared" si="27"/>
        <v>0</v>
      </c>
      <c r="C47" s="112">
        <f t="shared" si="28"/>
        <v>20</v>
      </c>
      <c r="D47" s="76"/>
      <c r="E47" s="107">
        <f t="shared" si="29"/>
        <v>0</v>
      </c>
      <c r="F47" s="105">
        <f t="shared" si="30"/>
        <v>150</v>
      </c>
      <c r="G47" s="100">
        <f t="shared" si="31"/>
        <v>3750</v>
      </c>
      <c r="H47" s="11"/>
      <c r="I47" s="7">
        <f t="shared" si="32"/>
        <v>2.0499999999999998</v>
      </c>
      <c r="J47" s="110">
        <f t="shared" si="33"/>
        <v>2549624.9670000002</v>
      </c>
      <c r="K47" s="8">
        <f t="shared" si="34"/>
        <v>4977839.2209999999</v>
      </c>
      <c r="L47" s="153"/>
      <c r="M47" s="157">
        <f t="shared" si="35"/>
        <v>995567844</v>
      </c>
      <c r="N47" s="300">
        <f t="shared" si="2"/>
        <v>49778.392200000002</v>
      </c>
      <c r="O47" s="155">
        <f t="shared" si="36"/>
        <v>49778392.200000003</v>
      </c>
      <c r="P47" s="203">
        <f t="shared" si="37"/>
        <v>7111198470.5</v>
      </c>
      <c r="Q47" s="216">
        <f t="shared" si="4"/>
        <v>355559.92352499999</v>
      </c>
      <c r="R47" s="119">
        <f t="shared" si="38"/>
        <v>143</v>
      </c>
      <c r="S47" s="120">
        <f t="shared" si="39"/>
        <v>0.04</v>
      </c>
      <c r="T47" s="124">
        <f t="shared" si="40"/>
        <v>163</v>
      </c>
      <c r="U47" s="125">
        <f t="shared" si="41"/>
        <v>0.04</v>
      </c>
      <c r="V47" s="366"/>
      <c r="W47" s="339">
        <f t="shared" si="42"/>
        <v>1244459805.25</v>
      </c>
      <c r="X47" s="340">
        <f t="shared" si="43"/>
        <v>8355658275.75</v>
      </c>
      <c r="Y47" s="343"/>
      <c r="Z47" s="344">
        <f t="shared" si="44"/>
        <v>-8355638275.75</v>
      </c>
      <c r="AA47" s="345">
        <f t="shared" si="45"/>
        <v>417782.91</v>
      </c>
      <c r="AB47" s="346">
        <f t="shared" si="46"/>
        <v>0</v>
      </c>
      <c r="AC47" s="347">
        <f t="shared" si="47"/>
        <v>0</v>
      </c>
      <c r="AD47" s="159">
        <f t="shared" si="20"/>
        <v>28</v>
      </c>
      <c r="AE47" s="369"/>
      <c r="AF47" s="341">
        <f t="shared" si="48"/>
        <v>0.18</v>
      </c>
      <c r="AG47" s="342">
        <f t="shared" si="49"/>
        <v>62222.99</v>
      </c>
    </row>
    <row r="48" spans="1:33" ht="15" x14ac:dyDescent="0.25">
      <c r="A48" s="159">
        <f t="shared" si="21"/>
        <v>29</v>
      </c>
      <c r="B48" s="107">
        <f t="shared" si="27"/>
        <v>0</v>
      </c>
      <c r="C48" s="112">
        <f t="shared" si="28"/>
        <v>20</v>
      </c>
      <c r="D48" s="76"/>
      <c r="E48" s="107">
        <f t="shared" si="29"/>
        <v>0</v>
      </c>
      <c r="F48" s="105">
        <f t="shared" si="30"/>
        <v>150</v>
      </c>
      <c r="G48" s="100">
        <f t="shared" si="31"/>
        <v>3900</v>
      </c>
      <c r="H48" s="11"/>
      <c r="I48" s="7">
        <f t="shared" si="32"/>
        <v>2.0499999999999998</v>
      </c>
      <c r="J48" s="110">
        <f t="shared" si="33"/>
        <v>5226731.182</v>
      </c>
      <c r="K48" s="8">
        <f t="shared" si="34"/>
        <v>10204570.403000001</v>
      </c>
      <c r="L48" s="153"/>
      <c r="M48" s="157">
        <f t="shared" si="35"/>
        <v>2040914080</v>
      </c>
      <c r="N48" s="300">
        <f t="shared" si="2"/>
        <v>102045.704</v>
      </c>
      <c r="O48" s="155">
        <f t="shared" si="36"/>
        <v>102045704</v>
      </c>
      <c r="P48" s="203">
        <f t="shared" si="37"/>
        <v>14577957300.5</v>
      </c>
      <c r="Q48" s="216">
        <f t="shared" si="4"/>
        <v>728897.86502499995</v>
      </c>
      <c r="R48" s="119">
        <f t="shared" si="38"/>
        <v>143</v>
      </c>
      <c r="S48" s="120">
        <f t="shared" si="39"/>
        <v>0.04</v>
      </c>
      <c r="T48" s="124">
        <f t="shared" si="40"/>
        <v>163</v>
      </c>
      <c r="U48" s="125">
        <f t="shared" si="41"/>
        <v>0.04</v>
      </c>
      <c r="V48" s="366"/>
      <c r="W48" s="339">
        <f t="shared" si="42"/>
        <v>2551142600.75</v>
      </c>
      <c r="X48" s="340">
        <f t="shared" si="43"/>
        <v>17129099901.25</v>
      </c>
      <c r="Y48" s="343"/>
      <c r="Z48" s="344">
        <f t="shared" si="44"/>
        <v>-17129079901.25</v>
      </c>
      <c r="AA48" s="345">
        <f t="shared" si="45"/>
        <v>856455</v>
      </c>
      <c r="AB48" s="346">
        <f t="shared" si="46"/>
        <v>0</v>
      </c>
      <c r="AC48" s="347">
        <f t="shared" si="47"/>
        <v>0</v>
      </c>
      <c r="AD48" s="159">
        <f t="shared" si="20"/>
        <v>29</v>
      </c>
      <c r="AE48" s="369"/>
      <c r="AF48" s="341">
        <f t="shared" si="48"/>
        <v>0.18</v>
      </c>
      <c r="AG48" s="342">
        <f t="shared" si="49"/>
        <v>127557.13</v>
      </c>
    </row>
    <row r="49" spans="1:33" ht="15" x14ac:dyDescent="0.25">
      <c r="A49" s="159">
        <f t="shared" si="21"/>
        <v>30</v>
      </c>
      <c r="B49" s="108">
        <f t="shared" si="27"/>
        <v>0</v>
      </c>
      <c r="C49" s="102">
        <f t="shared" si="28"/>
        <v>20</v>
      </c>
      <c r="D49" s="9"/>
      <c r="E49" s="108">
        <f t="shared" si="29"/>
        <v>0</v>
      </c>
      <c r="F49" s="101">
        <f t="shared" si="30"/>
        <v>150</v>
      </c>
      <c r="G49" s="102">
        <f t="shared" si="31"/>
        <v>4050</v>
      </c>
      <c r="H49" s="9"/>
      <c r="I49" s="13">
        <f t="shared" si="32"/>
        <v>2.0499999999999998</v>
      </c>
      <c r="J49" s="14">
        <f t="shared" si="33"/>
        <v>10714798.923</v>
      </c>
      <c r="K49" s="15">
        <f t="shared" si="34"/>
        <v>20919369.326000001</v>
      </c>
      <c r="L49" s="153"/>
      <c r="M49" s="158">
        <f t="shared" si="35"/>
        <v>4183873866</v>
      </c>
      <c r="N49" s="301">
        <f t="shared" si="2"/>
        <v>209193.69330000001</v>
      </c>
      <c r="O49" s="156">
        <f t="shared" si="36"/>
        <v>209193693.30000001</v>
      </c>
      <c r="P49" s="204">
        <f t="shared" si="37"/>
        <v>29884812900.5</v>
      </c>
      <c r="Q49" s="215">
        <f t="shared" si="4"/>
        <v>1494240.645025</v>
      </c>
      <c r="R49" s="121">
        <f t="shared" si="38"/>
        <v>143</v>
      </c>
      <c r="S49" s="122">
        <f t="shared" si="39"/>
        <v>0.04</v>
      </c>
      <c r="T49" s="126">
        <f t="shared" si="40"/>
        <v>163</v>
      </c>
      <c r="U49" s="127">
        <f t="shared" si="41"/>
        <v>0.04</v>
      </c>
      <c r="V49" s="366"/>
      <c r="W49" s="348">
        <f t="shared" si="42"/>
        <v>5229842331.5</v>
      </c>
      <c r="X49" s="349">
        <f t="shared" si="43"/>
        <v>35114655232</v>
      </c>
      <c r="Y49" s="343"/>
      <c r="Z49" s="352">
        <f t="shared" si="44"/>
        <v>-35114635232</v>
      </c>
      <c r="AA49" s="353">
        <f t="shared" si="45"/>
        <v>1755732.76</v>
      </c>
      <c r="AB49" s="354">
        <f t="shared" si="46"/>
        <v>0</v>
      </c>
      <c r="AC49" s="355">
        <f t="shared" si="47"/>
        <v>0</v>
      </c>
      <c r="AD49" s="159">
        <f t="shared" si="20"/>
        <v>30</v>
      </c>
      <c r="AE49" s="369"/>
      <c r="AF49" s="350">
        <f t="shared" si="48"/>
        <v>0.18</v>
      </c>
      <c r="AG49" s="351">
        <f t="shared" si="49"/>
        <v>261492.12</v>
      </c>
    </row>
    <row r="50" spans="1:33" ht="15" x14ac:dyDescent="0.25">
      <c r="A50" s="159">
        <f t="shared" si="21"/>
        <v>31</v>
      </c>
      <c r="B50" s="107">
        <f t="shared" si="27"/>
        <v>0</v>
      </c>
      <c r="C50" s="112">
        <f t="shared" si="28"/>
        <v>20</v>
      </c>
      <c r="D50" s="76"/>
      <c r="E50" s="107">
        <f t="shared" si="29"/>
        <v>0</v>
      </c>
      <c r="F50" s="105">
        <f t="shared" si="30"/>
        <v>150</v>
      </c>
      <c r="G50" s="100">
        <f t="shared" si="31"/>
        <v>4200</v>
      </c>
      <c r="H50" s="11"/>
      <c r="I50" s="7">
        <f t="shared" si="32"/>
        <v>2.0499999999999998</v>
      </c>
      <c r="J50" s="110">
        <f t="shared" si="33"/>
        <v>21965337.791999999</v>
      </c>
      <c r="K50" s="8">
        <f t="shared" si="34"/>
        <v>42884707.118000001</v>
      </c>
      <c r="L50" s="153"/>
      <c r="M50" s="157">
        <f t="shared" si="35"/>
        <v>8576941424</v>
      </c>
      <c r="N50" s="300">
        <f t="shared" si="2"/>
        <v>428847.07120000001</v>
      </c>
      <c r="O50" s="155">
        <f t="shared" si="36"/>
        <v>428847071.19999999</v>
      </c>
      <c r="P50" s="203">
        <f t="shared" si="37"/>
        <v>61263866895.5</v>
      </c>
      <c r="Q50" s="216">
        <f t="shared" si="4"/>
        <v>3063193.3447750001</v>
      </c>
      <c r="R50" s="119">
        <f t="shared" si="38"/>
        <v>143</v>
      </c>
      <c r="S50" s="120">
        <f t="shared" si="39"/>
        <v>0.03</v>
      </c>
      <c r="T50" s="124">
        <f t="shared" si="40"/>
        <v>163</v>
      </c>
      <c r="U50" s="125">
        <f t="shared" si="41"/>
        <v>0.04</v>
      </c>
      <c r="V50" s="366"/>
      <c r="W50" s="339">
        <f t="shared" si="42"/>
        <v>10721176779.5</v>
      </c>
      <c r="X50" s="340">
        <f t="shared" si="43"/>
        <v>71985043675</v>
      </c>
      <c r="Y50" s="343"/>
      <c r="Z50" s="344">
        <f t="shared" si="44"/>
        <v>-71985023675</v>
      </c>
      <c r="AA50" s="345">
        <f t="shared" si="45"/>
        <v>3599252.18</v>
      </c>
      <c r="AB50" s="346">
        <f t="shared" si="46"/>
        <v>0</v>
      </c>
      <c r="AC50" s="347">
        <f t="shared" si="47"/>
        <v>0</v>
      </c>
      <c r="AD50" s="159">
        <f t="shared" si="20"/>
        <v>31</v>
      </c>
      <c r="AE50" s="369"/>
      <c r="AF50" s="341">
        <f t="shared" si="48"/>
        <v>0.18</v>
      </c>
      <c r="AG50" s="342">
        <f t="shared" si="49"/>
        <v>536058.84</v>
      </c>
    </row>
    <row r="51" spans="1:33" ht="15" x14ac:dyDescent="0.25">
      <c r="A51" s="159">
        <f>A50+1</f>
        <v>32</v>
      </c>
      <c r="B51" s="107">
        <f t="shared" si="27"/>
        <v>0</v>
      </c>
      <c r="C51" s="112">
        <f>IF(AND($A51&gt;=C$12,C$12&gt;0),C$13,C50+B51)</f>
        <v>20</v>
      </c>
      <c r="D51" s="76"/>
      <c r="E51" s="107">
        <f t="shared" si="29"/>
        <v>0</v>
      </c>
      <c r="F51" s="105">
        <f>F50+E51</f>
        <v>150</v>
      </c>
      <c r="G51" s="100">
        <f>G50+F51</f>
        <v>4350</v>
      </c>
      <c r="H51" s="11"/>
      <c r="I51" s="7">
        <f>IF(($A51&lt;K$4),1,IF(AND($A51&gt;K$15,K$15&gt;0),I50,IF(AND($A51&gt;=K$12,K$12&gt;0),ROUND(I50+K$13,4),IF(AND($A51&gt;=K$9,K$9&gt;0),ROUND(I50+K$10,4),IF(AND($A51&gt;=K$6,K$6&gt;0),ROUND(I50+K$7,4),K$3)))))</f>
        <v>2.0499999999999998</v>
      </c>
      <c r="J51" s="110">
        <f>IF($A51&lt;K$4, K$2, IF(K$1=0,IF(K$16&gt;0,IF(K$2*K$16&lt;ROUND(J50*I51, 3),K$2*K$16,ROUND(J50*I51, 3)),ROUND(J50*I51, 3)),IF(K$16&gt;0,IF(K$2*K$16&lt;ROUND(K$2*I51, 3),K$2*K$16,ROUND(K$2*I51, 3)),ROUND(K$2*I51, 3))))</f>
        <v>45028942.473999999</v>
      </c>
      <c r="K51" s="8">
        <f>K50+ROUND(J51,3)</f>
        <v>87913649.592000008</v>
      </c>
      <c r="L51" s="153"/>
      <c r="M51" s="157">
        <f t="shared" si="35"/>
        <v>17582729918</v>
      </c>
      <c r="N51" s="300">
        <f t="shared" si="2"/>
        <v>879136.49589999998</v>
      </c>
      <c r="O51" s="155">
        <f t="shared" si="36"/>
        <v>879136495.89999998</v>
      </c>
      <c r="P51" s="203">
        <f>ROUND((ROUND(K50,2)*(G51-G50)*$O$4+P50+J51*$O$6),2)</f>
        <v>125590927575.5</v>
      </c>
      <c r="Q51" s="216">
        <f t="shared" si="4"/>
        <v>6279546.3787749996</v>
      </c>
      <c r="R51" s="119">
        <f t="shared" si="38"/>
        <v>143</v>
      </c>
      <c r="S51" s="120">
        <f t="shared" si="39"/>
        <v>0.03</v>
      </c>
      <c r="T51" s="124">
        <f t="shared" si="40"/>
        <v>163</v>
      </c>
      <c r="U51" s="125">
        <f t="shared" si="41"/>
        <v>0.04</v>
      </c>
      <c r="V51" s="366"/>
      <c r="W51" s="339">
        <f t="shared" si="42"/>
        <v>21978412398</v>
      </c>
      <c r="X51" s="340">
        <f t="shared" si="43"/>
        <v>147569339973.5</v>
      </c>
      <c r="Y51" s="343"/>
      <c r="Z51" s="344">
        <f t="shared" si="44"/>
        <v>-147569319973.5</v>
      </c>
      <c r="AA51" s="345">
        <f t="shared" si="45"/>
        <v>7378467</v>
      </c>
      <c r="AB51" s="346">
        <f t="shared" si="46"/>
        <v>0</v>
      </c>
      <c r="AC51" s="347">
        <f t="shared" si="47"/>
        <v>0</v>
      </c>
      <c r="AD51" s="159">
        <f>AD50+1</f>
        <v>32</v>
      </c>
      <c r="AE51" s="369"/>
      <c r="AF51" s="341">
        <f t="shared" si="48"/>
        <v>0.18</v>
      </c>
      <c r="AG51" s="342">
        <f t="shared" si="49"/>
        <v>1098920.6200000001</v>
      </c>
    </row>
    <row r="52" spans="1:33" ht="15" x14ac:dyDescent="0.25">
      <c r="A52" s="159">
        <f t="shared" si="21"/>
        <v>33</v>
      </c>
      <c r="B52" s="107">
        <f t="shared" si="27"/>
        <v>0</v>
      </c>
      <c r="C52" s="112">
        <f t="shared" si="28"/>
        <v>20</v>
      </c>
      <c r="D52" s="76"/>
      <c r="E52" s="107">
        <f t="shared" si="29"/>
        <v>0</v>
      </c>
      <c r="F52" s="105">
        <f t="shared" si="30"/>
        <v>150</v>
      </c>
      <c r="G52" s="100">
        <f t="shared" si="31"/>
        <v>4500</v>
      </c>
      <c r="H52" s="11"/>
      <c r="I52" s="7">
        <f t="shared" si="32"/>
        <v>2.0499999999999998</v>
      </c>
      <c r="J52" s="110">
        <f t="shared" si="33"/>
        <v>92309332.071999997</v>
      </c>
      <c r="K52" s="8">
        <f t="shared" si="34"/>
        <v>180222981.664</v>
      </c>
      <c r="L52" s="153"/>
      <c r="M52" s="157">
        <f t="shared" si="35"/>
        <v>36044596332</v>
      </c>
      <c r="N52" s="300">
        <f t="shared" si="2"/>
        <v>1802229.8166</v>
      </c>
      <c r="O52" s="155">
        <f t="shared" si="36"/>
        <v>1802229816.5999999</v>
      </c>
      <c r="P52" s="203">
        <f t="shared" si="37"/>
        <v>257461401960.5</v>
      </c>
      <c r="Q52" s="216">
        <f t="shared" si="4"/>
        <v>12873070.098025</v>
      </c>
      <c r="R52" s="119">
        <f t="shared" si="38"/>
        <v>143</v>
      </c>
      <c r="S52" s="120">
        <f t="shared" si="39"/>
        <v>0.03</v>
      </c>
      <c r="T52" s="124">
        <f t="shared" si="40"/>
        <v>163</v>
      </c>
      <c r="U52" s="125">
        <f t="shared" si="41"/>
        <v>0.04</v>
      </c>
      <c r="V52" s="366"/>
      <c r="W52" s="339">
        <f t="shared" si="42"/>
        <v>45055745416</v>
      </c>
      <c r="X52" s="340">
        <f t="shared" si="43"/>
        <v>302517147376.5</v>
      </c>
      <c r="Y52" s="343"/>
      <c r="Z52" s="344">
        <f t="shared" si="44"/>
        <v>-302517127376.5</v>
      </c>
      <c r="AA52" s="345">
        <f t="shared" si="45"/>
        <v>15125857.369999999</v>
      </c>
      <c r="AB52" s="346">
        <f t="shared" si="46"/>
        <v>0</v>
      </c>
      <c r="AC52" s="347">
        <f t="shared" si="47"/>
        <v>0</v>
      </c>
      <c r="AD52" s="159">
        <f t="shared" si="20"/>
        <v>33</v>
      </c>
      <c r="AE52" s="369"/>
      <c r="AF52" s="341">
        <f t="shared" si="48"/>
        <v>0.18</v>
      </c>
      <c r="AG52" s="342">
        <f t="shared" si="49"/>
        <v>2252787.27</v>
      </c>
    </row>
    <row r="53" spans="1:33" ht="15" x14ac:dyDescent="0.25">
      <c r="A53" s="159">
        <f t="shared" si="21"/>
        <v>34</v>
      </c>
      <c r="B53" s="107">
        <f t="shared" si="27"/>
        <v>0</v>
      </c>
      <c r="C53" s="112">
        <f t="shared" si="28"/>
        <v>20</v>
      </c>
      <c r="D53" s="76"/>
      <c r="E53" s="107">
        <f t="shared" si="29"/>
        <v>0</v>
      </c>
      <c r="F53" s="105">
        <f t="shared" si="30"/>
        <v>150</v>
      </c>
      <c r="G53" s="100">
        <f t="shared" si="31"/>
        <v>4650</v>
      </c>
      <c r="H53" s="11"/>
      <c r="I53" s="7">
        <f t="shared" si="32"/>
        <v>2.0499999999999998</v>
      </c>
      <c r="J53" s="110">
        <f t="shared" si="33"/>
        <v>189234130.748</v>
      </c>
      <c r="K53" s="8">
        <f t="shared" si="34"/>
        <v>369457112.412</v>
      </c>
      <c r="L53" s="153"/>
      <c r="M53" s="157">
        <f t="shared" si="35"/>
        <v>73891422482</v>
      </c>
      <c r="N53" s="300">
        <f t="shared" si="2"/>
        <v>3694571.1241000001</v>
      </c>
      <c r="O53" s="155">
        <f t="shared" si="36"/>
        <v>3694571124.0999999</v>
      </c>
      <c r="P53" s="203">
        <f t="shared" si="37"/>
        <v>527795874450.5</v>
      </c>
      <c r="Q53" s="216">
        <f t="shared" si="4"/>
        <v>26389793.722525001</v>
      </c>
      <c r="R53" s="119">
        <f t="shared" si="38"/>
        <v>143</v>
      </c>
      <c r="S53" s="120">
        <f t="shared" si="39"/>
        <v>0.03</v>
      </c>
      <c r="T53" s="124">
        <f t="shared" si="40"/>
        <v>163</v>
      </c>
      <c r="U53" s="125">
        <f t="shared" si="41"/>
        <v>0.04</v>
      </c>
      <c r="V53" s="366"/>
      <c r="W53" s="339">
        <f t="shared" si="42"/>
        <v>92364278103</v>
      </c>
      <c r="X53" s="340">
        <f t="shared" si="43"/>
        <v>620160152553.5</v>
      </c>
      <c r="Y53" s="343"/>
      <c r="Z53" s="344">
        <f t="shared" si="44"/>
        <v>-620160132553.5</v>
      </c>
      <c r="AA53" s="345">
        <f t="shared" si="45"/>
        <v>31008007.629999999</v>
      </c>
      <c r="AB53" s="346">
        <f t="shared" si="46"/>
        <v>0</v>
      </c>
      <c r="AC53" s="347">
        <f t="shared" si="47"/>
        <v>0</v>
      </c>
      <c r="AD53" s="159">
        <f t="shared" si="20"/>
        <v>34</v>
      </c>
      <c r="AE53" s="369"/>
      <c r="AF53" s="341">
        <f t="shared" si="48"/>
        <v>0.18</v>
      </c>
      <c r="AG53" s="342">
        <f t="shared" si="49"/>
        <v>4618213.91</v>
      </c>
    </row>
    <row r="54" spans="1:33" ht="15" x14ac:dyDescent="0.25">
      <c r="A54" s="159">
        <f t="shared" si="21"/>
        <v>35</v>
      </c>
      <c r="B54" s="108">
        <f t="shared" si="27"/>
        <v>0</v>
      </c>
      <c r="C54" s="102">
        <f t="shared" si="28"/>
        <v>20</v>
      </c>
      <c r="D54" s="9"/>
      <c r="E54" s="108">
        <f t="shared" si="29"/>
        <v>0</v>
      </c>
      <c r="F54" s="101">
        <f t="shared" si="30"/>
        <v>150</v>
      </c>
      <c r="G54" s="102">
        <f t="shared" si="31"/>
        <v>4800</v>
      </c>
      <c r="H54" s="9"/>
      <c r="I54" s="13">
        <f t="shared" si="32"/>
        <v>2.0499999999999998</v>
      </c>
      <c r="J54" s="14">
        <f t="shared" si="33"/>
        <v>387929968.03299999</v>
      </c>
      <c r="K54" s="15">
        <f t="shared" si="34"/>
        <v>757387080.44499993</v>
      </c>
      <c r="L54" s="153"/>
      <c r="M54" s="158">
        <f t="shared" si="35"/>
        <v>151477416090</v>
      </c>
      <c r="N54" s="301">
        <f t="shared" si="2"/>
        <v>7573870.8044999996</v>
      </c>
      <c r="O54" s="156">
        <f t="shared" si="36"/>
        <v>7573870804.5</v>
      </c>
      <c r="P54" s="204">
        <f t="shared" si="37"/>
        <v>1081981543065.5</v>
      </c>
      <c r="Q54" s="215">
        <f t="shared" si="4"/>
        <v>54099077.153274998</v>
      </c>
      <c r="R54" s="121">
        <f t="shared" si="38"/>
        <v>143</v>
      </c>
      <c r="S54" s="122">
        <f t="shared" si="39"/>
        <v>0.03</v>
      </c>
      <c r="T54" s="126">
        <f t="shared" si="40"/>
        <v>163</v>
      </c>
      <c r="U54" s="127">
        <f t="shared" si="41"/>
        <v>0.03</v>
      </c>
      <c r="V54" s="366"/>
      <c r="W54" s="348">
        <f t="shared" si="42"/>
        <v>189346770111.25</v>
      </c>
      <c r="X54" s="349">
        <f t="shared" si="43"/>
        <v>1271328313176.75</v>
      </c>
      <c r="Y54" s="343"/>
      <c r="Z54" s="352">
        <f t="shared" si="44"/>
        <v>-1271328293176.75</v>
      </c>
      <c r="AA54" s="353">
        <f t="shared" si="45"/>
        <v>63566415.659999996</v>
      </c>
      <c r="AB54" s="354">
        <f t="shared" si="46"/>
        <v>0</v>
      </c>
      <c r="AC54" s="355">
        <f t="shared" si="47"/>
        <v>0</v>
      </c>
      <c r="AD54" s="159">
        <f t="shared" si="20"/>
        <v>35</v>
      </c>
      <c r="AE54" s="369"/>
      <c r="AF54" s="350">
        <f t="shared" si="48"/>
        <v>0.18</v>
      </c>
      <c r="AG54" s="351">
        <f t="shared" si="49"/>
        <v>9467338.5099999998</v>
      </c>
    </row>
    <row r="55" spans="1:33" ht="15" x14ac:dyDescent="0.25">
      <c r="A55" s="159">
        <f t="shared" si="21"/>
        <v>36</v>
      </c>
      <c r="B55" s="107">
        <f t="shared" si="27"/>
        <v>0</v>
      </c>
      <c r="C55" s="112">
        <f t="shared" si="28"/>
        <v>20</v>
      </c>
      <c r="D55" s="76"/>
      <c r="E55" s="107">
        <f t="shared" si="29"/>
        <v>0</v>
      </c>
      <c r="F55" s="105">
        <f t="shared" si="30"/>
        <v>150</v>
      </c>
      <c r="G55" s="100">
        <f t="shared" si="31"/>
        <v>4950</v>
      </c>
      <c r="H55" s="11"/>
      <c r="I55" s="7">
        <f t="shared" si="32"/>
        <v>2.0499999999999998</v>
      </c>
      <c r="J55" s="110">
        <f t="shared" si="33"/>
        <v>795256434.46800005</v>
      </c>
      <c r="K55" s="8">
        <f t="shared" si="34"/>
        <v>1552643514.9130001</v>
      </c>
      <c r="L55" s="153"/>
      <c r="M55" s="157">
        <f t="shared" si="35"/>
        <v>310528702982</v>
      </c>
      <c r="N55" s="300">
        <f t="shared" si="2"/>
        <v>15526435.1491</v>
      </c>
      <c r="O55" s="155">
        <f t="shared" si="36"/>
        <v>15526435149.1</v>
      </c>
      <c r="P55" s="203">
        <f t="shared" si="37"/>
        <v>2218062163740.5</v>
      </c>
      <c r="Q55" s="216">
        <f t="shared" si="4"/>
        <v>110903108.187025</v>
      </c>
      <c r="R55" s="119">
        <f t="shared" si="38"/>
        <v>143</v>
      </c>
      <c r="S55" s="120">
        <f t="shared" si="39"/>
        <v>0.03</v>
      </c>
      <c r="T55" s="124">
        <f t="shared" si="40"/>
        <v>163</v>
      </c>
      <c r="U55" s="125">
        <f t="shared" si="41"/>
        <v>0.03</v>
      </c>
      <c r="V55" s="366"/>
      <c r="W55" s="339">
        <f t="shared" si="42"/>
        <v>388160878728.25</v>
      </c>
      <c r="X55" s="340">
        <f t="shared" si="43"/>
        <v>2606223042468.75</v>
      </c>
      <c r="Y55" s="343"/>
      <c r="Z55" s="344">
        <f t="shared" si="44"/>
        <v>-2606223022468.75</v>
      </c>
      <c r="AA55" s="345">
        <f t="shared" si="45"/>
        <v>130311152.12</v>
      </c>
      <c r="AB55" s="346">
        <f t="shared" si="46"/>
        <v>0</v>
      </c>
      <c r="AC55" s="347">
        <f t="shared" si="47"/>
        <v>0</v>
      </c>
      <c r="AD55" s="159">
        <f t="shared" si="20"/>
        <v>36</v>
      </c>
      <c r="AE55" s="369"/>
      <c r="AF55" s="341">
        <f t="shared" si="48"/>
        <v>0.18</v>
      </c>
      <c r="AG55" s="342">
        <f t="shared" si="49"/>
        <v>19408043.940000001</v>
      </c>
    </row>
    <row r="56" spans="1:33" ht="15" x14ac:dyDescent="0.25">
      <c r="A56" s="159">
        <f t="shared" si="21"/>
        <v>37</v>
      </c>
      <c r="B56" s="107">
        <f t="shared" si="27"/>
        <v>0</v>
      </c>
      <c r="C56" s="112">
        <f t="shared" si="28"/>
        <v>20</v>
      </c>
      <c r="D56" s="76"/>
      <c r="E56" s="107">
        <f t="shared" si="29"/>
        <v>0</v>
      </c>
      <c r="F56" s="105">
        <f t="shared" si="30"/>
        <v>150</v>
      </c>
      <c r="G56" s="100">
        <f t="shared" si="31"/>
        <v>5100</v>
      </c>
      <c r="H56" s="11"/>
      <c r="I56" s="7">
        <f t="shared" si="32"/>
        <v>2.0499999999999998</v>
      </c>
      <c r="J56" s="110">
        <f t="shared" si="33"/>
        <v>1630275690.6589999</v>
      </c>
      <c r="K56" s="8">
        <f t="shared" si="34"/>
        <v>3182919205.572</v>
      </c>
      <c r="L56" s="153"/>
      <c r="M56" s="157">
        <f t="shared" si="35"/>
        <v>636583841114</v>
      </c>
      <c r="N56" s="300">
        <f t="shared" si="2"/>
        <v>31829192.0557</v>
      </c>
      <c r="O56" s="155">
        <f t="shared" si="36"/>
        <v>31829192055.700001</v>
      </c>
      <c r="P56" s="203">
        <f t="shared" si="37"/>
        <v>4547027436105.5</v>
      </c>
      <c r="Q56" s="216">
        <f t="shared" si="4"/>
        <v>227351371.80527499</v>
      </c>
      <c r="R56" s="119">
        <f t="shared" si="38"/>
        <v>143</v>
      </c>
      <c r="S56" s="120">
        <f t="shared" si="39"/>
        <v>0.03</v>
      </c>
      <c r="T56" s="124">
        <f t="shared" si="40"/>
        <v>163</v>
      </c>
      <c r="U56" s="125">
        <f t="shared" si="41"/>
        <v>0.03</v>
      </c>
      <c r="V56" s="366"/>
      <c r="W56" s="339">
        <f t="shared" si="42"/>
        <v>795729801393</v>
      </c>
      <c r="X56" s="340">
        <f t="shared" si="43"/>
        <v>5342757237498.5</v>
      </c>
      <c r="Y56" s="343"/>
      <c r="Z56" s="344">
        <f t="shared" si="44"/>
        <v>-5342757217498.5</v>
      </c>
      <c r="AA56" s="345">
        <f t="shared" si="45"/>
        <v>267137861.87</v>
      </c>
      <c r="AB56" s="346">
        <f t="shared" si="46"/>
        <v>0</v>
      </c>
      <c r="AC56" s="347">
        <f t="shared" si="47"/>
        <v>0</v>
      </c>
      <c r="AD56" s="159">
        <f t="shared" si="20"/>
        <v>37</v>
      </c>
      <c r="AE56" s="369"/>
      <c r="AF56" s="341">
        <f t="shared" si="48"/>
        <v>0.18</v>
      </c>
      <c r="AG56" s="342">
        <f t="shared" si="49"/>
        <v>39786490.07</v>
      </c>
    </row>
    <row r="57" spans="1:33" ht="15" x14ac:dyDescent="0.25">
      <c r="A57" s="159">
        <f t="shared" si="21"/>
        <v>38</v>
      </c>
      <c r="B57" s="107">
        <f t="shared" si="27"/>
        <v>0</v>
      </c>
      <c r="C57" s="112">
        <f t="shared" si="28"/>
        <v>20</v>
      </c>
      <c r="D57" s="76"/>
      <c r="E57" s="107">
        <f t="shared" si="29"/>
        <v>0</v>
      </c>
      <c r="F57" s="105">
        <f t="shared" si="30"/>
        <v>150</v>
      </c>
      <c r="G57" s="100">
        <f t="shared" si="31"/>
        <v>5250</v>
      </c>
      <c r="H57" s="11"/>
      <c r="I57" s="7">
        <f t="shared" si="32"/>
        <v>2.0499999999999998</v>
      </c>
      <c r="J57" s="110">
        <f t="shared" si="33"/>
        <v>3342065165.8509998</v>
      </c>
      <c r="K57" s="8">
        <f t="shared" si="34"/>
        <v>6524984371.4230003</v>
      </c>
      <c r="L57" s="153"/>
      <c r="M57" s="157">
        <f t="shared" si="35"/>
        <v>1304996874284</v>
      </c>
      <c r="N57" s="300">
        <f t="shared" si="2"/>
        <v>65249843.714199997</v>
      </c>
      <c r="O57" s="155">
        <f t="shared" si="36"/>
        <v>65249843714.199997</v>
      </c>
      <c r="P57" s="203">
        <f t="shared" si="37"/>
        <v>9321406244460.5</v>
      </c>
      <c r="Q57" s="216">
        <f t="shared" si="4"/>
        <v>466070312.22302502</v>
      </c>
      <c r="R57" s="119">
        <f t="shared" si="38"/>
        <v>143</v>
      </c>
      <c r="S57" s="120">
        <f t="shared" si="39"/>
        <v>0.03</v>
      </c>
      <c r="T57" s="124">
        <f t="shared" si="40"/>
        <v>163</v>
      </c>
      <c r="U57" s="125">
        <f t="shared" si="41"/>
        <v>0.03</v>
      </c>
      <c r="V57" s="366"/>
      <c r="W57" s="339">
        <f t="shared" si="42"/>
        <v>1631246092855.75</v>
      </c>
      <c r="X57" s="340">
        <f t="shared" si="43"/>
        <v>10952652337316.199</v>
      </c>
      <c r="Y57" s="343"/>
      <c r="Z57" s="344">
        <f t="shared" si="44"/>
        <v>-10952652317316.199</v>
      </c>
      <c r="AA57" s="345">
        <f t="shared" si="45"/>
        <v>547632616.87</v>
      </c>
      <c r="AB57" s="346">
        <f t="shared" si="46"/>
        <v>0</v>
      </c>
      <c r="AC57" s="347">
        <f t="shared" si="47"/>
        <v>0</v>
      </c>
      <c r="AD57" s="159">
        <f t="shared" si="20"/>
        <v>38</v>
      </c>
      <c r="AE57" s="369"/>
      <c r="AF57" s="341">
        <f t="shared" si="48"/>
        <v>0.18</v>
      </c>
      <c r="AG57" s="342">
        <f t="shared" si="49"/>
        <v>81562304.640000001</v>
      </c>
    </row>
    <row r="58" spans="1:33" ht="15" x14ac:dyDescent="0.25">
      <c r="A58" s="159">
        <f t="shared" si="21"/>
        <v>39</v>
      </c>
      <c r="B58" s="107">
        <f t="shared" si="27"/>
        <v>0</v>
      </c>
      <c r="C58" s="112">
        <f t="shared" si="28"/>
        <v>20</v>
      </c>
      <c r="D58" s="76"/>
      <c r="E58" s="107">
        <f t="shared" si="29"/>
        <v>0</v>
      </c>
      <c r="F58" s="105">
        <f t="shared" si="30"/>
        <v>150</v>
      </c>
      <c r="G58" s="100">
        <f t="shared" si="31"/>
        <v>5400</v>
      </c>
      <c r="H58" s="11"/>
      <c r="I58" s="7">
        <f t="shared" si="32"/>
        <v>2.0499999999999998</v>
      </c>
      <c r="J58" s="110">
        <f t="shared" si="33"/>
        <v>6851233589.9949999</v>
      </c>
      <c r="K58" s="8">
        <f t="shared" si="34"/>
        <v>13376217961.417999</v>
      </c>
      <c r="L58" s="153"/>
      <c r="M58" s="157">
        <f t="shared" si="35"/>
        <v>2675243592284</v>
      </c>
      <c r="N58" s="300">
        <f t="shared" si="2"/>
        <v>133762179.6142</v>
      </c>
      <c r="O58" s="155">
        <f t="shared" si="36"/>
        <v>133762179614.2</v>
      </c>
      <c r="P58" s="203">
        <f t="shared" si="37"/>
        <v>19108882801590.5</v>
      </c>
      <c r="Q58" s="216">
        <f t="shared" si="4"/>
        <v>955444140.07952499</v>
      </c>
      <c r="R58" s="119">
        <f t="shared" si="38"/>
        <v>143</v>
      </c>
      <c r="S58" s="120">
        <f t="shared" si="39"/>
        <v>0.03</v>
      </c>
      <c r="T58" s="124">
        <f t="shared" si="40"/>
        <v>163</v>
      </c>
      <c r="U58" s="125">
        <f t="shared" si="41"/>
        <v>0.03</v>
      </c>
      <c r="V58" s="366"/>
      <c r="W58" s="339">
        <f t="shared" si="42"/>
        <v>3344054490354.5</v>
      </c>
      <c r="X58" s="340">
        <f t="shared" si="43"/>
        <v>22452937291945</v>
      </c>
      <c r="Y58" s="343"/>
      <c r="Z58" s="344">
        <f t="shared" si="44"/>
        <v>-22452937271945</v>
      </c>
      <c r="AA58" s="345">
        <f t="shared" si="45"/>
        <v>1122646864.5999999</v>
      </c>
      <c r="AB58" s="346">
        <f t="shared" si="46"/>
        <v>0</v>
      </c>
      <c r="AC58" s="347">
        <f t="shared" si="47"/>
        <v>0</v>
      </c>
      <c r="AD58" s="159">
        <f t="shared" si="20"/>
        <v>39</v>
      </c>
      <c r="AE58" s="369"/>
      <c r="AF58" s="341">
        <f t="shared" si="48"/>
        <v>0.18</v>
      </c>
      <c r="AG58" s="342">
        <f t="shared" si="49"/>
        <v>167202724.52000001</v>
      </c>
    </row>
    <row r="59" spans="1:33" ht="15" x14ac:dyDescent="0.25">
      <c r="A59" s="159">
        <f t="shared" si="21"/>
        <v>40</v>
      </c>
      <c r="B59" s="108">
        <f t="shared" si="27"/>
        <v>0</v>
      </c>
      <c r="C59" s="102">
        <f t="shared" si="28"/>
        <v>20</v>
      </c>
      <c r="D59" s="9"/>
      <c r="E59" s="108">
        <f t="shared" si="29"/>
        <v>0</v>
      </c>
      <c r="F59" s="101">
        <f t="shared" si="30"/>
        <v>150</v>
      </c>
      <c r="G59" s="102">
        <f t="shared" si="31"/>
        <v>5550</v>
      </c>
      <c r="H59" s="9"/>
      <c r="I59" s="13">
        <f t="shared" si="32"/>
        <v>2.0499999999999998</v>
      </c>
      <c r="J59" s="14">
        <f t="shared" si="33"/>
        <v>14045028859.49</v>
      </c>
      <c r="K59" s="15">
        <f t="shared" si="34"/>
        <v>27421246820.907997</v>
      </c>
      <c r="L59" s="153"/>
      <c r="M59" s="158">
        <f t="shared" si="35"/>
        <v>5484249364182</v>
      </c>
      <c r="N59" s="301">
        <f t="shared" si="2"/>
        <v>274212468.20910001</v>
      </c>
      <c r="O59" s="156">
        <f t="shared" si="36"/>
        <v>274212468209.10001</v>
      </c>
      <c r="P59" s="204">
        <f t="shared" si="37"/>
        <v>39173209743720.5</v>
      </c>
      <c r="Q59" s="215">
        <f t="shared" si="4"/>
        <v>1958660487.1860249</v>
      </c>
      <c r="R59" s="121">
        <f t="shared" si="38"/>
        <v>143</v>
      </c>
      <c r="S59" s="122">
        <f t="shared" si="39"/>
        <v>0.03</v>
      </c>
      <c r="T59" s="126">
        <f t="shared" si="40"/>
        <v>163</v>
      </c>
      <c r="U59" s="127">
        <f t="shared" si="41"/>
        <v>0.03</v>
      </c>
      <c r="V59" s="366"/>
      <c r="W59" s="348">
        <f t="shared" si="42"/>
        <v>6855311705227</v>
      </c>
      <c r="X59" s="349">
        <f t="shared" si="43"/>
        <v>46028521448947.5</v>
      </c>
      <c r="Y59" s="343"/>
      <c r="Z59" s="352">
        <f t="shared" si="44"/>
        <v>-46028521428947.5</v>
      </c>
      <c r="AA59" s="353">
        <f t="shared" si="45"/>
        <v>2301426072.4499998</v>
      </c>
      <c r="AB59" s="354">
        <f t="shared" si="46"/>
        <v>0</v>
      </c>
      <c r="AC59" s="355">
        <f t="shared" si="47"/>
        <v>0</v>
      </c>
      <c r="AD59" s="159">
        <f t="shared" si="20"/>
        <v>40</v>
      </c>
      <c r="AE59" s="369"/>
      <c r="AF59" s="350">
        <f t="shared" si="48"/>
        <v>0.18</v>
      </c>
      <c r="AG59" s="351">
        <f t="shared" si="49"/>
        <v>342765585.25999999</v>
      </c>
    </row>
    <row r="60" spans="1:33" ht="15" x14ac:dyDescent="0.25">
      <c r="A60" s="159">
        <f t="shared" si="21"/>
        <v>41</v>
      </c>
      <c r="B60" s="107">
        <f t="shared" si="27"/>
        <v>0</v>
      </c>
      <c r="C60" s="112">
        <f t="shared" si="28"/>
        <v>20</v>
      </c>
      <c r="D60" s="76"/>
      <c r="E60" s="107">
        <f t="shared" si="29"/>
        <v>0</v>
      </c>
      <c r="F60" s="105">
        <f t="shared" si="30"/>
        <v>150</v>
      </c>
      <c r="G60" s="100">
        <f t="shared" si="31"/>
        <v>5700</v>
      </c>
      <c r="H60" s="11"/>
      <c r="I60" s="7">
        <f t="shared" si="32"/>
        <v>2.0499999999999998</v>
      </c>
      <c r="J60" s="110">
        <f t="shared" si="33"/>
        <v>28792309161.955002</v>
      </c>
      <c r="K60" s="8">
        <f t="shared" si="34"/>
        <v>56213555982.862999</v>
      </c>
      <c r="L60" s="153"/>
      <c r="M60" s="157">
        <f t="shared" si="35"/>
        <v>11242711196572</v>
      </c>
      <c r="N60" s="300">
        <f t="shared" si="2"/>
        <v>562135559.82860005</v>
      </c>
      <c r="O60" s="155">
        <f t="shared" si="36"/>
        <v>562135559828.59998</v>
      </c>
      <c r="P60" s="203">
        <f t="shared" si="37"/>
        <v>80305079975085.5</v>
      </c>
      <c r="Q60" s="216">
        <f t="shared" si="4"/>
        <v>4015253998.7542748</v>
      </c>
      <c r="R60" s="119">
        <f t="shared" si="38"/>
        <v>143</v>
      </c>
      <c r="S60" s="120">
        <f t="shared" si="39"/>
        <v>0.03</v>
      </c>
      <c r="T60" s="124">
        <f t="shared" si="40"/>
        <v>163</v>
      </c>
      <c r="U60" s="125">
        <f t="shared" si="41"/>
        <v>0.03</v>
      </c>
      <c r="V60" s="366"/>
      <c r="W60" s="339">
        <f t="shared" si="42"/>
        <v>14053388995715.699</v>
      </c>
      <c r="X60" s="340">
        <f t="shared" si="43"/>
        <v>94358468970801.203</v>
      </c>
      <c r="Y60" s="343"/>
      <c r="Z60" s="344">
        <f t="shared" si="44"/>
        <v>-94358468950801.203</v>
      </c>
      <c r="AA60" s="345">
        <f t="shared" si="45"/>
        <v>4717923448.54</v>
      </c>
      <c r="AB60" s="346">
        <f t="shared" si="46"/>
        <v>0</v>
      </c>
      <c r="AC60" s="347">
        <f t="shared" si="47"/>
        <v>0</v>
      </c>
      <c r="AD60" s="159">
        <f t="shared" si="20"/>
        <v>41</v>
      </c>
      <c r="AE60" s="369"/>
      <c r="AF60" s="341">
        <f t="shared" si="48"/>
        <v>0.18</v>
      </c>
      <c r="AG60" s="342">
        <f t="shared" si="49"/>
        <v>702669449.78999996</v>
      </c>
    </row>
    <row r="61" spans="1:33" ht="15" x14ac:dyDescent="0.25">
      <c r="A61" s="159">
        <f t="shared" si="21"/>
        <v>42</v>
      </c>
      <c r="B61" s="107">
        <f t="shared" si="27"/>
        <v>0</v>
      </c>
      <c r="C61" s="112">
        <f t="shared" si="28"/>
        <v>20</v>
      </c>
      <c r="D61" s="76"/>
      <c r="E61" s="107">
        <f t="shared" si="29"/>
        <v>0</v>
      </c>
      <c r="F61" s="105">
        <f t="shared" si="30"/>
        <v>150</v>
      </c>
      <c r="G61" s="100">
        <f t="shared" si="31"/>
        <v>5850</v>
      </c>
      <c r="H61" s="11"/>
      <c r="I61" s="7">
        <f t="shared" si="32"/>
        <v>2.0499999999999998</v>
      </c>
      <c r="J61" s="110">
        <f t="shared" si="33"/>
        <v>59024233782.008003</v>
      </c>
      <c r="K61" s="8">
        <f t="shared" si="34"/>
        <v>115237789764.871</v>
      </c>
      <c r="L61" s="153"/>
      <c r="M61" s="157">
        <f t="shared" si="35"/>
        <v>23047557952974</v>
      </c>
      <c r="N61" s="300">
        <f t="shared" si="2"/>
        <v>1152377897.6487</v>
      </c>
      <c r="O61" s="155">
        <f t="shared" si="36"/>
        <v>1152377897648.7</v>
      </c>
      <c r="P61" s="203">
        <f t="shared" si="37"/>
        <v>164625413949375</v>
      </c>
      <c r="Q61" s="216">
        <f t="shared" si="4"/>
        <v>8231270697.46875</v>
      </c>
      <c r="R61" s="119">
        <f t="shared" si="38"/>
        <v>143</v>
      </c>
      <c r="S61" s="120">
        <f t="shared" si="39"/>
        <v>0.02</v>
      </c>
      <c r="T61" s="124">
        <f t="shared" si="40"/>
        <v>163</v>
      </c>
      <c r="U61" s="125">
        <f t="shared" si="41"/>
        <v>0.03</v>
      </c>
      <c r="V61" s="366"/>
      <c r="W61" s="339">
        <f t="shared" si="42"/>
        <v>28809447441217.699</v>
      </c>
      <c r="X61" s="340">
        <f t="shared" si="43"/>
        <v>193434861390593</v>
      </c>
      <c r="Y61" s="343"/>
      <c r="Z61" s="344">
        <f t="shared" si="44"/>
        <v>-193434861370593</v>
      </c>
      <c r="AA61" s="345">
        <f t="shared" si="45"/>
        <v>9671743069.5300007</v>
      </c>
      <c r="AB61" s="346">
        <f t="shared" si="46"/>
        <v>0</v>
      </c>
      <c r="AC61" s="347">
        <f t="shared" si="47"/>
        <v>0</v>
      </c>
      <c r="AD61" s="159">
        <f t="shared" si="20"/>
        <v>42</v>
      </c>
      <c r="AE61" s="369"/>
      <c r="AF61" s="341">
        <f t="shared" si="48"/>
        <v>0.18</v>
      </c>
      <c r="AG61" s="342">
        <f t="shared" si="49"/>
        <v>1440472372.0599999</v>
      </c>
    </row>
    <row r="62" spans="1:33" ht="15" x14ac:dyDescent="0.25">
      <c r="A62" s="159">
        <f t="shared" si="21"/>
        <v>43</v>
      </c>
      <c r="B62" s="107">
        <f t="shared" si="27"/>
        <v>0</v>
      </c>
      <c r="C62" s="112">
        <f t="shared" si="28"/>
        <v>20</v>
      </c>
      <c r="D62" s="76"/>
      <c r="E62" s="107">
        <f t="shared" si="29"/>
        <v>0</v>
      </c>
      <c r="F62" s="105">
        <f t="shared" si="30"/>
        <v>150</v>
      </c>
      <c r="G62" s="100">
        <f t="shared" si="31"/>
        <v>6000</v>
      </c>
      <c r="H62" s="11"/>
      <c r="I62" s="7">
        <f t="shared" si="32"/>
        <v>2.0499999999999998</v>
      </c>
      <c r="J62" s="110">
        <f t="shared" si="33"/>
        <v>120999679253.116</v>
      </c>
      <c r="K62" s="8">
        <f t="shared" si="34"/>
        <v>236237469017.987</v>
      </c>
      <c r="L62" s="153"/>
      <c r="M62" s="157">
        <f t="shared" si="35"/>
        <v>47247493803598</v>
      </c>
      <c r="N62" s="300">
        <f t="shared" si="2"/>
        <v>2362374690.1799002</v>
      </c>
      <c r="O62" s="155">
        <f t="shared" si="36"/>
        <v>2362374690179.8999</v>
      </c>
      <c r="P62" s="203">
        <f t="shared" si="37"/>
        <v>337482098596680</v>
      </c>
      <c r="Q62" s="216">
        <f t="shared" si="4"/>
        <v>16874104929.834</v>
      </c>
      <c r="R62" s="119">
        <f t="shared" si="38"/>
        <v>143</v>
      </c>
      <c r="S62" s="120">
        <f t="shared" si="39"/>
        <v>0.02</v>
      </c>
      <c r="T62" s="124">
        <f t="shared" si="40"/>
        <v>163</v>
      </c>
      <c r="U62" s="125">
        <f t="shared" si="41"/>
        <v>0.03</v>
      </c>
      <c r="V62" s="366"/>
      <c r="W62" s="339">
        <f t="shared" si="42"/>
        <v>59059367254496.703</v>
      </c>
      <c r="X62" s="340">
        <f t="shared" si="43"/>
        <v>396541465851177</v>
      </c>
      <c r="Y62" s="343"/>
      <c r="Z62" s="344">
        <f t="shared" si="44"/>
        <v>-396541465831177</v>
      </c>
      <c r="AA62" s="345">
        <f t="shared" si="45"/>
        <v>19827073292.560001</v>
      </c>
      <c r="AB62" s="346">
        <f t="shared" si="46"/>
        <v>0</v>
      </c>
      <c r="AC62" s="347">
        <f t="shared" si="47"/>
        <v>0</v>
      </c>
      <c r="AD62" s="159">
        <f t="shared" si="20"/>
        <v>43</v>
      </c>
      <c r="AE62" s="369"/>
      <c r="AF62" s="341">
        <f t="shared" si="48"/>
        <v>0.18</v>
      </c>
      <c r="AG62" s="342">
        <f t="shared" si="49"/>
        <v>2952968362.7199998</v>
      </c>
    </row>
    <row r="63" spans="1:33" ht="15" x14ac:dyDescent="0.25">
      <c r="A63" s="159">
        <f t="shared" si="21"/>
        <v>44</v>
      </c>
      <c r="B63" s="107">
        <f t="shared" si="27"/>
        <v>0</v>
      </c>
      <c r="C63" s="112">
        <f t="shared" si="28"/>
        <v>20</v>
      </c>
      <c r="D63" s="76"/>
      <c r="E63" s="107">
        <f t="shared" si="29"/>
        <v>0</v>
      </c>
      <c r="F63" s="105">
        <f t="shared" si="30"/>
        <v>150</v>
      </c>
      <c r="G63" s="100">
        <f t="shared" si="31"/>
        <v>6150</v>
      </c>
      <c r="H63" s="11"/>
      <c r="I63" s="7">
        <f t="shared" si="32"/>
        <v>2.0499999999999998</v>
      </c>
      <c r="J63" s="110">
        <f t="shared" si="33"/>
        <v>248049342468.888</v>
      </c>
      <c r="K63" s="8">
        <f t="shared" si="34"/>
        <v>484286811486.875</v>
      </c>
      <c r="L63" s="153"/>
      <c r="M63" s="157">
        <f t="shared" si="35"/>
        <v>96857362297376</v>
      </c>
      <c r="N63" s="300">
        <f t="shared" si="2"/>
        <v>4842868114.8688002</v>
      </c>
      <c r="O63" s="155">
        <f t="shared" si="36"/>
        <v>4842868114868.7998</v>
      </c>
      <c r="P63" s="203">
        <f t="shared" si="37"/>
        <v>691838302123665</v>
      </c>
      <c r="Q63" s="216">
        <f t="shared" si="4"/>
        <v>34591915106.18325</v>
      </c>
      <c r="R63" s="119">
        <f t="shared" si="38"/>
        <v>143</v>
      </c>
      <c r="S63" s="120">
        <f t="shared" si="39"/>
        <v>0.02</v>
      </c>
      <c r="T63" s="124">
        <f t="shared" si="40"/>
        <v>163</v>
      </c>
      <c r="U63" s="125">
        <f t="shared" si="41"/>
        <v>0.03</v>
      </c>
      <c r="V63" s="366"/>
      <c r="W63" s="339">
        <f t="shared" si="42"/>
        <v>121071702871719</v>
      </c>
      <c r="X63" s="340">
        <f t="shared" si="43"/>
        <v>812910004995384</v>
      </c>
      <c r="Y63" s="343"/>
      <c r="Z63" s="344">
        <f t="shared" si="44"/>
        <v>-812910004975384</v>
      </c>
      <c r="AA63" s="345">
        <f t="shared" si="45"/>
        <v>40645500249.769997</v>
      </c>
      <c r="AB63" s="346">
        <f t="shared" si="46"/>
        <v>0</v>
      </c>
      <c r="AC63" s="347">
        <f t="shared" si="47"/>
        <v>0</v>
      </c>
      <c r="AD63" s="159">
        <f t="shared" si="20"/>
        <v>44</v>
      </c>
      <c r="AE63" s="369"/>
      <c r="AF63" s="341">
        <f t="shared" si="48"/>
        <v>0.18</v>
      </c>
      <c r="AG63" s="342">
        <f t="shared" si="49"/>
        <v>6053585143.5900002</v>
      </c>
    </row>
    <row r="64" spans="1:33" ht="15" x14ac:dyDescent="0.25">
      <c r="A64" s="159">
        <f t="shared" si="21"/>
        <v>45</v>
      </c>
      <c r="B64" s="108">
        <f t="shared" si="27"/>
        <v>0</v>
      </c>
      <c r="C64" s="102">
        <f t="shared" si="28"/>
        <v>20</v>
      </c>
      <c r="D64" s="9"/>
      <c r="E64" s="108">
        <f t="shared" si="29"/>
        <v>0</v>
      </c>
      <c r="F64" s="101">
        <f t="shared" si="30"/>
        <v>150</v>
      </c>
      <c r="G64" s="102">
        <f t="shared" si="31"/>
        <v>6300</v>
      </c>
      <c r="H64" s="9"/>
      <c r="I64" s="13">
        <f t="shared" si="32"/>
        <v>2.0499999999999998</v>
      </c>
      <c r="J64" s="14">
        <f t="shared" si="33"/>
        <v>508501152061.21997</v>
      </c>
      <c r="K64" s="15">
        <f t="shared" si="34"/>
        <v>992787963548.09497</v>
      </c>
      <c r="L64" s="153"/>
      <c r="M64" s="158">
        <f t="shared" si="35"/>
        <v>198557592709620</v>
      </c>
      <c r="N64" s="301">
        <f t="shared" si="2"/>
        <v>9927879635.4810009</v>
      </c>
      <c r="O64" s="156">
        <f t="shared" si="36"/>
        <v>9927879635481</v>
      </c>
      <c r="P64" s="204">
        <f t="shared" si="37"/>
        <v>1418268519353980</v>
      </c>
      <c r="Q64" s="215">
        <f t="shared" si="4"/>
        <v>70913425967.699005</v>
      </c>
      <c r="R64" s="121">
        <f t="shared" si="38"/>
        <v>143</v>
      </c>
      <c r="S64" s="122">
        <f t="shared" si="39"/>
        <v>0.02</v>
      </c>
      <c r="T64" s="126">
        <f t="shared" si="40"/>
        <v>163</v>
      </c>
      <c r="U64" s="127">
        <f t="shared" si="41"/>
        <v>0.03</v>
      </c>
      <c r="V64" s="366"/>
      <c r="W64" s="348">
        <f t="shared" si="42"/>
        <v>248196990887024</v>
      </c>
      <c r="X64" s="349">
        <f t="shared" si="43"/>
        <v>1666465510241000</v>
      </c>
      <c r="Y64" s="343"/>
      <c r="Z64" s="352">
        <f t="shared" si="44"/>
        <v>-1666465510221000</v>
      </c>
      <c r="AA64" s="353">
        <f t="shared" si="45"/>
        <v>83323275512.050003</v>
      </c>
      <c r="AB64" s="354">
        <f t="shared" si="46"/>
        <v>0</v>
      </c>
      <c r="AC64" s="355">
        <f t="shared" si="47"/>
        <v>0</v>
      </c>
      <c r="AD64" s="159">
        <f t="shared" si="20"/>
        <v>45</v>
      </c>
      <c r="AE64" s="369"/>
      <c r="AF64" s="350">
        <f t="shared" si="48"/>
        <v>0.18</v>
      </c>
      <c r="AG64" s="351">
        <f t="shared" si="49"/>
        <v>12409849544.35</v>
      </c>
    </row>
    <row r="65" spans="1:33" ht="15" x14ac:dyDescent="0.25">
      <c r="A65" s="159">
        <f t="shared" si="21"/>
        <v>46</v>
      </c>
      <c r="B65" s="107">
        <f t="shared" si="27"/>
        <v>0</v>
      </c>
      <c r="C65" s="112">
        <f t="shared" si="28"/>
        <v>20</v>
      </c>
      <c r="D65" s="76"/>
      <c r="E65" s="107">
        <f t="shared" si="29"/>
        <v>0</v>
      </c>
      <c r="F65" s="105">
        <f t="shared" si="30"/>
        <v>150</v>
      </c>
      <c r="G65" s="100">
        <f t="shared" si="31"/>
        <v>6450</v>
      </c>
      <c r="H65" s="11"/>
      <c r="I65" s="7">
        <f t="shared" si="32"/>
        <v>2.0499999999999998</v>
      </c>
      <c r="J65" s="110">
        <f t="shared" si="33"/>
        <v>1042427361725.5</v>
      </c>
      <c r="K65" s="8">
        <f t="shared" si="34"/>
        <v>2035215325273.595</v>
      </c>
      <c r="L65" s="153"/>
      <c r="M65" s="157">
        <f t="shared" si="35"/>
        <v>407043065054718</v>
      </c>
      <c r="N65" s="300">
        <f t="shared" si="2"/>
        <v>20352153252.735901</v>
      </c>
      <c r="O65" s="155">
        <f t="shared" si="36"/>
        <v>20352153252735.898</v>
      </c>
      <c r="P65" s="203">
        <f t="shared" si="37"/>
        <v>2907450464676130</v>
      </c>
      <c r="Q65" s="216">
        <f t="shared" si="4"/>
        <v>145372523233.80649</v>
      </c>
      <c r="R65" s="119">
        <f t="shared" si="38"/>
        <v>143</v>
      </c>
      <c r="S65" s="120">
        <f t="shared" si="39"/>
        <v>0.02</v>
      </c>
      <c r="T65" s="124">
        <f t="shared" si="40"/>
        <v>163</v>
      </c>
      <c r="U65" s="125">
        <f t="shared" si="41"/>
        <v>0.03</v>
      </c>
      <c r="V65" s="366"/>
      <c r="W65" s="339">
        <f t="shared" si="42"/>
        <v>508803831318399</v>
      </c>
      <c r="X65" s="340">
        <f t="shared" si="43"/>
        <v>3416254295994530</v>
      </c>
      <c r="Y65" s="343"/>
      <c r="Z65" s="344">
        <f t="shared" si="44"/>
        <v>-3416254295974530</v>
      </c>
      <c r="AA65" s="345">
        <f t="shared" si="45"/>
        <v>170812714799.73001</v>
      </c>
      <c r="AB65" s="346">
        <f t="shared" si="46"/>
        <v>0</v>
      </c>
      <c r="AC65" s="347">
        <f t="shared" si="47"/>
        <v>0</v>
      </c>
      <c r="AD65" s="159">
        <f t="shared" si="20"/>
        <v>46</v>
      </c>
      <c r="AE65" s="369"/>
      <c r="AF65" s="341">
        <f t="shared" si="48"/>
        <v>0.18</v>
      </c>
      <c r="AG65" s="342">
        <f t="shared" si="49"/>
        <v>25440191565.919998</v>
      </c>
    </row>
    <row r="66" spans="1:33" ht="15" x14ac:dyDescent="0.25">
      <c r="A66" s="159">
        <f t="shared" si="21"/>
        <v>47</v>
      </c>
      <c r="B66" s="107">
        <f t="shared" si="27"/>
        <v>0</v>
      </c>
      <c r="C66" s="112">
        <f t="shared" si="28"/>
        <v>20</v>
      </c>
      <c r="D66" s="76"/>
      <c r="E66" s="107">
        <f t="shared" si="29"/>
        <v>0</v>
      </c>
      <c r="F66" s="105">
        <f t="shared" si="30"/>
        <v>150</v>
      </c>
      <c r="G66" s="100">
        <f t="shared" si="31"/>
        <v>6600</v>
      </c>
      <c r="H66" s="11"/>
      <c r="I66" s="7">
        <f t="shared" si="32"/>
        <v>2.0499999999999998</v>
      </c>
      <c r="J66" s="110">
        <f t="shared" si="33"/>
        <v>2136976091537.27</v>
      </c>
      <c r="K66" s="8">
        <f t="shared" si="34"/>
        <v>4172191416810.8652</v>
      </c>
      <c r="L66" s="153"/>
      <c r="M66" s="157">
        <f t="shared" si="35"/>
        <v>834438283362174</v>
      </c>
      <c r="N66" s="300">
        <f t="shared" si="2"/>
        <v>41721914168.108704</v>
      </c>
      <c r="O66" s="155">
        <f t="shared" si="36"/>
        <v>41721914168108.703</v>
      </c>
      <c r="P66" s="203">
        <f t="shared" si="37"/>
        <v>5960273452586510</v>
      </c>
      <c r="Q66" s="216">
        <f t="shared" si="4"/>
        <v>298013672629.3255</v>
      </c>
      <c r="R66" s="119">
        <f t="shared" si="38"/>
        <v>143</v>
      </c>
      <c r="S66" s="120">
        <f t="shared" si="39"/>
        <v>0.02</v>
      </c>
      <c r="T66" s="124">
        <f t="shared" si="40"/>
        <v>163</v>
      </c>
      <c r="U66" s="125">
        <f t="shared" si="41"/>
        <v>0.02</v>
      </c>
      <c r="V66" s="366"/>
      <c r="W66" s="339">
        <f t="shared" si="42"/>
        <v>1043047854202720</v>
      </c>
      <c r="X66" s="340">
        <f t="shared" si="43"/>
        <v>7003321306789230</v>
      </c>
      <c r="Y66" s="343"/>
      <c r="Z66" s="344">
        <f t="shared" si="44"/>
        <v>-7003321306769230</v>
      </c>
      <c r="AA66" s="345">
        <f t="shared" si="45"/>
        <v>350166065339.46002</v>
      </c>
      <c r="AB66" s="346">
        <f t="shared" si="46"/>
        <v>0</v>
      </c>
      <c r="AC66" s="347">
        <f t="shared" si="47"/>
        <v>0</v>
      </c>
      <c r="AD66" s="159">
        <f t="shared" si="20"/>
        <v>47</v>
      </c>
      <c r="AE66" s="369"/>
      <c r="AF66" s="341">
        <f t="shared" si="48"/>
        <v>0.18</v>
      </c>
      <c r="AG66" s="342">
        <f t="shared" si="49"/>
        <v>52152392710.139999</v>
      </c>
    </row>
    <row r="67" spans="1:33" ht="15" x14ac:dyDescent="0.25">
      <c r="A67" s="159">
        <f t="shared" si="21"/>
        <v>48</v>
      </c>
      <c r="B67" s="107">
        <f t="shared" si="27"/>
        <v>0</v>
      </c>
      <c r="C67" s="112">
        <f t="shared" si="28"/>
        <v>20</v>
      </c>
      <c r="D67" s="76"/>
      <c r="E67" s="107">
        <f t="shared" si="29"/>
        <v>0</v>
      </c>
      <c r="F67" s="105">
        <f t="shared" si="30"/>
        <v>150</v>
      </c>
      <c r="G67" s="100">
        <f t="shared" si="31"/>
        <v>6750</v>
      </c>
      <c r="H67" s="11"/>
      <c r="I67" s="7">
        <f t="shared" si="32"/>
        <v>2.0499999999999998</v>
      </c>
      <c r="J67" s="110">
        <f t="shared" si="33"/>
        <v>4380800987651.3999</v>
      </c>
      <c r="K67" s="8">
        <f t="shared" si="34"/>
        <v>8552992404462.2656</v>
      </c>
      <c r="L67" s="153"/>
      <c r="M67" s="157">
        <f t="shared" si="35"/>
        <v>1710598480892450</v>
      </c>
      <c r="N67" s="300">
        <f t="shared" si="2"/>
        <v>85529924044.622498</v>
      </c>
      <c r="O67" s="155">
        <f t="shared" si="36"/>
        <v>85529924044622.703</v>
      </c>
      <c r="P67" s="203">
        <f t="shared" si="37"/>
        <v>1.22185605778028E+16</v>
      </c>
      <c r="Q67" s="216">
        <f t="shared" si="4"/>
        <v>610928028890.14001</v>
      </c>
      <c r="R67" s="119">
        <f t="shared" si="38"/>
        <v>143</v>
      </c>
      <c r="S67" s="120">
        <f t="shared" si="39"/>
        <v>0.02</v>
      </c>
      <c r="T67" s="124">
        <f t="shared" si="40"/>
        <v>163</v>
      </c>
      <c r="U67" s="125">
        <f t="shared" si="41"/>
        <v>0.02</v>
      </c>
      <c r="V67" s="366"/>
      <c r="W67" s="339">
        <f t="shared" si="42"/>
        <v>2138248101115570</v>
      </c>
      <c r="X67" s="340">
        <f t="shared" si="43"/>
        <v>1.43568086789184E+16</v>
      </c>
      <c r="Y67" s="343"/>
      <c r="Z67" s="344">
        <f t="shared" si="44"/>
        <v>-1.43568086788984E+16</v>
      </c>
      <c r="AA67" s="345">
        <f t="shared" si="45"/>
        <v>717840433945.92004</v>
      </c>
      <c r="AB67" s="346">
        <f t="shared" si="46"/>
        <v>0</v>
      </c>
      <c r="AC67" s="347">
        <f t="shared" si="47"/>
        <v>0</v>
      </c>
      <c r="AD67" s="159">
        <f t="shared" si="20"/>
        <v>48</v>
      </c>
      <c r="AE67" s="369"/>
      <c r="AF67" s="341">
        <f t="shared" si="48"/>
        <v>0.18</v>
      </c>
      <c r="AG67" s="342">
        <f t="shared" si="49"/>
        <v>106912405055.78</v>
      </c>
    </row>
    <row r="68" spans="1:33" ht="15" x14ac:dyDescent="0.25">
      <c r="A68" s="159">
        <f t="shared" si="21"/>
        <v>49</v>
      </c>
      <c r="B68" s="107">
        <f t="shared" si="27"/>
        <v>0</v>
      </c>
      <c r="C68" s="112">
        <f t="shared" si="28"/>
        <v>20</v>
      </c>
      <c r="D68" s="76"/>
      <c r="E68" s="107">
        <f t="shared" si="29"/>
        <v>0</v>
      </c>
      <c r="F68" s="105">
        <f t="shared" si="30"/>
        <v>150</v>
      </c>
      <c r="G68" s="100">
        <f t="shared" si="31"/>
        <v>6900</v>
      </c>
      <c r="H68" s="11"/>
      <c r="I68" s="7">
        <f t="shared" si="32"/>
        <v>2.0499999999999998</v>
      </c>
      <c r="J68" s="110">
        <f t="shared" si="33"/>
        <v>8980642024685.3691</v>
      </c>
      <c r="K68" s="8">
        <f t="shared" si="34"/>
        <v>17533634429147.635</v>
      </c>
      <c r="L68" s="153"/>
      <c r="M68" s="157">
        <f t="shared" si="35"/>
        <v>3506726885829520</v>
      </c>
      <c r="N68" s="300">
        <f t="shared" si="2"/>
        <v>175336344291.47601</v>
      </c>
      <c r="O68" s="155">
        <f t="shared" si="36"/>
        <v>175336344291476</v>
      </c>
      <c r="P68" s="203">
        <f t="shared" si="37"/>
        <v>2.50480491844962E+16</v>
      </c>
      <c r="Q68" s="216">
        <f t="shared" si="4"/>
        <v>1252402459224.8101</v>
      </c>
      <c r="R68" s="119">
        <f t="shared" si="38"/>
        <v>143</v>
      </c>
      <c r="S68" s="120">
        <f t="shared" si="39"/>
        <v>0.02</v>
      </c>
      <c r="T68" s="124">
        <f t="shared" si="40"/>
        <v>163</v>
      </c>
      <c r="U68" s="125">
        <f t="shared" si="41"/>
        <v>0.02</v>
      </c>
      <c r="V68" s="366"/>
      <c r="W68" s="339">
        <f t="shared" si="42"/>
        <v>4383408607286910</v>
      </c>
      <c r="X68" s="340">
        <f t="shared" si="43"/>
        <v>2.94314577917831E+16</v>
      </c>
      <c r="Y68" s="343"/>
      <c r="Z68" s="344">
        <f t="shared" si="44"/>
        <v>-2.94314577917631E+16</v>
      </c>
      <c r="AA68" s="345">
        <f t="shared" si="45"/>
        <v>1471572889589.1599</v>
      </c>
      <c r="AB68" s="346">
        <f t="shared" si="46"/>
        <v>0</v>
      </c>
      <c r="AC68" s="347">
        <f t="shared" si="47"/>
        <v>0</v>
      </c>
      <c r="AD68" s="159">
        <f t="shared" si="20"/>
        <v>49</v>
      </c>
      <c r="AE68" s="369"/>
      <c r="AF68" s="341">
        <f t="shared" si="48"/>
        <v>0.18</v>
      </c>
      <c r="AG68" s="342">
        <f t="shared" si="49"/>
        <v>219170430364.35001</v>
      </c>
    </row>
    <row r="69" spans="1:33" ht="15" x14ac:dyDescent="0.25">
      <c r="A69" s="159">
        <f t="shared" si="21"/>
        <v>50</v>
      </c>
      <c r="B69" s="108">
        <f t="shared" si="27"/>
        <v>0</v>
      </c>
      <c r="C69" s="102">
        <f t="shared" si="28"/>
        <v>20</v>
      </c>
      <c r="D69" s="9"/>
      <c r="E69" s="108">
        <f t="shared" si="29"/>
        <v>0</v>
      </c>
      <c r="F69" s="101">
        <f t="shared" si="30"/>
        <v>150</v>
      </c>
      <c r="G69" s="102">
        <f t="shared" si="31"/>
        <v>7050</v>
      </c>
      <c r="H69" s="9"/>
      <c r="I69" s="13">
        <f t="shared" si="32"/>
        <v>2.0499999999999998</v>
      </c>
      <c r="J69" s="14">
        <f t="shared" si="33"/>
        <v>18410316150605</v>
      </c>
      <c r="K69" s="15">
        <f t="shared" si="34"/>
        <v>35943950579752.633</v>
      </c>
      <c r="L69" s="153"/>
      <c r="M69" s="158">
        <f t="shared" si="35"/>
        <v>7188790115950520</v>
      </c>
      <c r="N69" s="301">
        <f t="shared" si="2"/>
        <v>359439505797.526</v>
      </c>
      <c r="O69" s="156">
        <f t="shared" si="36"/>
        <v>359439505797526</v>
      </c>
      <c r="P69" s="204">
        <f t="shared" si="37"/>
        <v>5.13485008282176E+16</v>
      </c>
      <c r="Q69" s="215">
        <f t="shared" si="4"/>
        <v>2567425041410.8799</v>
      </c>
      <c r="R69" s="121">
        <f t="shared" si="38"/>
        <v>143</v>
      </c>
      <c r="S69" s="122">
        <f t="shared" si="39"/>
        <v>0.02</v>
      </c>
      <c r="T69" s="126">
        <f t="shared" si="40"/>
        <v>163</v>
      </c>
      <c r="U69" s="127">
        <f t="shared" si="41"/>
        <v>0.02</v>
      </c>
      <c r="V69" s="366"/>
      <c r="W69" s="348">
        <f t="shared" si="42"/>
        <v>8985987644938160</v>
      </c>
      <c r="X69" s="349">
        <f t="shared" si="43"/>
        <v>6.03344884731558E+16</v>
      </c>
      <c r="Y69" s="343"/>
      <c r="Z69" s="352">
        <f t="shared" si="44"/>
        <v>-6.03344884731358E+16</v>
      </c>
      <c r="AA69" s="353">
        <f t="shared" si="45"/>
        <v>3016724423657.79</v>
      </c>
      <c r="AB69" s="354">
        <f t="shared" si="46"/>
        <v>0</v>
      </c>
      <c r="AC69" s="355">
        <f t="shared" si="47"/>
        <v>0</v>
      </c>
      <c r="AD69" s="159">
        <f t="shared" si="20"/>
        <v>50</v>
      </c>
      <c r="AE69" s="369"/>
      <c r="AF69" s="350">
        <f t="shared" si="48"/>
        <v>0.18</v>
      </c>
      <c r="AG69" s="351">
        <f t="shared" si="49"/>
        <v>449299382246.90997</v>
      </c>
    </row>
    <row r="70" spans="1:33" ht="15" x14ac:dyDescent="0.25">
      <c r="A70" s="159">
        <f t="shared" si="21"/>
        <v>51</v>
      </c>
      <c r="B70" s="107">
        <f t="shared" si="27"/>
        <v>0</v>
      </c>
      <c r="C70" s="112">
        <f t="shared" si="28"/>
        <v>20</v>
      </c>
      <c r="D70" s="76"/>
      <c r="E70" s="107">
        <f t="shared" si="29"/>
        <v>0</v>
      </c>
      <c r="F70" s="105">
        <f t="shared" si="30"/>
        <v>150</v>
      </c>
      <c r="G70" s="100">
        <f t="shared" si="31"/>
        <v>7200</v>
      </c>
      <c r="H70" s="11"/>
      <c r="I70" s="7">
        <f t="shared" si="32"/>
        <v>2.0499999999999998</v>
      </c>
      <c r="J70" s="110">
        <f t="shared" si="33"/>
        <v>37741148108740.203</v>
      </c>
      <c r="K70" s="8">
        <f t="shared" si="34"/>
        <v>73685098688492.844</v>
      </c>
      <c r="L70" s="153"/>
      <c r="M70" s="157">
        <f t="shared" si="35"/>
        <v>1.47370197376986E+16</v>
      </c>
      <c r="N70" s="300">
        <f t="shared" si="2"/>
        <v>736850986884.93005</v>
      </c>
      <c r="O70" s="155">
        <f t="shared" si="36"/>
        <v>736850986884928</v>
      </c>
      <c r="P70" s="203">
        <f t="shared" si="37"/>
        <v>1.05264426697846E+17</v>
      </c>
      <c r="Q70" s="216">
        <f t="shared" si="4"/>
        <v>5263221334892.2998</v>
      </c>
      <c r="R70" s="119">
        <f t="shared" si="38"/>
        <v>143</v>
      </c>
      <c r="S70" s="120">
        <f t="shared" si="39"/>
        <v>0.02</v>
      </c>
      <c r="T70" s="124">
        <f t="shared" si="40"/>
        <v>163</v>
      </c>
      <c r="U70" s="125">
        <f t="shared" si="41"/>
        <v>0.02</v>
      </c>
      <c r="V70" s="366"/>
      <c r="W70" s="339">
        <f t="shared" si="42"/>
        <v>1.84212746721232E+16</v>
      </c>
      <c r="X70" s="340">
        <f t="shared" si="43"/>
        <v>1.2368570136996899E+17</v>
      </c>
      <c r="Y70" s="343"/>
      <c r="Z70" s="344">
        <f t="shared" si="44"/>
        <v>-1.2368570136994899E+17</v>
      </c>
      <c r="AA70" s="345">
        <f t="shared" si="45"/>
        <v>6184285068498.4502</v>
      </c>
      <c r="AB70" s="346">
        <f t="shared" si="46"/>
        <v>0</v>
      </c>
      <c r="AC70" s="347">
        <f t="shared" si="47"/>
        <v>0</v>
      </c>
      <c r="AD70" s="159">
        <f t="shared" si="20"/>
        <v>51</v>
      </c>
      <c r="AE70" s="369"/>
      <c r="AF70" s="341">
        <f t="shared" si="48"/>
        <v>0.18</v>
      </c>
      <c r="AG70" s="342">
        <f t="shared" si="49"/>
        <v>921063733606.16003</v>
      </c>
    </row>
    <row r="71" spans="1:33" ht="15" x14ac:dyDescent="0.25">
      <c r="A71" s="159">
        <f t="shared" si="21"/>
        <v>52</v>
      </c>
      <c r="B71" s="107">
        <f t="shared" si="27"/>
        <v>0</v>
      </c>
      <c r="C71" s="112">
        <f t="shared" si="28"/>
        <v>20</v>
      </c>
      <c r="D71" s="76"/>
      <c r="E71" s="107">
        <f t="shared" si="29"/>
        <v>0</v>
      </c>
      <c r="F71" s="105">
        <f t="shared" si="30"/>
        <v>150</v>
      </c>
      <c r="G71" s="100">
        <f t="shared" si="31"/>
        <v>7350</v>
      </c>
      <c r="H71" s="11"/>
      <c r="I71" s="7">
        <f t="shared" si="32"/>
        <v>2.0499999999999998</v>
      </c>
      <c r="J71" s="110">
        <f t="shared" si="33"/>
        <v>77369353622917.406</v>
      </c>
      <c r="K71" s="8">
        <f t="shared" si="34"/>
        <v>151054452311410.25</v>
      </c>
      <c r="L71" s="153"/>
      <c r="M71" s="157">
        <f t="shared" si="35"/>
        <v>3.0210890462282E+16</v>
      </c>
      <c r="N71" s="300">
        <f t="shared" si="2"/>
        <v>1510544523114.1001</v>
      </c>
      <c r="O71" s="155">
        <f t="shared" si="36"/>
        <v>1510544523114100</v>
      </c>
      <c r="P71" s="203">
        <f t="shared" si="37"/>
        <v>2.1579207473058499E+17</v>
      </c>
      <c r="Q71" s="216">
        <f t="shared" si="4"/>
        <v>10789603736529.25</v>
      </c>
      <c r="R71" s="119">
        <f t="shared" si="38"/>
        <v>143</v>
      </c>
      <c r="S71" s="120">
        <f t="shared" si="39"/>
        <v>0.02</v>
      </c>
      <c r="T71" s="124">
        <f t="shared" si="40"/>
        <v>163</v>
      </c>
      <c r="U71" s="125">
        <f t="shared" si="41"/>
        <v>0.02</v>
      </c>
      <c r="V71" s="366"/>
      <c r="W71" s="339">
        <f t="shared" si="42"/>
        <v>3.77636130778526E+16</v>
      </c>
      <c r="X71" s="340">
        <f t="shared" si="43"/>
        <v>2.5355568780843802E+17</v>
      </c>
      <c r="Y71" s="343"/>
      <c r="Z71" s="344">
        <f t="shared" si="44"/>
        <v>-2.5355568780841798E+17</v>
      </c>
      <c r="AA71" s="345">
        <f t="shared" si="45"/>
        <v>12677784390421.9</v>
      </c>
      <c r="AB71" s="346">
        <f t="shared" si="46"/>
        <v>0</v>
      </c>
      <c r="AC71" s="347">
        <f t="shared" si="47"/>
        <v>0</v>
      </c>
      <c r="AD71" s="159">
        <f t="shared" si="20"/>
        <v>52</v>
      </c>
      <c r="AE71" s="369"/>
      <c r="AF71" s="341">
        <f t="shared" si="48"/>
        <v>0.18</v>
      </c>
      <c r="AG71" s="342">
        <f t="shared" si="49"/>
        <v>1888180653892.6299</v>
      </c>
    </row>
    <row r="72" spans="1:33" ht="15" x14ac:dyDescent="0.25">
      <c r="A72" s="159">
        <f t="shared" si="21"/>
        <v>53</v>
      </c>
      <c r="B72" s="107">
        <f t="shared" si="27"/>
        <v>0</v>
      </c>
      <c r="C72" s="112">
        <f t="shared" si="28"/>
        <v>20</v>
      </c>
      <c r="D72" s="76"/>
      <c r="E72" s="107">
        <f t="shared" si="29"/>
        <v>0</v>
      </c>
      <c r="F72" s="105">
        <f t="shared" si="30"/>
        <v>150</v>
      </c>
      <c r="G72" s="100">
        <f t="shared" si="31"/>
        <v>7500</v>
      </c>
      <c r="H72" s="11"/>
      <c r="I72" s="7">
        <f t="shared" si="32"/>
        <v>2.0499999999999998</v>
      </c>
      <c r="J72" s="110">
        <f t="shared" si="33"/>
        <v>158607174926981</v>
      </c>
      <c r="K72" s="8">
        <f t="shared" si="34"/>
        <v>309661627238391.25</v>
      </c>
      <c r="L72" s="153"/>
      <c r="M72" s="157">
        <f t="shared" si="35"/>
        <v>6.19323254476782E+16</v>
      </c>
      <c r="N72" s="300">
        <f t="shared" si="2"/>
        <v>3096616272383.9102</v>
      </c>
      <c r="O72" s="155">
        <f t="shared" si="36"/>
        <v>3096616272383910</v>
      </c>
      <c r="P72" s="203">
        <f t="shared" si="37"/>
        <v>4.4237375319769997E+17</v>
      </c>
      <c r="Q72" s="216">
        <f t="shared" si="4"/>
        <v>22118687659885</v>
      </c>
      <c r="R72" s="119">
        <f t="shared" si="38"/>
        <v>143</v>
      </c>
      <c r="S72" s="120">
        <f t="shared" si="39"/>
        <v>0.02</v>
      </c>
      <c r="T72" s="124">
        <f t="shared" si="40"/>
        <v>163</v>
      </c>
      <c r="U72" s="125">
        <f t="shared" si="41"/>
        <v>0.02</v>
      </c>
      <c r="V72" s="366"/>
      <c r="W72" s="339">
        <f t="shared" si="42"/>
        <v>7.7415406809597792E+16</v>
      </c>
      <c r="X72" s="340">
        <f t="shared" si="43"/>
        <v>5.1978916000729798E+17</v>
      </c>
      <c r="Y72" s="343"/>
      <c r="Z72" s="344">
        <f t="shared" si="44"/>
        <v>-5.1978916000727802E+17</v>
      </c>
      <c r="AA72" s="345">
        <f t="shared" si="45"/>
        <v>25989458000364.898</v>
      </c>
      <c r="AB72" s="346">
        <f t="shared" si="46"/>
        <v>0</v>
      </c>
      <c r="AC72" s="347">
        <f t="shared" si="47"/>
        <v>0</v>
      </c>
      <c r="AD72" s="159">
        <f t="shared" si="20"/>
        <v>53</v>
      </c>
      <c r="AE72" s="369"/>
      <c r="AF72" s="341">
        <f t="shared" si="48"/>
        <v>0.18</v>
      </c>
      <c r="AG72" s="342">
        <f t="shared" si="49"/>
        <v>3870770340479.8901</v>
      </c>
    </row>
    <row r="73" spans="1:33" ht="15" x14ac:dyDescent="0.25">
      <c r="A73" s="159">
        <f t="shared" si="21"/>
        <v>54</v>
      </c>
      <c r="B73" s="107">
        <f t="shared" si="27"/>
        <v>0</v>
      </c>
      <c r="C73" s="112">
        <f t="shared" si="28"/>
        <v>20</v>
      </c>
      <c r="D73" s="76"/>
      <c r="E73" s="107">
        <f t="shared" si="29"/>
        <v>0</v>
      </c>
      <c r="F73" s="105">
        <f t="shared" si="30"/>
        <v>150</v>
      </c>
      <c r="G73" s="100">
        <f t="shared" si="31"/>
        <v>7650</v>
      </c>
      <c r="H73" s="11"/>
      <c r="I73" s="7">
        <f t="shared" si="32"/>
        <v>2.0499999999999998</v>
      </c>
      <c r="J73" s="110">
        <f t="shared" si="33"/>
        <v>325144708600311</v>
      </c>
      <c r="K73" s="8">
        <f t="shared" si="34"/>
        <v>634806335838702.25</v>
      </c>
      <c r="L73" s="153"/>
      <c r="M73" s="157">
        <f t="shared" si="35"/>
        <v>1.2696126716774E+17</v>
      </c>
      <c r="N73" s="300">
        <f t="shared" si="2"/>
        <v>6348063358387</v>
      </c>
      <c r="O73" s="155">
        <f t="shared" si="36"/>
        <v>6348063358387020</v>
      </c>
      <c r="P73" s="203">
        <f t="shared" si="37"/>
        <v>9.0686619405528704E+17</v>
      </c>
      <c r="Q73" s="216">
        <f t="shared" si="4"/>
        <v>45343309702764.352</v>
      </c>
      <c r="R73" s="119">
        <f t="shared" si="38"/>
        <v>143</v>
      </c>
      <c r="S73" s="120">
        <f t="shared" si="39"/>
        <v>0.02</v>
      </c>
      <c r="T73" s="124">
        <f t="shared" si="40"/>
        <v>163</v>
      </c>
      <c r="U73" s="125">
        <f t="shared" si="41"/>
        <v>0.02</v>
      </c>
      <c r="V73" s="366"/>
      <c r="W73" s="339">
        <f t="shared" si="42"/>
        <v>1.58701583959676E+17</v>
      </c>
      <c r="X73" s="340">
        <f t="shared" si="43"/>
        <v>1.06556777801496E+18</v>
      </c>
      <c r="Y73" s="343"/>
      <c r="Z73" s="344">
        <f t="shared" si="44"/>
        <v>-1.06556777801494E+18</v>
      </c>
      <c r="AA73" s="345">
        <f t="shared" si="45"/>
        <v>53278388900748</v>
      </c>
      <c r="AB73" s="346">
        <f t="shared" si="46"/>
        <v>0</v>
      </c>
      <c r="AC73" s="347">
        <f t="shared" si="47"/>
        <v>0</v>
      </c>
      <c r="AD73" s="159">
        <f t="shared" si="20"/>
        <v>54</v>
      </c>
      <c r="AE73" s="369"/>
      <c r="AF73" s="341">
        <f t="shared" si="48"/>
        <v>0.18</v>
      </c>
      <c r="AG73" s="342">
        <f t="shared" si="49"/>
        <v>7935079197983.7998</v>
      </c>
    </row>
    <row r="74" spans="1:33" ht="15" x14ac:dyDescent="0.25">
      <c r="A74" s="159">
        <f t="shared" si="21"/>
        <v>55</v>
      </c>
      <c r="B74" s="108">
        <f t="shared" si="27"/>
        <v>0</v>
      </c>
      <c r="C74" s="102">
        <f t="shared" si="28"/>
        <v>20</v>
      </c>
      <c r="D74" s="9"/>
      <c r="E74" s="108">
        <f t="shared" si="29"/>
        <v>0</v>
      </c>
      <c r="F74" s="101">
        <f t="shared" si="30"/>
        <v>150</v>
      </c>
      <c r="G74" s="102">
        <f t="shared" si="31"/>
        <v>7800</v>
      </c>
      <c r="H74" s="9"/>
      <c r="I74" s="13">
        <f t="shared" si="32"/>
        <v>2.0499999999999998</v>
      </c>
      <c r="J74" s="14">
        <f t="shared" si="33"/>
        <v>666546652630637</v>
      </c>
      <c r="K74" s="15">
        <f t="shared" si="34"/>
        <v>1301352988469339.2</v>
      </c>
      <c r="L74" s="153"/>
      <c r="M74" s="158">
        <f t="shared" si="35"/>
        <v>2.60270597693868E+17</v>
      </c>
      <c r="N74" s="301">
        <f t="shared" si="2"/>
        <v>13013529884693.4</v>
      </c>
      <c r="O74" s="156">
        <f t="shared" si="36"/>
        <v>1.30135298846934E+16</v>
      </c>
      <c r="P74" s="204">
        <f t="shared" si="37"/>
        <v>1.8590756978133399E+18</v>
      </c>
      <c r="Q74" s="215">
        <f t="shared" si="4"/>
        <v>92953784890667</v>
      </c>
      <c r="R74" s="121">
        <f t="shared" si="38"/>
        <v>143</v>
      </c>
      <c r="S74" s="122">
        <f t="shared" si="39"/>
        <v>0.02</v>
      </c>
      <c r="T74" s="126">
        <f t="shared" si="40"/>
        <v>163</v>
      </c>
      <c r="U74" s="127">
        <f t="shared" si="41"/>
        <v>0.02</v>
      </c>
      <c r="V74" s="366"/>
      <c r="W74" s="348">
        <f t="shared" si="42"/>
        <v>3.2533824711733498E+17</v>
      </c>
      <c r="X74" s="349">
        <f t="shared" si="43"/>
        <v>2.1844139449306701E+18</v>
      </c>
      <c r="Y74" s="343"/>
      <c r="Z74" s="352">
        <f t="shared" si="44"/>
        <v>-2.1844139449306501E+18</v>
      </c>
      <c r="AA74" s="353">
        <f t="shared" si="45"/>
        <v>109220697246533</v>
      </c>
      <c r="AB74" s="354">
        <f t="shared" si="46"/>
        <v>0</v>
      </c>
      <c r="AC74" s="355">
        <f t="shared" si="47"/>
        <v>0</v>
      </c>
      <c r="AD74" s="159">
        <f t="shared" si="20"/>
        <v>55</v>
      </c>
      <c r="AE74" s="369"/>
      <c r="AF74" s="350">
        <f t="shared" si="48"/>
        <v>0.18</v>
      </c>
      <c r="AG74" s="351">
        <f t="shared" si="49"/>
        <v>16266912355866.699</v>
      </c>
    </row>
    <row r="75" spans="1:33" ht="15" x14ac:dyDescent="0.25">
      <c r="A75" s="159">
        <f t="shared" si="21"/>
        <v>56</v>
      </c>
      <c r="B75" s="107">
        <f t="shared" si="27"/>
        <v>0</v>
      </c>
      <c r="C75" s="112">
        <f t="shared" si="28"/>
        <v>20</v>
      </c>
      <c r="D75" s="76"/>
      <c r="E75" s="107">
        <f t="shared" si="29"/>
        <v>0</v>
      </c>
      <c r="F75" s="105">
        <f t="shared" si="30"/>
        <v>150</v>
      </c>
      <c r="G75" s="100">
        <f t="shared" si="31"/>
        <v>7950</v>
      </c>
      <c r="H75" s="11"/>
      <c r="I75" s="7">
        <f t="shared" si="32"/>
        <v>2.0499999999999998</v>
      </c>
      <c r="J75" s="110">
        <f t="shared" si="33"/>
        <v>1366420637892810</v>
      </c>
      <c r="K75" s="8">
        <f t="shared" si="34"/>
        <v>2667773626362149</v>
      </c>
      <c r="L75" s="153"/>
      <c r="M75" s="157">
        <f t="shared" si="35"/>
        <v>5.3355472527243002E+17</v>
      </c>
      <c r="N75" s="300">
        <f t="shared" si="2"/>
        <v>26677736263621.5</v>
      </c>
      <c r="O75" s="155">
        <f t="shared" si="36"/>
        <v>2.66777362636215E+16</v>
      </c>
      <c r="P75" s="203">
        <f t="shared" si="37"/>
        <v>3.8111051805173499E+18</v>
      </c>
      <c r="Q75" s="216">
        <f t="shared" si="4"/>
        <v>190555259025867.5</v>
      </c>
      <c r="R75" s="119">
        <f t="shared" si="38"/>
        <v>143</v>
      </c>
      <c r="S75" s="120">
        <f t="shared" si="39"/>
        <v>0.02</v>
      </c>
      <c r="T75" s="124">
        <f t="shared" si="40"/>
        <v>163</v>
      </c>
      <c r="U75" s="125">
        <f t="shared" si="41"/>
        <v>0.02</v>
      </c>
      <c r="V75" s="366"/>
      <c r="W75" s="339">
        <f t="shared" si="42"/>
        <v>6.6694340659053696E+17</v>
      </c>
      <c r="X75" s="340">
        <f t="shared" si="43"/>
        <v>4.4780485871078902E+18</v>
      </c>
      <c r="Y75" s="343"/>
      <c r="Z75" s="344">
        <f t="shared" si="44"/>
        <v>-4.4780485871078702E+18</v>
      </c>
      <c r="AA75" s="345">
        <f t="shared" si="45"/>
        <v>223902429355394</v>
      </c>
      <c r="AB75" s="346">
        <f t="shared" si="46"/>
        <v>0</v>
      </c>
      <c r="AC75" s="347">
        <f t="shared" si="47"/>
        <v>0</v>
      </c>
      <c r="AD75" s="159">
        <f t="shared" si="20"/>
        <v>56</v>
      </c>
      <c r="AE75" s="369"/>
      <c r="AF75" s="341">
        <f t="shared" si="48"/>
        <v>0.18</v>
      </c>
      <c r="AG75" s="342">
        <f t="shared" si="49"/>
        <v>33347170329526.801</v>
      </c>
    </row>
    <row r="76" spans="1:33" ht="15" x14ac:dyDescent="0.25">
      <c r="A76" s="159">
        <f t="shared" si="21"/>
        <v>57</v>
      </c>
      <c r="B76" s="107">
        <f t="shared" si="27"/>
        <v>0</v>
      </c>
      <c r="C76" s="112">
        <f t="shared" si="28"/>
        <v>20</v>
      </c>
      <c r="D76" s="76"/>
      <c r="E76" s="107">
        <f t="shared" si="29"/>
        <v>0</v>
      </c>
      <c r="F76" s="105">
        <f t="shared" si="30"/>
        <v>150</v>
      </c>
      <c r="G76" s="100">
        <f t="shared" si="31"/>
        <v>8100</v>
      </c>
      <c r="H76" s="11"/>
      <c r="I76" s="7">
        <f t="shared" si="32"/>
        <v>2.0499999999999998</v>
      </c>
      <c r="J76" s="110">
        <f t="shared" si="33"/>
        <v>2801162307680260</v>
      </c>
      <c r="K76" s="8">
        <f t="shared" si="34"/>
        <v>5468935934042409</v>
      </c>
      <c r="L76" s="153"/>
      <c r="M76" s="157">
        <f t="shared" si="35"/>
        <v>1.09378718680848E+18</v>
      </c>
      <c r="N76" s="300">
        <f t="shared" si="2"/>
        <v>54689359340424</v>
      </c>
      <c r="O76" s="155">
        <f t="shared" si="36"/>
        <v>5.4689359340424096E+16</v>
      </c>
      <c r="P76" s="203">
        <f t="shared" si="37"/>
        <v>7.8127656200605696E+18</v>
      </c>
      <c r="Q76" s="216">
        <f t="shared" si="4"/>
        <v>390638281003028.5</v>
      </c>
      <c r="R76" s="119">
        <f t="shared" si="38"/>
        <v>143</v>
      </c>
      <c r="S76" s="120">
        <f t="shared" si="39"/>
        <v>0.02</v>
      </c>
      <c r="T76" s="124">
        <f t="shared" si="40"/>
        <v>163</v>
      </c>
      <c r="U76" s="125">
        <f t="shared" si="41"/>
        <v>0.02</v>
      </c>
      <c r="V76" s="366"/>
      <c r="W76" s="339">
        <f t="shared" si="42"/>
        <v>1.3672339835105999E+18</v>
      </c>
      <c r="X76" s="340">
        <f t="shared" si="43"/>
        <v>9.1799996035711703E+18</v>
      </c>
      <c r="Y76" s="343"/>
      <c r="Z76" s="344">
        <f t="shared" si="44"/>
        <v>-9.1799996035711498E+18</v>
      </c>
      <c r="AA76" s="345">
        <f t="shared" si="45"/>
        <v>458999980178558</v>
      </c>
      <c r="AB76" s="346">
        <f t="shared" si="46"/>
        <v>0</v>
      </c>
      <c r="AC76" s="347">
        <f t="shared" si="47"/>
        <v>0</v>
      </c>
      <c r="AD76" s="159">
        <f t="shared" si="20"/>
        <v>57</v>
      </c>
      <c r="AE76" s="369"/>
      <c r="AF76" s="341">
        <f t="shared" si="48"/>
        <v>0.18</v>
      </c>
      <c r="AG76" s="342">
        <f t="shared" si="49"/>
        <v>68361699175530</v>
      </c>
    </row>
    <row r="77" spans="1:33" ht="15" x14ac:dyDescent="0.25">
      <c r="A77" s="159">
        <f t="shared" si="21"/>
        <v>58</v>
      </c>
      <c r="B77" s="107">
        <f t="shared" si="27"/>
        <v>0</v>
      </c>
      <c r="C77" s="112">
        <f t="shared" si="28"/>
        <v>20</v>
      </c>
      <c r="D77" s="76"/>
      <c r="E77" s="107">
        <f t="shared" si="29"/>
        <v>0</v>
      </c>
      <c r="F77" s="105">
        <f t="shared" si="30"/>
        <v>150</v>
      </c>
      <c r="G77" s="100">
        <f t="shared" si="31"/>
        <v>8250</v>
      </c>
      <c r="H77" s="11"/>
      <c r="I77" s="7">
        <f t="shared" si="32"/>
        <v>2.0499999999999998</v>
      </c>
      <c r="J77" s="110">
        <f t="shared" si="33"/>
        <v>5742382730744530</v>
      </c>
      <c r="K77" s="8">
        <f t="shared" si="34"/>
        <v>1.121131866478694E+16</v>
      </c>
      <c r="L77" s="153"/>
      <c r="M77" s="157">
        <f t="shared" si="35"/>
        <v>2.2422637329573801E+18</v>
      </c>
      <c r="N77" s="300">
        <f t="shared" si="2"/>
        <v>112113186647869</v>
      </c>
      <c r="O77" s="155">
        <f t="shared" si="36"/>
        <v>1.1211318664786899E+17</v>
      </c>
      <c r="P77" s="203">
        <f t="shared" si="37"/>
        <v>1.60161695211242E+19</v>
      </c>
      <c r="Q77" s="216">
        <f t="shared" si="4"/>
        <v>800808476056210</v>
      </c>
      <c r="R77" s="119">
        <f t="shared" si="38"/>
        <v>143</v>
      </c>
      <c r="S77" s="120">
        <f t="shared" si="39"/>
        <v>0.02</v>
      </c>
      <c r="T77" s="124">
        <f t="shared" si="40"/>
        <v>163</v>
      </c>
      <c r="U77" s="125">
        <f t="shared" si="41"/>
        <v>0.02</v>
      </c>
      <c r="V77" s="366"/>
      <c r="W77" s="339">
        <f t="shared" si="42"/>
        <v>2.8028296661967299E+18</v>
      </c>
      <c r="X77" s="340">
        <f t="shared" si="43"/>
        <v>1.8818999187320902E+19</v>
      </c>
      <c r="Y77" s="343"/>
      <c r="Z77" s="344">
        <f t="shared" si="44"/>
        <v>-1.8818999187320902E+19</v>
      </c>
      <c r="AA77" s="345">
        <f t="shared" si="45"/>
        <v>940949959366045</v>
      </c>
      <c r="AB77" s="346">
        <f t="shared" si="46"/>
        <v>0</v>
      </c>
      <c r="AC77" s="347">
        <f t="shared" si="47"/>
        <v>0</v>
      </c>
      <c r="AD77" s="159">
        <f t="shared" si="20"/>
        <v>58</v>
      </c>
      <c r="AE77" s="369"/>
      <c r="AF77" s="341">
        <f t="shared" si="48"/>
        <v>0.18</v>
      </c>
      <c r="AG77" s="342">
        <f t="shared" si="49"/>
        <v>140141483309836</v>
      </c>
    </row>
    <row r="78" spans="1:33" ht="15" x14ac:dyDescent="0.25">
      <c r="A78" s="159">
        <f t="shared" si="21"/>
        <v>59</v>
      </c>
      <c r="B78" s="107">
        <f t="shared" si="27"/>
        <v>0</v>
      </c>
      <c r="C78" s="112">
        <f t="shared" si="28"/>
        <v>20</v>
      </c>
      <c r="D78" s="76"/>
      <c r="E78" s="107">
        <f t="shared" si="29"/>
        <v>0</v>
      </c>
      <c r="F78" s="105">
        <f t="shared" si="30"/>
        <v>150</v>
      </c>
      <c r="G78" s="100">
        <f t="shared" si="31"/>
        <v>8400</v>
      </c>
      <c r="H78" s="11"/>
      <c r="I78" s="7">
        <f t="shared" si="32"/>
        <v>2.0499999999999998</v>
      </c>
      <c r="J78" s="110">
        <f t="shared" si="33"/>
        <v>1.17718845980263E+16</v>
      </c>
      <c r="K78" s="8">
        <f t="shared" si="34"/>
        <v>2.298320326281324E+16</v>
      </c>
      <c r="L78" s="153"/>
      <c r="M78" s="157">
        <f t="shared" si="35"/>
        <v>4.5966406525626399E+18</v>
      </c>
      <c r="N78" s="300">
        <f t="shared" si="2"/>
        <v>229832032628132</v>
      </c>
      <c r="O78" s="155">
        <f t="shared" si="36"/>
        <v>2.29832032628132E+17</v>
      </c>
      <c r="P78" s="203">
        <f t="shared" si="37"/>
        <v>3.28331475183046E+19</v>
      </c>
      <c r="Q78" s="216">
        <f t="shared" si="4"/>
        <v>1641657375915230</v>
      </c>
      <c r="R78" s="119">
        <f t="shared" si="38"/>
        <v>143</v>
      </c>
      <c r="S78" s="120">
        <f t="shared" si="39"/>
        <v>0.02</v>
      </c>
      <c r="T78" s="124">
        <f t="shared" si="40"/>
        <v>163</v>
      </c>
      <c r="U78" s="125">
        <f t="shared" si="41"/>
        <v>0.02</v>
      </c>
      <c r="V78" s="366"/>
      <c r="W78" s="339">
        <f t="shared" si="42"/>
        <v>5.7458008157033103E+18</v>
      </c>
      <c r="X78" s="340">
        <f t="shared" si="43"/>
        <v>3.8578948334007902E+19</v>
      </c>
      <c r="Y78" s="343"/>
      <c r="Z78" s="344">
        <f t="shared" si="44"/>
        <v>-3.8578948334007902E+19</v>
      </c>
      <c r="AA78" s="345">
        <f t="shared" si="45"/>
        <v>1928947416700390</v>
      </c>
      <c r="AB78" s="346">
        <f t="shared" si="46"/>
        <v>0</v>
      </c>
      <c r="AC78" s="347">
        <f t="shared" si="47"/>
        <v>0</v>
      </c>
      <c r="AD78" s="159">
        <f t="shared" si="20"/>
        <v>59</v>
      </c>
      <c r="AE78" s="369"/>
      <c r="AF78" s="341">
        <f t="shared" si="48"/>
        <v>0.18</v>
      </c>
      <c r="AG78" s="342">
        <f t="shared" si="49"/>
        <v>287290040785165</v>
      </c>
    </row>
    <row r="79" spans="1:33" ht="15" x14ac:dyDescent="0.25">
      <c r="A79" s="159">
        <f t="shared" si="21"/>
        <v>60</v>
      </c>
      <c r="B79" s="108">
        <f t="shared" si="27"/>
        <v>0</v>
      </c>
      <c r="C79" s="102">
        <f t="shared" si="28"/>
        <v>20</v>
      </c>
      <c r="D79" s="9"/>
      <c r="E79" s="108">
        <f t="shared" si="29"/>
        <v>0</v>
      </c>
      <c r="F79" s="101">
        <f t="shared" si="30"/>
        <v>150</v>
      </c>
      <c r="G79" s="102">
        <f t="shared" si="31"/>
        <v>8550</v>
      </c>
      <c r="H79" s="9"/>
      <c r="I79" s="13">
        <f t="shared" si="32"/>
        <v>2.0499999999999998</v>
      </c>
      <c r="J79" s="14">
        <f t="shared" si="33"/>
        <v>2.41323634259539E+16</v>
      </c>
      <c r="K79" s="15">
        <f t="shared" si="34"/>
        <v>4.7115566688767136E+16</v>
      </c>
      <c r="L79" s="153"/>
      <c r="M79" s="158">
        <f t="shared" si="35"/>
        <v>9.4231133377534198E+18</v>
      </c>
      <c r="N79" s="301">
        <f t="shared" si="2"/>
        <v>471155666887671</v>
      </c>
      <c r="O79" s="156">
        <f t="shared" si="36"/>
        <v>4.7115566688767098E+17</v>
      </c>
      <c r="P79" s="204">
        <f t="shared" si="37"/>
        <v>6.7307952412524397E+19</v>
      </c>
      <c r="Q79" s="215">
        <f t="shared" si="4"/>
        <v>3365397620626220</v>
      </c>
      <c r="R79" s="121">
        <f t="shared" si="38"/>
        <v>143</v>
      </c>
      <c r="S79" s="122">
        <f t="shared" si="39"/>
        <v>0.02</v>
      </c>
      <c r="T79" s="126">
        <f t="shared" si="40"/>
        <v>163</v>
      </c>
      <c r="U79" s="127">
        <f t="shared" si="41"/>
        <v>0.02</v>
      </c>
      <c r="V79" s="366"/>
      <c r="W79" s="348">
        <f t="shared" si="42"/>
        <v>1.1778891672191799E+19</v>
      </c>
      <c r="X79" s="349">
        <f t="shared" si="43"/>
        <v>7.9086844084716208E+19</v>
      </c>
      <c r="Y79" s="343"/>
      <c r="Z79" s="352">
        <f t="shared" si="44"/>
        <v>-7.9086844084716208E+19</v>
      </c>
      <c r="AA79" s="353">
        <f t="shared" si="45"/>
        <v>3954342204235810</v>
      </c>
      <c r="AB79" s="354">
        <f t="shared" si="46"/>
        <v>0</v>
      </c>
      <c r="AC79" s="355">
        <f t="shared" si="47"/>
        <v>0</v>
      </c>
      <c r="AD79" s="159">
        <f t="shared" si="20"/>
        <v>60</v>
      </c>
      <c r="AE79" s="369"/>
      <c r="AF79" s="350">
        <f t="shared" si="48"/>
        <v>0.18</v>
      </c>
      <c r="AG79" s="351">
        <f t="shared" si="49"/>
        <v>588944583609590</v>
      </c>
    </row>
    <row r="80" spans="1:33" ht="15" x14ac:dyDescent="0.25">
      <c r="A80" s="159">
        <f t="shared" si="21"/>
        <v>61</v>
      </c>
      <c r="B80" s="107">
        <f t="shared" si="27"/>
        <v>0</v>
      </c>
      <c r="C80" s="112">
        <f t="shared" si="28"/>
        <v>20</v>
      </c>
      <c r="D80" s="76"/>
      <c r="E80" s="107">
        <f t="shared" si="29"/>
        <v>0</v>
      </c>
      <c r="F80" s="105">
        <f t="shared" si="30"/>
        <v>150</v>
      </c>
      <c r="G80" s="100">
        <f t="shared" si="31"/>
        <v>8700</v>
      </c>
      <c r="H80" s="11"/>
      <c r="I80" s="7">
        <f t="shared" si="32"/>
        <v>2.0499999999999998</v>
      </c>
      <c r="J80" s="110">
        <f t="shared" si="33"/>
        <v>4.9471345023205504E+16</v>
      </c>
      <c r="K80" s="8">
        <f t="shared" si="34"/>
        <v>9.658691171197264E+16</v>
      </c>
      <c r="L80" s="153"/>
      <c r="M80" s="157">
        <f t="shared" si="35"/>
        <v>1.9317382342394499E+19</v>
      </c>
      <c r="N80" s="300">
        <f t="shared" si="2"/>
        <v>965869117119725</v>
      </c>
      <c r="O80" s="155">
        <f t="shared" si="36"/>
        <v>9.6586911711972595E+17</v>
      </c>
      <c r="P80" s="203">
        <f t="shared" si="37"/>
        <v>1.37981302445675E+20</v>
      </c>
      <c r="Q80" s="216">
        <f t="shared" si="4"/>
        <v>6899065122283750</v>
      </c>
      <c r="R80" s="119">
        <f t="shared" si="38"/>
        <v>143</v>
      </c>
      <c r="S80" s="120">
        <f t="shared" si="39"/>
        <v>0.02</v>
      </c>
      <c r="T80" s="124">
        <f t="shared" si="40"/>
        <v>163</v>
      </c>
      <c r="U80" s="125">
        <f t="shared" si="41"/>
        <v>0.02</v>
      </c>
      <c r="V80" s="366"/>
      <c r="W80" s="339">
        <f t="shared" si="42"/>
        <v>2.4146727927993201E+19</v>
      </c>
      <c r="X80" s="340">
        <f t="shared" si="43"/>
        <v>1.62128030373668E+20</v>
      </c>
      <c r="Y80" s="343"/>
      <c r="Z80" s="344">
        <f t="shared" si="44"/>
        <v>-1.62128030373668E+20</v>
      </c>
      <c r="AA80" s="345">
        <f t="shared" si="45"/>
        <v>8106401518683400</v>
      </c>
      <c r="AB80" s="346">
        <f t="shared" si="46"/>
        <v>0</v>
      </c>
      <c r="AC80" s="347">
        <f t="shared" si="47"/>
        <v>0</v>
      </c>
      <c r="AD80" s="159">
        <f t="shared" si="20"/>
        <v>61</v>
      </c>
      <c r="AE80" s="369"/>
      <c r="AF80" s="341">
        <f t="shared" si="48"/>
        <v>0.18</v>
      </c>
      <c r="AG80" s="342">
        <f t="shared" si="49"/>
        <v>1207336396399660</v>
      </c>
    </row>
    <row r="81" spans="1:33" ht="15" x14ac:dyDescent="0.25">
      <c r="A81" s="159">
        <f t="shared" si="21"/>
        <v>62</v>
      </c>
      <c r="B81" s="107">
        <f t="shared" si="27"/>
        <v>0</v>
      </c>
      <c r="C81" s="112">
        <f t="shared" si="28"/>
        <v>20</v>
      </c>
      <c r="D81" s="76"/>
      <c r="E81" s="107">
        <f t="shared" si="29"/>
        <v>0</v>
      </c>
      <c r="F81" s="105">
        <f t="shared" si="30"/>
        <v>150</v>
      </c>
      <c r="G81" s="100">
        <f t="shared" si="31"/>
        <v>8850</v>
      </c>
      <c r="H81" s="11"/>
      <c r="I81" s="7">
        <f t="shared" si="32"/>
        <v>2.0499999999999998</v>
      </c>
      <c r="J81" s="110">
        <f t="shared" si="33"/>
        <v>1.0141625729757101E+17</v>
      </c>
      <c r="K81" s="8">
        <f t="shared" si="34"/>
        <v>1.9800316900954365E+17</v>
      </c>
      <c r="L81" s="153"/>
      <c r="M81" s="157">
        <f t="shared" si="35"/>
        <v>3.9600633801908797E+19</v>
      </c>
      <c r="N81" s="300">
        <f t="shared" si="2"/>
        <v>1980031690095439.7</v>
      </c>
      <c r="O81" s="155">
        <f t="shared" si="36"/>
        <v>1.9800316900954399E+18</v>
      </c>
      <c r="P81" s="203">
        <f t="shared" si="37"/>
        <v>2.8286167001363399E+20</v>
      </c>
      <c r="Q81" s="216">
        <f t="shared" si="4"/>
        <v>1.41430835006817E+16</v>
      </c>
      <c r="R81" s="119">
        <f t="shared" si="38"/>
        <v>143</v>
      </c>
      <c r="S81" s="120">
        <f t="shared" si="39"/>
        <v>0.02</v>
      </c>
      <c r="T81" s="124">
        <f t="shared" si="40"/>
        <v>163</v>
      </c>
      <c r="U81" s="125">
        <f t="shared" si="41"/>
        <v>0.02</v>
      </c>
      <c r="V81" s="366"/>
      <c r="W81" s="339">
        <f t="shared" si="42"/>
        <v>4.9500792252385903E+19</v>
      </c>
      <c r="X81" s="340">
        <f t="shared" si="43"/>
        <v>3.3236246226602E+20</v>
      </c>
      <c r="Y81" s="343"/>
      <c r="Z81" s="344">
        <f t="shared" si="44"/>
        <v>-3.3236246226602E+20</v>
      </c>
      <c r="AA81" s="345">
        <f t="shared" si="45"/>
        <v>1.6618123113301E+16</v>
      </c>
      <c r="AB81" s="346">
        <f t="shared" si="46"/>
        <v>0</v>
      </c>
      <c r="AC81" s="347">
        <f t="shared" si="47"/>
        <v>0</v>
      </c>
      <c r="AD81" s="159">
        <f t="shared" si="20"/>
        <v>62</v>
      </c>
      <c r="AE81" s="369"/>
      <c r="AF81" s="341">
        <f t="shared" si="48"/>
        <v>0.18</v>
      </c>
      <c r="AG81" s="342">
        <f t="shared" si="49"/>
        <v>2475039612619290</v>
      </c>
    </row>
    <row r="82" spans="1:33" ht="15" x14ac:dyDescent="0.25">
      <c r="A82" s="159">
        <f t="shared" si="21"/>
        <v>63</v>
      </c>
      <c r="B82" s="107">
        <f t="shared" si="27"/>
        <v>0</v>
      </c>
      <c r="C82" s="112">
        <f t="shared" si="28"/>
        <v>20</v>
      </c>
      <c r="D82" s="76"/>
      <c r="E82" s="107">
        <f t="shared" si="29"/>
        <v>0</v>
      </c>
      <c r="F82" s="105">
        <f t="shared" si="30"/>
        <v>150</v>
      </c>
      <c r="G82" s="100">
        <f t="shared" si="31"/>
        <v>9000</v>
      </c>
      <c r="H82" s="11"/>
      <c r="I82" s="7">
        <f t="shared" si="32"/>
        <v>2.0499999999999998</v>
      </c>
      <c r="J82" s="110">
        <f t="shared" si="33"/>
        <v>2.0790332746002099E+17</v>
      </c>
      <c r="K82" s="8">
        <f t="shared" si="34"/>
        <v>4.0590649646956467E+17</v>
      </c>
      <c r="L82" s="153"/>
      <c r="M82" s="157">
        <f t="shared" si="35"/>
        <v>8.1181299293913006E+19</v>
      </c>
      <c r="N82" s="300">
        <f t="shared" si="2"/>
        <v>4059064964695650.5</v>
      </c>
      <c r="O82" s="155">
        <f t="shared" si="36"/>
        <v>4.0590649646956498E+18</v>
      </c>
      <c r="P82" s="203">
        <f t="shared" si="37"/>
        <v>5.7986642352794999E+20</v>
      </c>
      <c r="Q82" s="216">
        <f t="shared" si="4"/>
        <v>2.89933211763975E+16</v>
      </c>
      <c r="R82" s="119">
        <f t="shared" si="38"/>
        <v>143</v>
      </c>
      <c r="S82" s="120">
        <f t="shared" si="39"/>
        <v>0.02</v>
      </c>
      <c r="T82" s="124">
        <f t="shared" si="40"/>
        <v>163</v>
      </c>
      <c r="U82" s="125">
        <f t="shared" si="41"/>
        <v>0.02</v>
      </c>
      <c r="V82" s="366"/>
      <c r="W82" s="339">
        <f t="shared" si="42"/>
        <v>1.01476624117391E+20</v>
      </c>
      <c r="X82" s="340">
        <f t="shared" si="43"/>
        <v>6.8134304764534102E+20</v>
      </c>
      <c r="Y82" s="343"/>
      <c r="Z82" s="344">
        <f t="shared" si="44"/>
        <v>-6.8134304764534102E+20</v>
      </c>
      <c r="AA82" s="345">
        <f t="shared" si="45"/>
        <v>3.40671523822671E+16</v>
      </c>
      <c r="AB82" s="346">
        <f t="shared" si="46"/>
        <v>0</v>
      </c>
      <c r="AC82" s="347">
        <f t="shared" si="47"/>
        <v>0</v>
      </c>
      <c r="AD82" s="159">
        <f t="shared" si="20"/>
        <v>63</v>
      </c>
      <c r="AE82" s="369"/>
      <c r="AF82" s="341">
        <f t="shared" si="48"/>
        <v>0.18</v>
      </c>
      <c r="AG82" s="342">
        <f t="shared" si="49"/>
        <v>5073831205869550</v>
      </c>
    </row>
    <row r="83" spans="1:33" ht="15" x14ac:dyDescent="0.25">
      <c r="A83" s="159">
        <f t="shared" si="21"/>
        <v>64</v>
      </c>
      <c r="B83" s="107">
        <f t="shared" si="27"/>
        <v>0</v>
      </c>
      <c r="C83" s="112">
        <f t="shared" si="28"/>
        <v>20</v>
      </c>
      <c r="D83" s="76"/>
      <c r="E83" s="107">
        <f t="shared" si="29"/>
        <v>0</v>
      </c>
      <c r="F83" s="105">
        <f t="shared" si="30"/>
        <v>150</v>
      </c>
      <c r="G83" s="100">
        <f t="shared" si="31"/>
        <v>9150</v>
      </c>
      <c r="H83" s="11"/>
      <c r="I83" s="7">
        <f t="shared" si="32"/>
        <v>2.0499999999999998</v>
      </c>
      <c r="J83" s="110">
        <f t="shared" si="33"/>
        <v>4.2620182129304301E+17</v>
      </c>
      <c r="K83" s="8">
        <f t="shared" si="34"/>
        <v>8.3210831776260762E+17</v>
      </c>
      <c r="L83" s="153"/>
      <c r="M83" s="157">
        <f t="shared" si="35"/>
        <v>1.6642166355252199E+20</v>
      </c>
      <c r="N83" s="300">
        <f t="shared" si="2"/>
        <v>8321083177626100</v>
      </c>
      <c r="O83" s="155">
        <f t="shared" si="36"/>
        <v>8.3210831776260803E+18</v>
      </c>
      <c r="P83" s="203">
        <f t="shared" si="37"/>
        <v>1.1887261682323001E+21</v>
      </c>
      <c r="Q83" s="216">
        <f t="shared" si="4"/>
        <v>5.9436308411615008E+16</v>
      </c>
      <c r="R83" s="119">
        <f t="shared" si="38"/>
        <v>143</v>
      </c>
      <c r="S83" s="120">
        <f t="shared" si="39"/>
        <v>0.02</v>
      </c>
      <c r="T83" s="124">
        <f t="shared" si="40"/>
        <v>163</v>
      </c>
      <c r="U83" s="125">
        <f t="shared" si="41"/>
        <v>0.02</v>
      </c>
      <c r="V83" s="366"/>
      <c r="W83" s="339">
        <f t="shared" si="42"/>
        <v>2.0802707944065201E+20</v>
      </c>
      <c r="X83" s="340">
        <f t="shared" si="43"/>
        <v>1.3967532476729501E+21</v>
      </c>
      <c r="Y83" s="343"/>
      <c r="Z83" s="344">
        <f t="shared" si="44"/>
        <v>-1.3967532476729501E+21</v>
      </c>
      <c r="AA83" s="345">
        <f t="shared" si="45"/>
        <v>6.9837662383647504E+16</v>
      </c>
      <c r="AB83" s="346">
        <f t="shared" si="46"/>
        <v>0</v>
      </c>
      <c r="AC83" s="347">
        <f t="shared" si="47"/>
        <v>0</v>
      </c>
      <c r="AD83" s="159">
        <f t="shared" si="20"/>
        <v>64</v>
      </c>
      <c r="AE83" s="369"/>
      <c r="AF83" s="341">
        <f t="shared" si="48"/>
        <v>0.18</v>
      </c>
      <c r="AG83" s="342">
        <f t="shared" si="49"/>
        <v>1.04013539720326E+16</v>
      </c>
    </row>
    <row r="84" spans="1:33" ht="15" x14ac:dyDescent="0.25">
      <c r="A84" s="159">
        <f t="shared" ref="A84:A89" si="50">A83+1</f>
        <v>65</v>
      </c>
      <c r="B84" s="108">
        <f t="shared" ref="B84:B89" si="51">IF(AND($A84&gt;=C$12,C$12&gt;0),0,IF(AND($A84&gt;=C$9,C$9&gt;0),C$10,IF(AND($A84&gt;=C$6,C$6&gt;0),C$7,0)))</f>
        <v>0</v>
      </c>
      <c r="C84" s="102">
        <f t="shared" ref="C84:C89" si="52">IF(AND($A84&gt;=C$12,C$12&gt;0),C$13,C83+B84)</f>
        <v>20</v>
      </c>
      <c r="D84" s="9"/>
      <c r="E84" s="108">
        <f t="shared" ref="E84:E89" si="53">IF(OR($A84&lt;2,AND(G$15&gt;0,$A84&gt;G$15)),0,IF(AND($A84&gt;=G$12,G$12&gt;0),G$13,IF(AND($A84&gt;=G$9,G$9&gt;0),G$10,IF(AND($A84&gt;=G$6,G$6&gt;0),G$7,0))))</f>
        <v>0</v>
      </c>
      <c r="F84" s="101">
        <f t="shared" ref="F84:F89" si="54">F83+E84</f>
        <v>150</v>
      </c>
      <c r="G84" s="102">
        <f t="shared" ref="G84:G89" si="55">G83+F84</f>
        <v>9300</v>
      </c>
      <c r="H84" s="9"/>
      <c r="I84" s="13">
        <f t="shared" ref="I84:I89" si="56">IF(($A84&lt;K$4),1,IF(AND($A84&gt;K$15,K$15&gt;0),I83,IF(AND($A84&gt;=K$12,K$12&gt;0),ROUND(I83+K$13,4),IF(AND($A84&gt;=K$9,K$9&gt;0),ROUND(I83+K$10,4),IF(AND($A84&gt;=K$6,K$6&gt;0),ROUND(I83+K$7,4),K$3)))))</f>
        <v>2.0499999999999998</v>
      </c>
      <c r="J84" s="14">
        <f t="shared" ref="J84:J89" si="57">IF($A84&lt;K$4, K$2, IF(K$1=0,IF(K$16&gt;0,IF(K$2*K$16&lt;ROUND(J83*I84, 3),K$2*K$16,ROUND(J83*I84, 3)),ROUND(J83*I84, 3)),IF(K$16&gt;0,IF(K$2*K$16&lt;ROUND(K$2*I84, 3),K$2*K$16,ROUND(K$2*I84, 3)),ROUND(K$2*I84, 3))))</f>
        <v>8.7371373365073805E+17</v>
      </c>
      <c r="K84" s="15">
        <f t="shared" ref="K84:K89" si="58">K83+ROUND(J84,3)</f>
        <v>1.7058220514133458E+18</v>
      </c>
      <c r="L84" s="153"/>
      <c r="M84" s="158">
        <f t="shared" ref="M84:M89" si="59">ROUND(C84*O84-K84*$O$6,2)</f>
        <v>3.4116441028267003E+20</v>
      </c>
      <c r="N84" s="301">
        <f t="shared" si="2"/>
        <v>1.7058220514133502E+16</v>
      </c>
      <c r="O84" s="156">
        <f t="shared" ref="O84:O89" si="60">ROUND(ROUND(K84,2)*$O$4,2)</f>
        <v>1.70582205141335E+19</v>
      </c>
      <c r="P84" s="204">
        <f t="shared" ref="P84:P89" si="61">ROUND((ROUND(K83,2)*(G84-G83)*$O$4+P83+J84*$O$6),2)</f>
        <v>2.43688864487621E+21</v>
      </c>
      <c r="Q84" s="215">
        <f t="shared" si="4"/>
        <v>1.218444322438105E+17</v>
      </c>
      <c r="R84" s="121">
        <f t="shared" ref="R84:R89" si="62">ROUND(P84/O84,0)</f>
        <v>143</v>
      </c>
      <c r="S84" s="122">
        <f t="shared" ref="S84:S89" si="63">ROUND(R84/G84,2)</f>
        <v>0.02</v>
      </c>
      <c r="T84" s="126">
        <f t="shared" ref="T84:T89" si="64">R84+C84</f>
        <v>163</v>
      </c>
      <c r="U84" s="127">
        <f t="shared" ref="U84:U89" si="65">ROUND(T84/G84,2)</f>
        <v>0.02</v>
      </c>
      <c r="V84" s="366"/>
      <c r="W84" s="348">
        <f t="shared" ref="W84:W89" si="66">ROUND(K84*$O$7,2)</f>
        <v>4.2645551285333603E+20</v>
      </c>
      <c r="X84" s="349">
        <f t="shared" ref="X84:X89" si="67">ROUND(P84+W84,2)</f>
        <v>2.8633441577295502E+21</v>
      </c>
      <c r="Y84" s="343"/>
      <c r="Z84" s="352">
        <f t="shared" ref="Z84:Z89" si="68">IF($O$10&gt;0,ROUND($O$10-X84,2),0)</f>
        <v>-2.8633441577295502E+21</v>
      </c>
      <c r="AA84" s="353">
        <f t="shared" ref="AA84:AA89" si="69">IF($O$10&gt;0,ROUND(X84/$O$10,2),0)</f>
        <v>1.43167207886478E+17</v>
      </c>
      <c r="AB84" s="354">
        <f t="shared" ref="AB84:AB89" si="70">IF(AND(Z84&gt;0,$O$4&gt;0),($O$10-P84-W84*$O$8)/O84,0)</f>
        <v>0</v>
      </c>
      <c r="AC84" s="355">
        <f t="shared" ref="AC84:AC89" si="71">IF(AB84&gt;0,AB84+G84,0)</f>
        <v>0</v>
      </c>
      <c r="AD84" s="159">
        <f t="shared" ref="AD84:AD89" si="72">AD83+1</f>
        <v>65</v>
      </c>
      <c r="AE84" s="369"/>
      <c r="AF84" s="350">
        <f t="shared" ref="AF84:AF89" si="73">IF(P84&gt;0,ROUND(W84/P84,2),0)</f>
        <v>0.18</v>
      </c>
      <c r="AG84" s="351">
        <f t="shared" ref="AG84:AG89" si="74">IF($O$10&gt;0,ROUND(W84/$O$10,2),0)</f>
        <v>2.13227756426668E+16</v>
      </c>
    </row>
    <row r="85" spans="1:33" ht="15" x14ac:dyDescent="0.25">
      <c r="A85" s="159">
        <f t="shared" si="50"/>
        <v>66</v>
      </c>
      <c r="B85" s="107">
        <f t="shared" si="51"/>
        <v>0</v>
      </c>
      <c r="C85" s="112">
        <f t="shared" si="52"/>
        <v>20</v>
      </c>
      <c r="D85" s="76"/>
      <c r="E85" s="107">
        <f t="shared" si="53"/>
        <v>0</v>
      </c>
      <c r="F85" s="105">
        <f t="shared" si="54"/>
        <v>150</v>
      </c>
      <c r="G85" s="100">
        <f t="shared" si="55"/>
        <v>9450</v>
      </c>
      <c r="H85" s="11"/>
      <c r="I85" s="7">
        <f t="shared" si="56"/>
        <v>2.0499999999999998</v>
      </c>
      <c r="J85" s="110">
        <f t="shared" si="57"/>
        <v>1.79111315398401E+18</v>
      </c>
      <c r="K85" s="8">
        <f t="shared" si="58"/>
        <v>3.4969352053973555E+18</v>
      </c>
      <c r="L85" s="153"/>
      <c r="M85" s="157">
        <f t="shared" si="59"/>
        <v>6.9938704107947203E+20</v>
      </c>
      <c r="N85" s="300">
        <f t="shared" ref="N85:N119" si="75">IF($O$10&gt;0,M85/$O$10,0)</f>
        <v>3.49693520539736E+16</v>
      </c>
      <c r="O85" s="155">
        <f t="shared" si="60"/>
        <v>3.4969352053973598E+19</v>
      </c>
      <c r="P85" s="203">
        <f t="shared" si="61"/>
        <v>4.9956217219962404E+21</v>
      </c>
      <c r="Q85" s="216">
        <f t="shared" ref="Q85:Q119" si="76">P85/$O$10</f>
        <v>2.4978108609981203E+17</v>
      </c>
      <c r="R85" s="119">
        <f t="shared" si="62"/>
        <v>143</v>
      </c>
      <c r="S85" s="120">
        <f t="shared" si="63"/>
        <v>0.02</v>
      </c>
      <c r="T85" s="124">
        <f t="shared" si="64"/>
        <v>163</v>
      </c>
      <c r="U85" s="125">
        <f t="shared" si="65"/>
        <v>0.02</v>
      </c>
      <c r="V85" s="366"/>
      <c r="W85" s="339">
        <f t="shared" si="66"/>
        <v>8.7423380134933902E+20</v>
      </c>
      <c r="X85" s="340">
        <f t="shared" si="67"/>
        <v>5.8698555233455802E+21</v>
      </c>
      <c r="Y85" s="343"/>
      <c r="Z85" s="344">
        <f t="shared" si="68"/>
        <v>-5.8698555233455802E+21</v>
      </c>
      <c r="AA85" s="345">
        <f t="shared" si="69"/>
        <v>2.9349277616727898E+17</v>
      </c>
      <c r="AB85" s="346">
        <f t="shared" si="70"/>
        <v>0</v>
      </c>
      <c r="AC85" s="347">
        <f t="shared" si="71"/>
        <v>0</v>
      </c>
      <c r="AD85" s="159">
        <f t="shared" si="72"/>
        <v>66</v>
      </c>
      <c r="AE85" s="369"/>
      <c r="AF85" s="341">
        <f t="shared" si="73"/>
        <v>0.17</v>
      </c>
      <c r="AG85" s="342">
        <f t="shared" si="74"/>
        <v>4.3711690067467E+16</v>
      </c>
    </row>
    <row r="86" spans="1:33" ht="15" x14ac:dyDescent="0.25">
      <c r="A86" s="159">
        <f t="shared" si="50"/>
        <v>67</v>
      </c>
      <c r="B86" s="107">
        <f t="shared" si="51"/>
        <v>0</v>
      </c>
      <c r="C86" s="112">
        <f t="shared" si="52"/>
        <v>20</v>
      </c>
      <c r="D86" s="76"/>
      <c r="E86" s="107">
        <f t="shared" si="53"/>
        <v>0</v>
      </c>
      <c r="F86" s="105">
        <f t="shared" si="54"/>
        <v>150</v>
      </c>
      <c r="G86" s="100">
        <f t="shared" si="55"/>
        <v>9600</v>
      </c>
      <c r="H86" s="11"/>
      <c r="I86" s="7">
        <f t="shared" si="56"/>
        <v>2.0499999999999998</v>
      </c>
      <c r="J86" s="110">
        <f t="shared" si="57"/>
        <v>3.67178196566722E+18</v>
      </c>
      <c r="K86" s="8">
        <f t="shared" si="58"/>
        <v>7.168717171064576E+18</v>
      </c>
      <c r="L86" s="153"/>
      <c r="M86" s="157">
        <f t="shared" si="59"/>
        <v>1.43374343421292E+21</v>
      </c>
      <c r="N86" s="300">
        <f t="shared" si="75"/>
        <v>7.1687171710646E+16</v>
      </c>
      <c r="O86" s="155">
        <f t="shared" si="60"/>
        <v>7.1687171710645797E+19</v>
      </c>
      <c r="P86" s="203">
        <f t="shared" si="61"/>
        <v>1.02410245300923E+22</v>
      </c>
      <c r="Q86" s="216">
        <f t="shared" si="76"/>
        <v>5.1205122650461504E+17</v>
      </c>
      <c r="R86" s="119">
        <f t="shared" si="62"/>
        <v>143</v>
      </c>
      <c r="S86" s="120">
        <f t="shared" si="63"/>
        <v>0.01</v>
      </c>
      <c r="T86" s="124">
        <f t="shared" si="64"/>
        <v>163</v>
      </c>
      <c r="U86" s="125">
        <f t="shared" si="65"/>
        <v>0.02</v>
      </c>
      <c r="V86" s="366"/>
      <c r="W86" s="339">
        <f t="shared" si="66"/>
        <v>1.7921792927661401E+21</v>
      </c>
      <c r="X86" s="340">
        <f t="shared" si="67"/>
        <v>1.2033203822858399E+22</v>
      </c>
      <c r="Y86" s="343"/>
      <c r="Z86" s="344">
        <f t="shared" si="68"/>
        <v>-1.2033203822858399E+22</v>
      </c>
      <c r="AA86" s="345">
        <f t="shared" si="69"/>
        <v>6.0166019114291994E+17</v>
      </c>
      <c r="AB86" s="346">
        <f t="shared" si="70"/>
        <v>0</v>
      </c>
      <c r="AC86" s="347">
        <f t="shared" si="71"/>
        <v>0</v>
      </c>
      <c r="AD86" s="159">
        <f t="shared" si="72"/>
        <v>67</v>
      </c>
      <c r="AE86" s="369"/>
      <c r="AF86" s="341">
        <f t="shared" si="73"/>
        <v>0.17</v>
      </c>
      <c r="AG86" s="342">
        <f t="shared" si="74"/>
        <v>8.9608964638307008E+16</v>
      </c>
    </row>
    <row r="87" spans="1:33" ht="15" x14ac:dyDescent="0.25">
      <c r="A87" s="159">
        <f t="shared" si="50"/>
        <v>68</v>
      </c>
      <c r="B87" s="107">
        <f t="shared" si="51"/>
        <v>0</v>
      </c>
      <c r="C87" s="112">
        <f t="shared" si="52"/>
        <v>20</v>
      </c>
      <c r="D87" s="76"/>
      <c r="E87" s="107">
        <f t="shared" si="53"/>
        <v>0</v>
      </c>
      <c r="F87" s="105">
        <f t="shared" si="54"/>
        <v>150</v>
      </c>
      <c r="G87" s="100">
        <f t="shared" si="55"/>
        <v>9750</v>
      </c>
      <c r="H87" s="11"/>
      <c r="I87" s="7">
        <f t="shared" si="56"/>
        <v>2.0499999999999998</v>
      </c>
      <c r="J87" s="110">
        <f t="shared" si="57"/>
        <v>7.5271530296178002E+18</v>
      </c>
      <c r="K87" s="8">
        <f t="shared" si="58"/>
        <v>1.4695870200682377E+19</v>
      </c>
      <c r="L87" s="153"/>
      <c r="M87" s="157">
        <f t="shared" si="59"/>
        <v>2.9391740401364799E+21</v>
      </c>
      <c r="N87" s="300">
        <f t="shared" si="75"/>
        <v>1.46958702006824E+17</v>
      </c>
      <c r="O87" s="155">
        <f t="shared" si="60"/>
        <v>1.4695870200682399E+20</v>
      </c>
      <c r="P87" s="203">
        <f t="shared" si="61"/>
        <v>2.09941002866892E+22</v>
      </c>
      <c r="Q87" s="216">
        <f t="shared" si="76"/>
        <v>1.04970501433446E+18</v>
      </c>
      <c r="R87" s="119">
        <f t="shared" si="62"/>
        <v>143</v>
      </c>
      <c r="S87" s="120">
        <f t="shared" si="63"/>
        <v>0.01</v>
      </c>
      <c r="T87" s="124">
        <f t="shared" si="64"/>
        <v>163</v>
      </c>
      <c r="U87" s="125">
        <f t="shared" si="65"/>
        <v>0.02</v>
      </c>
      <c r="V87" s="366"/>
      <c r="W87" s="339">
        <f t="shared" si="66"/>
        <v>3.6739675501705901E+21</v>
      </c>
      <c r="X87" s="340">
        <f t="shared" si="67"/>
        <v>2.46680678368598E+22</v>
      </c>
      <c r="Y87" s="343"/>
      <c r="Z87" s="344">
        <f t="shared" si="68"/>
        <v>-2.46680678368598E+22</v>
      </c>
      <c r="AA87" s="345">
        <f t="shared" si="69"/>
        <v>1.2334033918429901E+18</v>
      </c>
      <c r="AB87" s="346">
        <f t="shared" si="70"/>
        <v>0</v>
      </c>
      <c r="AC87" s="347">
        <f t="shared" si="71"/>
        <v>0</v>
      </c>
      <c r="AD87" s="159">
        <f t="shared" si="72"/>
        <v>68</v>
      </c>
      <c r="AE87" s="369"/>
      <c r="AF87" s="341">
        <f t="shared" si="73"/>
        <v>0.17</v>
      </c>
      <c r="AG87" s="342">
        <f t="shared" si="74"/>
        <v>1.8369837750852998E+17</v>
      </c>
    </row>
    <row r="88" spans="1:33" ht="15" x14ac:dyDescent="0.25">
      <c r="A88" s="159">
        <f t="shared" si="50"/>
        <v>69</v>
      </c>
      <c r="B88" s="107">
        <f t="shared" si="51"/>
        <v>0</v>
      </c>
      <c r="C88" s="112">
        <f t="shared" si="52"/>
        <v>20</v>
      </c>
      <c r="D88" s="76"/>
      <c r="E88" s="107">
        <f t="shared" si="53"/>
        <v>0</v>
      </c>
      <c r="F88" s="105">
        <f t="shared" si="54"/>
        <v>150</v>
      </c>
      <c r="G88" s="100">
        <f t="shared" si="55"/>
        <v>9900</v>
      </c>
      <c r="H88" s="11"/>
      <c r="I88" s="7">
        <f t="shared" si="56"/>
        <v>2.0499999999999998</v>
      </c>
      <c r="J88" s="110">
        <f t="shared" si="57"/>
        <v>1.54306637107165E+19</v>
      </c>
      <c r="K88" s="8">
        <f t="shared" si="58"/>
        <v>3.0126533911398875E+19</v>
      </c>
      <c r="L88" s="153"/>
      <c r="M88" s="157">
        <f t="shared" si="59"/>
        <v>6.02530678227978E+21</v>
      </c>
      <c r="N88" s="300">
        <f t="shared" si="75"/>
        <v>3.0126533911398899E+17</v>
      </c>
      <c r="O88" s="155">
        <f t="shared" si="60"/>
        <v>3.0126533911398901E+20</v>
      </c>
      <c r="P88" s="203">
        <f t="shared" si="61"/>
        <v>4.3037905587712796E+22</v>
      </c>
      <c r="Q88" s="216">
        <f t="shared" si="76"/>
        <v>2.1518952793856397E+18</v>
      </c>
      <c r="R88" s="119">
        <f t="shared" si="62"/>
        <v>143</v>
      </c>
      <c r="S88" s="120">
        <f t="shared" si="63"/>
        <v>0.01</v>
      </c>
      <c r="T88" s="124">
        <f t="shared" si="64"/>
        <v>163</v>
      </c>
      <c r="U88" s="125">
        <f t="shared" si="65"/>
        <v>0.02</v>
      </c>
      <c r="V88" s="366"/>
      <c r="W88" s="339">
        <f t="shared" si="66"/>
        <v>7.53163347784972E+21</v>
      </c>
      <c r="X88" s="340">
        <f t="shared" si="67"/>
        <v>5.05695390655625E+22</v>
      </c>
      <c r="Y88" s="343"/>
      <c r="Z88" s="344">
        <f t="shared" si="68"/>
        <v>-5.05695390655625E+22</v>
      </c>
      <c r="AA88" s="345">
        <f t="shared" si="69"/>
        <v>2.5284769532781302E+18</v>
      </c>
      <c r="AB88" s="346">
        <f t="shared" si="70"/>
        <v>0</v>
      </c>
      <c r="AC88" s="347">
        <f t="shared" si="71"/>
        <v>0</v>
      </c>
      <c r="AD88" s="159">
        <f t="shared" si="72"/>
        <v>69</v>
      </c>
      <c r="AE88" s="369"/>
      <c r="AF88" s="341">
        <f t="shared" si="73"/>
        <v>0.18</v>
      </c>
      <c r="AG88" s="342">
        <f t="shared" si="74"/>
        <v>3.7658167389248602E+17</v>
      </c>
    </row>
    <row r="89" spans="1:33" ht="15" x14ac:dyDescent="0.25">
      <c r="A89" s="159">
        <f t="shared" si="50"/>
        <v>70</v>
      </c>
      <c r="B89" s="108">
        <f t="shared" si="51"/>
        <v>0</v>
      </c>
      <c r="C89" s="102">
        <f t="shared" si="52"/>
        <v>20</v>
      </c>
      <c r="D89" s="9"/>
      <c r="E89" s="108">
        <f t="shared" si="53"/>
        <v>0</v>
      </c>
      <c r="F89" s="101">
        <f t="shared" si="54"/>
        <v>150</v>
      </c>
      <c r="G89" s="102">
        <f t="shared" si="55"/>
        <v>10050</v>
      </c>
      <c r="H89" s="9"/>
      <c r="I89" s="13">
        <f t="shared" si="56"/>
        <v>2.0499999999999998</v>
      </c>
      <c r="J89" s="14">
        <f t="shared" si="57"/>
        <v>3.1632860606968799E+19</v>
      </c>
      <c r="K89" s="15">
        <f t="shared" si="58"/>
        <v>6.1759394518367674E+19</v>
      </c>
      <c r="L89" s="153"/>
      <c r="M89" s="158">
        <f t="shared" si="59"/>
        <v>1.23518789036735E+22</v>
      </c>
      <c r="N89" s="301">
        <f t="shared" si="75"/>
        <v>6.1759394518367501E+17</v>
      </c>
      <c r="O89" s="156">
        <f t="shared" si="60"/>
        <v>6.1759394518367705E+20</v>
      </c>
      <c r="P89" s="204">
        <f t="shared" si="61"/>
        <v>8.8227706454811097E+22</v>
      </c>
      <c r="Q89" s="215">
        <f t="shared" si="76"/>
        <v>4.4113853227405548E+18</v>
      </c>
      <c r="R89" s="121">
        <f t="shared" si="62"/>
        <v>143</v>
      </c>
      <c r="S89" s="122">
        <f t="shared" si="63"/>
        <v>0.01</v>
      </c>
      <c r="T89" s="126">
        <f t="shared" si="64"/>
        <v>163</v>
      </c>
      <c r="U89" s="127">
        <f t="shared" si="65"/>
        <v>0.02</v>
      </c>
      <c r="V89" s="366"/>
      <c r="W89" s="348">
        <f t="shared" si="66"/>
        <v>1.5439848629591901E+22</v>
      </c>
      <c r="X89" s="349">
        <f t="shared" si="67"/>
        <v>1.03667555084403E+23</v>
      </c>
      <c r="Y89" s="343"/>
      <c r="Z89" s="352">
        <f t="shared" si="68"/>
        <v>-1.03667555084403E+23</v>
      </c>
      <c r="AA89" s="353">
        <f t="shared" si="69"/>
        <v>5.1833777542201498E+18</v>
      </c>
      <c r="AB89" s="354">
        <f t="shared" si="70"/>
        <v>0</v>
      </c>
      <c r="AC89" s="355">
        <f t="shared" si="71"/>
        <v>0</v>
      </c>
      <c r="AD89" s="159">
        <f t="shared" si="72"/>
        <v>70</v>
      </c>
      <c r="AE89" s="369"/>
      <c r="AF89" s="350">
        <f t="shared" si="73"/>
        <v>0.18</v>
      </c>
      <c r="AG89" s="351">
        <f t="shared" si="74"/>
        <v>7.7199243147959501E+17</v>
      </c>
    </row>
    <row r="90" spans="1:33" ht="15" x14ac:dyDescent="0.25">
      <c r="A90" s="159">
        <f t="shared" ref="A90:A119" si="77">A89+1</f>
        <v>71</v>
      </c>
      <c r="B90" s="107">
        <f t="shared" ref="B90:B119" si="78">IF(AND($A90&gt;=C$12,C$12&gt;0),0,IF(AND($A90&gt;=C$9,C$9&gt;0),C$10,IF(AND($A90&gt;=C$6,C$6&gt;0),C$7,0)))</f>
        <v>0</v>
      </c>
      <c r="C90" s="112">
        <f t="shared" ref="C90:C119" si="79">IF(AND($A90&gt;=C$12,C$12&gt;0),C$13,C89+B90)</f>
        <v>20</v>
      </c>
      <c r="D90" s="76"/>
      <c r="E90" s="107">
        <f t="shared" ref="E90:E119" si="80">IF(OR($A90&lt;2,AND(G$15&gt;0,$A90&gt;G$15)),0,IF(AND($A90&gt;=G$12,G$12&gt;0),G$13,IF(AND($A90&gt;=G$9,G$9&gt;0),G$10,IF(AND($A90&gt;=G$6,G$6&gt;0),G$7,0))))</f>
        <v>0</v>
      </c>
      <c r="F90" s="105">
        <f t="shared" ref="F90:F119" si="81">F89+E90</f>
        <v>150</v>
      </c>
      <c r="G90" s="100">
        <f t="shared" ref="G90:G119" si="82">G89+F90</f>
        <v>10200</v>
      </c>
      <c r="H90" s="11"/>
      <c r="I90" s="7">
        <f t="shared" ref="I90:I119" si="83">IF(($A90&lt;K$4),1,IF(AND($A90&gt;K$15,K$15&gt;0),I89,IF(AND($A90&gt;=K$12,K$12&gt;0),ROUND(I89+K$13,4),IF(AND($A90&gt;=K$9,K$9&gt;0),ROUND(I89+K$10,4),IF(AND($A90&gt;=K$6,K$6&gt;0),ROUND(I89+K$7,4),K$3)))))</f>
        <v>2.0499999999999998</v>
      </c>
      <c r="J90" s="110">
        <f t="shared" ref="J90:J119" si="84">IF($A90&lt;K$4, K$2, IF(K$1=0,IF(K$16&gt;0,IF(K$2*K$16&lt;ROUND(J89*I90, 3),K$2*K$16,ROUND(J89*I90, 3)),ROUND(J89*I90, 3)),IF(K$16&gt;0,IF(K$2*K$16&lt;ROUND(K$2*I90, 3),K$2*K$16,ROUND(K$2*I90, 3)),ROUND(K$2*I90, 3))))</f>
        <v>6.4847364244285997E+19</v>
      </c>
      <c r="K90" s="8">
        <f t="shared" ref="K90:K119" si="85">K89+ROUND(J90,3)</f>
        <v>1.2660675876265368E+20</v>
      </c>
      <c r="L90" s="153"/>
      <c r="M90" s="157">
        <f t="shared" ref="M90:M119" si="86">ROUND(C90*O90-K90*$O$6,2)</f>
        <v>2.5321351752530801E+22</v>
      </c>
      <c r="N90" s="300">
        <f t="shared" si="75"/>
        <v>1.26606758762654E+18</v>
      </c>
      <c r="O90" s="155">
        <f t="shared" ref="O90:O119" si="87">ROUND(ROUND(K90,2)*$O$4,2)</f>
        <v>1.2660675876265399E+21</v>
      </c>
      <c r="P90" s="203">
        <f t="shared" ref="P90:P119" si="88">ROUND((ROUND(K89,2)*(G90-G89)*$O$4+P89+J90*$O$6),2)</f>
        <v>1.8086679823236301E+23</v>
      </c>
      <c r="Q90" s="216">
        <f t="shared" si="76"/>
        <v>9.0433399116181504E+18</v>
      </c>
      <c r="R90" s="119">
        <f t="shared" ref="R90:R119" si="89">ROUND(P90/O90,0)</f>
        <v>143</v>
      </c>
      <c r="S90" s="120">
        <f t="shared" ref="S90:S119" si="90">ROUND(R90/G90,2)</f>
        <v>0.01</v>
      </c>
      <c r="T90" s="124">
        <f t="shared" ref="T90:T119" si="91">R90+C90</f>
        <v>163</v>
      </c>
      <c r="U90" s="125">
        <f t="shared" ref="U90:U119" si="92">ROUND(T90/G90,2)</f>
        <v>0.02</v>
      </c>
      <c r="V90" s="366"/>
      <c r="W90" s="339">
        <f t="shared" ref="W90:W119" si="93">ROUND(K90*$O$7,2)</f>
        <v>3.1651689690663399E+22</v>
      </c>
      <c r="X90" s="340">
        <f t="shared" ref="X90:X119" si="94">ROUND(P90+W90,2)</f>
        <v>2.1251848792302601E+23</v>
      </c>
      <c r="Y90" s="343"/>
      <c r="Z90" s="344">
        <f t="shared" ref="Z90:Z119" si="95">IF($O$10&gt;0,ROUND($O$10-X90,2),0)</f>
        <v>-2.1251848792302601E+23</v>
      </c>
      <c r="AA90" s="345">
        <f t="shared" ref="AA90:AA119" si="96">IF($O$10&gt;0,ROUND(X90/$O$10,2),0)</f>
        <v>1.06259243961513E+19</v>
      </c>
      <c r="AB90" s="346">
        <f t="shared" ref="AB90:AB119" si="97">IF(AND(Z90&gt;0,$O$4&gt;0),($O$10-P90-W90*$O$8)/O90,0)</f>
        <v>0</v>
      </c>
      <c r="AC90" s="347">
        <f t="shared" ref="AC90:AC119" si="98">IF(AB90&gt;0,AB90+G90,0)</f>
        <v>0</v>
      </c>
      <c r="AD90" s="159">
        <f t="shared" ref="AD90:AD119" si="99">AD89+1</f>
        <v>71</v>
      </c>
      <c r="AE90" s="369"/>
      <c r="AF90" s="341">
        <f t="shared" ref="AF90:AF119" si="100">IF(P90&gt;0,ROUND(W90/P90,2),0)</f>
        <v>0.17</v>
      </c>
      <c r="AG90" s="342">
        <f t="shared" ref="AG90:AG119" si="101">IF($O$10&gt;0,ROUND(W90/$O$10,2),0)</f>
        <v>1.5825844845331699E+18</v>
      </c>
    </row>
    <row r="91" spans="1:33" ht="15" x14ac:dyDescent="0.25">
      <c r="A91" s="159">
        <f t="shared" si="77"/>
        <v>72</v>
      </c>
      <c r="B91" s="107">
        <f t="shared" si="78"/>
        <v>0</v>
      </c>
      <c r="C91" s="112">
        <f t="shared" si="79"/>
        <v>20</v>
      </c>
      <c r="D91" s="76"/>
      <c r="E91" s="107">
        <f t="shared" si="80"/>
        <v>0</v>
      </c>
      <c r="F91" s="105">
        <f t="shared" si="81"/>
        <v>150</v>
      </c>
      <c r="G91" s="100">
        <f t="shared" si="82"/>
        <v>10350</v>
      </c>
      <c r="H91" s="11"/>
      <c r="I91" s="7">
        <f t="shared" si="83"/>
        <v>2.0499999999999998</v>
      </c>
      <c r="J91" s="110">
        <f t="shared" si="84"/>
        <v>1.32937096700786E+20</v>
      </c>
      <c r="K91" s="8">
        <f t="shared" si="85"/>
        <v>2.5954385546343966E+20</v>
      </c>
      <c r="L91" s="153"/>
      <c r="M91" s="157">
        <f t="shared" si="86"/>
        <v>5.1908771092687997E+22</v>
      </c>
      <c r="N91" s="300">
        <f t="shared" si="75"/>
        <v>2.5954385546343997E+18</v>
      </c>
      <c r="O91" s="155">
        <f t="shared" si="87"/>
        <v>2.5954385546344E+21</v>
      </c>
      <c r="P91" s="203">
        <f t="shared" si="88"/>
        <v>3.7077693637634402E+23</v>
      </c>
      <c r="Q91" s="216">
        <f t="shared" si="76"/>
        <v>1.85388468188172E+19</v>
      </c>
      <c r="R91" s="119">
        <f t="shared" si="89"/>
        <v>143</v>
      </c>
      <c r="S91" s="120">
        <f t="shared" si="90"/>
        <v>0.01</v>
      </c>
      <c r="T91" s="124">
        <f t="shared" si="91"/>
        <v>163</v>
      </c>
      <c r="U91" s="125">
        <f t="shared" si="92"/>
        <v>0.02</v>
      </c>
      <c r="V91" s="366"/>
      <c r="W91" s="339">
        <f t="shared" si="93"/>
        <v>6.4885963865859897E+22</v>
      </c>
      <c r="X91" s="340">
        <f t="shared" si="94"/>
        <v>4.35662900242204E+23</v>
      </c>
      <c r="Y91" s="343"/>
      <c r="Z91" s="344">
        <f t="shared" si="95"/>
        <v>-4.35662900242204E+23</v>
      </c>
      <c r="AA91" s="345">
        <f t="shared" si="96"/>
        <v>2.1783145012110201E+19</v>
      </c>
      <c r="AB91" s="346">
        <f t="shared" si="97"/>
        <v>0</v>
      </c>
      <c r="AC91" s="347">
        <f t="shared" si="98"/>
        <v>0</v>
      </c>
      <c r="AD91" s="159">
        <f t="shared" si="99"/>
        <v>72</v>
      </c>
      <c r="AE91" s="369"/>
      <c r="AF91" s="341">
        <f t="shared" si="100"/>
        <v>0.17</v>
      </c>
      <c r="AG91" s="342">
        <f t="shared" si="101"/>
        <v>3.2442981932930002E+18</v>
      </c>
    </row>
    <row r="92" spans="1:33" ht="15" x14ac:dyDescent="0.25">
      <c r="A92" s="159">
        <f t="shared" si="77"/>
        <v>73</v>
      </c>
      <c r="B92" s="107">
        <f t="shared" si="78"/>
        <v>0</v>
      </c>
      <c r="C92" s="112">
        <f t="shared" si="79"/>
        <v>20</v>
      </c>
      <c r="D92" s="76"/>
      <c r="E92" s="107">
        <f t="shared" si="80"/>
        <v>0</v>
      </c>
      <c r="F92" s="105">
        <f t="shared" si="81"/>
        <v>150</v>
      </c>
      <c r="G92" s="100">
        <f t="shared" si="82"/>
        <v>10500</v>
      </c>
      <c r="H92" s="11"/>
      <c r="I92" s="7">
        <f t="shared" si="83"/>
        <v>2.0499999999999998</v>
      </c>
      <c r="J92" s="110">
        <f t="shared" si="84"/>
        <v>2.7252104823661101E+20</v>
      </c>
      <c r="K92" s="8">
        <f t="shared" si="85"/>
        <v>5.3206490370005067E+20</v>
      </c>
      <c r="L92" s="153"/>
      <c r="M92" s="157">
        <f t="shared" si="86"/>
        <v>1.0641298074001E+23</v>
      </c>
      <c r="N92" s="300">
        <f t="shared" si="75"/>
        <v>5.3206490370005002E+18</v>
      </c>
      <c r="O92" s="155">
        <f t="shared" si="87"/>
        <v>5.3206490370005103E+21</v>
      </c>
      <c r="P92" s="203">
        <f t="shared" si="88"/>
        <v>7.6009271957150398E+23</v>
      </c>
      <c r="Q92" s="216">
        <f t="shared" si="76"/>
        <v>3.80046359785752E+19</v>
      </c>
      <c r="R92" s="119">
        <f t="shared" si="89"/>
        <v>143</v>
      </c>
      <c r="S92" s="120">
        <f t="shared" si="90"/>
        <v>0.01</v>
      </c>
      <c r="T92" s="124">
        <f t="shared" si="91"/>
        <v>163</v>
      </c>
      <c r="U92" s="125">
        <f t="shared" si="92"/>
        <v>0.02</v>
      </c>
      <c r="V92" s="366"/>
      <c r="W92" s="339">
        <f t="shared" si="93"/>
        <v>1.33016225925013E+23</v>
      </c>
      <c r="X92" s="340">
        <f t="shared" si="94"/>
        <v>8.9310894549651696E+23</v>
      </c>
      <c r="Y92" s="343"/>
      <c r="Z92" s="344">
        <f t="shared" si="95"/>
        <v>-8.9310894549651696E+23</v>
      </c>
      <c r="AA92" s="345">
        <f t="shared" si="96"/>
        <v>4.46554472748259E+19</v>
      </c>
      <c r="AB92" s="346">
        <f t="shared" si="97"/>
        <v>0</v>
      </c>
      <c r="AC92" s="347">
        <f t="shared" si="98"/>
        <v>0</v>
      </c>
      <c r="AD92" s="159">
        <f t="shared" si="99"/>
        <v>73</v>
      </c>
      <c r="AE92" s="369"/>
      <c r="AF92" s="341">
        <f t="shared" si="100"/>
        <v>0.18</v>
      </c>
      <c r="AG92" s="342">
        <f t="shared" si="101"/>
        <v>6.6508112962506496E+18</v>
      </c>
    </row>
    <row r="93" spans="1:33" ht="15" x14ac:dyDescent="0.25">
      <c r="A93" s="159">
        <f t="shared" si="77"/>
        <v>74</v>
      </c>
      <c r="B93" s="107">
        <f t="shared" si="78"/>
        <v>0</v>
      </c>
      <c r="C93" s="112">
        <f t="shared" si="79"/>
        <v>20</v>
      </c>
      <c r="D93" s="76"/>
      <c r="E93" s="107">
        <f t="shared" si="80"/>
        <v>0</v>
      </c>
      <c r="F93" s="105">
        <f t="shared" si="81"/>
        <v>150</v>
      </c>
      <c r="G93" s="100">
        <f t="shared" si="82"/>
        <v>10650</v>
      </c>
      <c r="H93" s="11"/>
      <c r="I93" s="7">
        <f t="shared" si="83"/>
        <v>2.0499999999999998</v>
      </c>
      <c r="J93" s="110">
        <f t="shared" si="84"/>
        <v>5.5866814888505298E+20</v>
      </c>
      <c r="K93" s="8">
        <f t="shared" si="85"/>
        <v>1.0907330525851036E+21</v>
      </c>
      <c r="L93" s="153"/>
      <c r="M93" s="157">
        <f t="shared" si="86"/>
        <v>2.1814661051702E+23</v>
      </c>
      <c r="N93" s="300">
        <f t="shared" si="75"/>
        <v>1.0907330525851001E+19</v>
      </c>
      <c r="O93" s="155">
        <f t="shared" si="87"/>
        <v>1.0907330525851E+22</v>
      </c>
      <c r="P93" s="203">
        <f t="shared" si="88"/>
        <v>1.55819007512158E+24</v>
      </c>
      <c r="Q93" s="216">
        <f t="shared" si="76"/>
        <v>7.7909503756079006E+19</v>
      </c>
      <c r="R93" s="119">
        <f t="shared" si="89"/>
        <v>143</v>
      </c>
      <c r="S93" s="120">
        <f t="shared" si="90"/>
        <v>0.01</v>
      </c>
      <c r="T93" s="124">
        <f t="shared" si="91"/>
        <v>163</v>
      </c>
      <c r="U93" s="125">
        <f t="shared" si="92"/>
        <v>0.02</v>
      </c>
      <c r="V93" s="366"/>
      <c r="W93" s="339">
        <f t="shared" si="93"/>
        <v>2.7268326314627599E+23</v>
      </c>
      <c r="X93" s="340">
        <f t="shared" si="94"/>
        <v>1.83087333826786E+24</v>
      </c>
      <c r="Y93" s="343"/>
      <c r="Z93" s="344">
        <f t="shared" si="95"/>
        <v>-1.83087333826786E+24</v>
      </c>
      <c r="AA93" s="345">
        <f t="shared" si="96"/>
        <v>9.1543666913393E+19</v>
      </c>
      <c r="AB93" s="346">
        <f t="shared" si="97"/>
        <v>0</v>
      </c>
      <c r="AC93" s="347">
        <f t="shared" si="98"/>
        <v>0</v>
      </c>
      <c r="AD93" s="159">
        <f t="shared" si="99"/>
        <v>74</v>
      </c>
      <c r="AE93" s="369"/>
      <c r="AF93" s="341">
        <f t="shared" si="100"/>
        <v>0.18</v>
      </c>
      <c r="AG93" s="342">
        <f t="shared" si="101"/>
        <v>1.36341631573138E+19</v>
      </c>
    </row>
    <row r="94" spans="1:33" ht="15" x14ac:dyDescent="0.25">
      <c r="A94" s="159">
        <f t="shared" si="77"/>
        <v>75</v>
      </c>
      <c r="B94" s="108">
        <f t="shared" si="78"/>
        <v>0</v>
      </c>
      <c r="C94" s="102">
        <f t="shared" si="79"/>
        <v>20</v>
      </c>
      <c r="D94" s="9"/>
      <c r="E94" s="108">
        <f t="shared" si="80"/>
        <v>0</v>
      </c>
      <c r="F94" s="101">
        <f t="shared" si="81"/>
        <v>150</v>
      </c>
      <c r="G94" s="102">
        <f t="shared" si="82"/>
        <v>10800</v>
      </c>
      <c r="H94" s="9"/>
      <c r="I94" s="13">
        <f t="shared" si="83"/>
        <v>2.0499999999999998</v>
      </c>
      <c r="J94" s="14">
        <f t="shared" si="84"/>
        <v>1.14526970521436E+21</v>
      </c>
      <c r="K94" s="15">
        <f t="shared" si="85"/>
        <v>2.2360027577994636E+21</v>
      </c>
      <c r="L94" s="153"/>
      <c r="M94" s="158">
        <f t="shared" si="86"/>
        <v>4.4720055155989202E+23</v>
      </c>
      <c r="N94" s="301">
        <f t="shared" si="75"/>
        <v>2.23600275779946E+19</v>
      </c>
      <c r="O94" s="156">
        <f t="shared" si="87"/>
        <v>2.2360027577994602E+22</v>
      </c>
      <c r="P94" s="204">
        <f t="shared" si="88"/>
        <v>3.1942896539992301E+24</v>
      </c>
      <c r="Q94" s="215">
        <f t="shared" si="76"/>
        <v>1.597144826999615E+20</v>
      </c>
      <c r="R94" s="121">
        <f t="shared" si="89"/>
        <v>143</v>
      </c>
      <c r="S94" s="122">
        <f t="shared" si="90"/>
        <v>0.01</v>
      </c>
      <c r="T94" s="126">
        <f t="shared" si="91"/>
        <v>163</v>
      </c>
      <c r="U94" s="127">
        <f t="shared" si="92"/>
        <v>0.02</v>
      </c>
      <c r="V94" s="366"/>
      <c r="W94" s="348">
        <f t="shared" si="93"/>
        <v>5.5900068944986599E+23</v>
      </c>
      <c r="X94" s="349">
        <f t="shared" si="94"/>
        <v>3.7532903434491001E+24</v>
      </c>
      <c r="Y94" s="343"/>
      <c r="Z94" s="352">
        <f t="shared" si="95"/>
        <v>-3.7532903434491001E+24</v>
      </c>
      <c r="AA94" s="353">
        <f t="shared" si="96"/>
        <v>1.8766451717245501E+20</v>
      </c>
      <c r="AB94" s="354">
        <f t="shared" si="97"/>
        <v>0</v>
      </c>
      <c r="AC94" s="355">
        <f t="shared" si="98"/>
        <v>0</v>
      </c>
      <c r="AD94" s="159">
        <f t="shared" si="99"/>
        <v>75</v>
      </c>
      <c r="AE94" s="369"/>
      <c r="AF94" s="350">
        <f t="shared" si="100"/>
        <v>0.18</v>
      </c>
      <c r="AG94" s="351">
        <f t="shared" si="101"/>
        <v>2.7950034472493302E+19</v>
      </c>
    </row>
    <row r="95" spans="1:33" ht="15" x14ac:dyDescent="0.25">
      <c r="A95" s="159">
        <f t="shared" si="77"/>
        <v>76</v>
      </c>
      <c r="B95" s="107">
        <f t="shared" si="78"/>
        <v>0</v>
      </c>
      <c r="C95" s="112">
        <f t="shared" si="79"/>
        <v>20</v>
      </c>
      <c r="D95" s="76"/>
      <c r="E95" s="107">
        <f t="shared" si="80"/>
        <v>0</v>
      </c>
      <c r="F95" s="105">
        <f t="shared" si="81"/>
        <v>150</v>
      </c>
      <c r="G95" s="100">
        <f t="shared" si="82"/>
        <v>10950</v>
      </c>
      <c r="H95" s="11"/>
      <c r="I95" s="7">
        <f t="shared" si="83"/>
        <v>2.0499999999999998</v>
      </c>
      <c r="J95" s="110">
        <f t="shared" si="84"/>
        <v>2.34780289568944E+21</v>
      </c>
      <c r="K95" s="8">
        <f t="shared" si="85"/>
        <v>4.5838056534889034E+21</v>
      </c>
      <c r="L95" s="153"/>
      <c r="M95" s="157">
        <f t="shared" si="86"/>
        <v>9.1676113069777996E+23</v>
      </c>
      <c r="N95" s="300">
        <f t="shared" si="75"/>
        <v>4.5838056534888997E+19</v>
      </c>
      <c r="O95" s="155">
        <f t="shared" si="87"/>
        <v>4.5838056534888996E+22</v>
      </c>
      <c r="P95" s="203">
        <f t="shared" si="88"/>
        <v>6.5482937906984201E+24</v>
      </c>
      <c r="Q95" s="216">
        <f t="shared" si="76"/>
        <v>3.2741468953492102E+20</v>
      </c>
      <c r="R95" s="119">
        <f t="shared" si="89"/>
        <v>143</v>
      </c>
      <c r="S95" s="120">
        <f t="shared" si="90"/>
        <v>0.01</v>
      </c>
      <c r="T95" s="124">
        <f t="shared" si="91"/>
        <v>163</v>
      </c>
      <c r="U95" s="125">
        <f t="shared" si="92"/>
        <v>0.01</v>
      </c>
      <c r="V95" s="366"/>
      <c r="W95" s="339">
        <f t="shared" si="93"/>
        <v>1.14595141337223E+24</v>
      </c>
      <c r="X95" s="340">
        <f t="shared" si="94"/>
        <v>7.6942452040706504E+24</v>
      </c>
      <c r="Y95" s="343"/>
      <c r="Z95" s="344">
        <f t="shared" si="95"/>
        <v>-7.6942452040706504E+24</v>
      </c>
      <c r="AA95" s="345">
        <f t="shared" si="96"/>
        <v>3.8471226020353298E+20</v>
      </c>
      <c r="AB95" s="346">
        <f t="shared" si="97"/>
        <v>0</v>
      </c>
      <c r="AC95" s="347">
        <f t="shared" si="98"/>
        <v>0</v>
      </c>
      <c r="AD95" s="159">
        <f t="shared" si="99"/>
        <v>76</v>
      </c>
      <c r="AE95" s="369"/>
      <c r="AF95" s="341">
        <f t="shared" si="100"/>
        <v>0.18</v>
      </c>
      <c r="AG95" s="342">
        <f t="shared" si="101"/>
        <v>5.7297570668611502E+19</v>
      </c>
    </row>
    <row r="96" spans="1:33" ht="15" x14ac:dyDescent="0.25">
      <c r="A96" s="159">
        <f t="shared" si="77"/>
        <v>77</v>
      </c>
      <c r="B96" s="107">
        <f t="shared" si="78"/>
        <v>0</v>
      </c>
      <c r="C96" s="112">
        <f t="shared" si="79"/>
        <v>20</v>
      </c>
      <c r="D96" s="76"/>
      <c r="E96" s="107">
        <f t="shared" si="80"/>
        <v>0</v>
      </c>
      <c r="F96" s="105">
        <f t="shared" si="81"/>
        <v>150</v>
      </c>
      <c r="G96" s="100">
        <f t="shared" si="82"/>
        <v>11100</v>
      </c>
      <c r="H96" s="11"/>
      <c r="I96" s="7">
        <f t="shared" si="83"/>
        <v>2.0499999999999998</v>
      </c>
      <c r="J96" s="110">
        <f t="shared" si="84"/>
        <v>4.8129959361633499E+21</v>
      </c>
      <c r="K96" s="8">
        <f t="shared" si="85"/>
        <v>9.3968015896522533E+21</v>
      </c>
      <c r="L96" s="153"/>
      <c r="M96" s="157">
        <f t="shared" si="86"/>
        <v>1.8793603179304501E+24</v>
      </c>
      <c r="N96" s="300">
        <f t="shared" si="75"/>
        <v>9.3968015896522506E+19</v>
      </c>
      <c r="O96" s="155">
        <f t="shared" si="87"/>
        <v>9.39680158965225E+22</v>
      </c>
      <c r="P96" s="203">
        <f t="shared" si="88"/>
        <v>1.34240022709318E+25</v>
      </c>
      <c r="Q96" s="216">
        <f t="shared" si="76"/>
        <v>6.7120011354659003E+20</v>
      </c>
      <c r="R96" s="119">
        <f t="shared" si="89"/>
        <v>143</v>
      </c>
      <c r="S96" s="120">
        <f t="shared" si="90"/>
        <v>0.01</v>
      </c>
      <c r="T96" s="124">
        <f t="shared" si="91"/>
        <v>163</v>
      </c>
      <c r="U96" s="125">
        <f t="shared" si="92"/>
        <v>0.01</v>
      </c>
      <c r="V96" s="366"/>
      <c r="W96" s="339">
        <f t="shared" si="93"/>
        <v>2.3492003974130599E+24</v>
      </c>
      <c r="X96" s="340">
        <f t="shared" si="94"/>
        <v>1.57732026683449E+25</v>
      </c>
      <c r="Y96" s="343"/>
      <c r="Z96" s="344">
        <f t="shared" si="95"/>
        <v>-1.57732026683449E+25</v>
      </c>
      <c r="AA96" s="345">
        <f t="shared" si="96"/>
        <v>7.8866013341724495E+20</v>
      </c>
      <c r="AB96" s="346">
        <f t="shared" si="97"/>
        <v>0</v>
      </c>
      <c r="AC96" s="347">
        <f t="shared" si="98"/>
        <v>0</v>
      </c>
      <c r="AD96" s="159">
        <f t="shared" si="99"/>
        <v>77</v>
      </c>
      <c r="AE96" s="369"/>
      <c r="AF96" s="341">
        <f t="shared" si="100"/>
        <v>0.18</v>
      </c>
      <c r="AG96" s="342">
        <f t="shared" si="101"/>
        <v>1.1746001987065301E+20</v>
      </c>
    </row>
    <row r="97" spans="1:33" ht="15" x14ac:dyDescent="0.25">
      <c r="A97" s="159">
        <f t="shared" si="77"/>
        <v>78</v>
      </c>
      <c r="B97" s="107">
        <f t="shared" si="78"/>
        <v>0</v>
      </c>
      <c r="C97" s="112">
        <f t="shared" si="79"/>
        <v>20</v>
      </c>
      <c r="D97" s="76"/>
      <c r="E97" s="107">
        <f t="shared" si="80"/>
        <v>0</v>
      </c>
      <c r="F97" s="105">
        <f t="shared" si="81"/>
        <v>150</v>
      </c>
      <c r="G97" s="100">
        <f t="shared" si="82"/>
        <v>11250</v>
      </c>
      <c r="H97" s="11"/>
      <c r="I97" s="7">
        <f t="shared" si="83"/>
        <v>2.0499999999999998</v>
      </c>
      <c r="J97" s="110">
        <f t="shared" si="84"/>
        <v>9.8666416691348693E+21</v>
      </c>
      <c r="K97" s="8">
        <f t="shared" si="85"/>
        <v>1.9263443258787121E+22</v>
      </c>
      <c r="L97" s="153"/>
      <c r="M97" s="157">
        <f t="shared" si="86"/>
        <v>3.8526886517574199E+24</v>
      </c>
      <c r="N97" s="300">
        <f t="shared" si="75"/>
        <v>1.9263443258787099E+20</v>
      </c>
      <c r="O97" s="155">
        <f t="shared" si="87"/>
        <v>1.9263443258787099E+23</v>
      </c>
      <c r="P97" s="203">
        <f t="shared" si="88"/>
        <v>2.7519204655410198E+25</v>
      </c>
      <c r="Q97" s="216">
        <f t="shared" si="76"/>
        <v>1.37596023277051E+21</v>
      </c>
      <c r="R97" s="119">
        <f t="shared" si="89"/>
        <v>143</v>
      </c>
      <c r="S97" s="120">
        <f t="shared" si="90"/>
        <v>0.01</v>
      </c>
      <c r="T97" s="124">
        <f t="shared" si="91"/>
        <v>163</v>
      </c>
      <c r="U97" s="125">
        <f t="shared" si="92"/>
        <v>0.01</v>
      </c>
      <c r="V97" s="366"/>
      <c r="W97" s="339">
        <f t="shared" si="93"/>
        <v>4.81586081469678E+24</v>
      </c>
      <c r="X97" s="340">
        <f t="shared" si="94"/>
        <v>3.2335065470106999E+25</v>
      </c>
      <c r="Y97" s="343"/>
      <c r="Z97" s="344">
        <f t="shared" si="95"/>
        <v>-3.2335065470106999E+25</v>
      </c>
      <c r="AA97" s="345">
        <f t="shared" si="96"/>
        <v>1.6167532735053499E+21</v>
      </c>
      <c r="AB97" s="346">
        <f t="shared" si="97"/>
        <v>0</v>
      </c>
      <c r="AC97" s="347">
        <f t="shared" si="98"/>
        <v>0</v>
      </c>
      <c r="AD97" s="159">
        <f t="shared" si="99"/>
        <v>78</v>
      </c>
      <c r="AE97" s="369"/>
      <c r="AF97" s="341">
        <f t="shared" si="100"/>
        <v>0.18</v>
      </c>
      <c r="AG97" s="342">
        <f t="shared" si="101"/>
        <v>2.4079304073483901E+20</v>
      </c>
    </row>
    <row r="98" spans="1:33" ht="15" x14ac:dyDescent="0.25">
      <c r="A98" s="159">
        <f t="shared" si="77"/>
        <v>79</v>
      </c>
      <c r="B98" s="107">
        <f t="shared" si="78"/>
        <v>0</v>
      </c>
      <c r="C98" s="112">
        <f t="shared" si="79"/>
        <v>20</v>
      </c>
      <c r="D98" s="76"/>
      <c r="E98" s="107">
        <f t="shared" si="80"/>
        <v>0</v>
      </c>
      <c r="F98" s="105">
        <f t="shared" si="81"/>
        <v>150</v>
      </c>
      <c r="G98" s="100">
        <f t="shared" si="82"/>
        <v>11400</v>
      </c>
      <c r="H98" s="11"/>
      <c r="I98" s="7">
        <f t="shared" si="83"/>
        <v>2.0499999999999998</v>
      </c>
      <c r="J98" s="110">
        <f t="shared" si="84"/>
        <v>2.0226615421726498E+22</v>
      </c>
      <c r="K98" s="8">
        <f t="shared" si="85"/>
        <v>3.9490058680513614E+22</v>
      </c>
      <c r="L98" s="153"/>
      <c r="M98" s="157">
        <f t="shared" si="86"/>
        <v>7.8980117361027195E+24</v>
      </c>
      <c r="N98" s="300">
        <f t="shared" si="75"/>
        <v>3.94900586805136E+20</v>
      </c>
      <c r="O98" s="155">
        <f t="shared" si="87"/>
        <v>3.9490058680513598E+23</v>
      </c>
      <c r="P98" s="203">
        <f t="shared" si="88"/>
        <v>5.6414369543590803E+25</v>
      </c>
      <c r="Q98" s="216">
        <f t="shared" si="76"/>
        <v>2.8207184771795402E+21</v>
      </c>
      <c r="R98" s="119">
        <f t="shared" si="89"/>
        <v>143</v>
      </c>
      <c r="S98" s="120">
        <f t="shared" si="90"/>
        <v>0.01</v>
      </c>
      <c r="T98" s="124">
        <f t="shared" si="91"/>
        <v>163</v>
      </c>
      <c r="U98" s="125">
        <f t="shared" si="92"/>
        <v>0.01</v>
      </c>
      <c r="V98" s="366"/>
      <c r="W98" s="339">
        <f t="shared" si="93"/>
        <v>9.872514670128401E+24</v>
      </c>
      <c r="X98" s="340">
        <f t="shared" si="94"/>
        <v>6.6286884213719204E+25</v>
      </c>
      <c r="Y98" s="343"/>
      <c r="Z98" s="344">
        <f t="shared" si="95"/>
        <v>-6.6286884213719204E+25</v>
      </c>
      <c r="AA98" s="345">
        <f t="shared" si="96"/>
        <v>3.3143442106859599E+21</v>
      </c>
      <c r="AB98" s="346">
        <f t="shared" si="97"/>
        <v>0</v>
      </c>
      <c r="AC98" s="347">
        <f t="shared" si="98"/>
        <v>0</v>
      </c>
      <c r="AD98" s="159">
        <f t="shared" si="99"/>
        <v>79</v>
      </c>
      <c r="AE98" s="369"/>
      <c r="AF98" s="341">
        <f t="shared" si="100"/>
        <v>0.18</v>
      </c>
      <c r="AG98" s="342">
        <f t="shared" si="101"/>
        <v>4.9362573350641998E+20</v>
      </c>
    </row>
    <row r="99" spans="1:33" ht="15" x14ac:dyDescent="0.25">
      <c r="A99" s="159">
        <f t="shared" si="77"/>
        <v>80</v>
      </c>
      <c r="B99" s="108">
        <f t="shared" si="78"/>
        <v>0</v>
      </c>
      <c r="C99" s="102">
        <f t="shared" si="79"/>
        <v>20</v>
      </c>
      <c r="D99" s="9"/>
      <c r="E99" s="108">
        <f t="shared" si="80"/>
        <v>0</v>
      </c>
      <c r="F99" s="101">
        <f t="shared" si="81"/>
        <v>150</v>
      </c>
      <c r="G99" s="102">
        <f t="shared" si="82"/>
        <v>11550</v>
      </c>
      <c r="H99" s="9"/>
      <c r="I99" s="13">
        <f t="shared" si="83"/>
        <v>2.0499999999999998</v>
      </c>
      <c r="J99" s="14">
        <f t="shared" si="84"/>
        <v>4.1464561614539299E+22</v>
      </c>
      <c r="K99" s="15">
        <f t="shared" si="85"/>
        <v>8.0954620295052922E+22</v>
      </c>
      <c r="L99" s="153"/>
      <c r="M99" s="158">
        <f t="shared" si="86"/>
        <v>1.61909240590106E+25</v>
      </c>
      <c r="N99" s="301">
        <f t="shared" si="75"/>
        <v>8.0954620295052997E+20</v>
      </c>
      <c r="O99" s="156">
        <f t="shared" si="87"/>
        <v>8.0954620295052902E+23</v>
      </c>
      <c r="P99" s="204">
        <f t="shared" si="88"/>
        <v>1.1564945756436099E+26</v>
      </c>
      <c r="Q99" s="215">
        <f t="shared" si="76"/>
        <v>5.7824728782180492E+21</v>
      </c>
      <c r="R99" s="121">
        <f t="shared" si="89"/>
        <v>143</v>
      </c>
      <c r="S99" s="122">
        <f t="shared" si="90"/>
        <v>0.01</v>
      </c>
      <c r="T99" s="126">
        <f t="shared" si="91"/>
        <v>163</v>
      </c>
      <c r="U99" s="127">
        <f t="shared" si="92"/>
        <v>0.01</v>
      </c>
      <c r="V99" s="366"/>
      <c r="W99" s="348">
        <f t="shared" si="93"/>
        <v>2.0238655073763199E+25</v>
      </c>
      <c r="X99" s="349">
        <f t="shared" si="94"/>
        <v>1.35888112638124E+26</v>
      </c>
      <c r="Y99" s="343"/>
      <c r="Z99" s="352">
        <f t="shared" si="95"/>
        <v>-1.35888112638124E+26</v>
      </c>
      <c r="AA99" s="353">
        <f t="shared" si="96"/>
        <v>6.7944056319061996E+21</v>
      </c>
      <c r="AB99" s="354">
        <f t="shared" si="97"/>
        <v>0</v>
      </c>
      <c r="AC99" s="355">
        <f t="shared" si="98"/>
        <v>0</v>
      </c>
      <c r="AD99" s="159">
        <f t="shared" si="99"/>
        <v>80</v>
      </c>
      <c r="AE99" s="369"/>
      <c r="AF99" s="350">
        <f t="shared" si="100"/>
        <v>0.18</v>
      </c>
      <c r="AG99" s="351">
        <f t="shared" si="101"/>
        <v>1.01193275368816E+21</v>
      </c>
    </row>
    <row r="100" spans="1:33" ht="15" x14ac:dyDescent="0.25">
      <c r="A100" s="159">
        <f t="shared" si="77"/>
        <v>81</v>
      </c>
      <c r="B100" s="107">
        <f t="shared" si="78"/>
        <v>0</v>
      </c>
      <c r="C100" s="112">
        <f t="shared" si="79"/>
        <v>20</v>
      </c>
      <c r="D100" s="76"/>
      <c r="E100" s="107">
        <f t="shared" si="80"/>
        <v>0</v>
      </c>
      <c r="F100" s="105">
        <f t="shared" si="81"/>
        <v>150</v>
      </c>
      <c r="G100" s="100">
        <f t="shared" si="82"/>
        <v>11700</v>
      </c>
      <c r="H100" s="11"/>
      <c r="I100" s="7">
        <f t="shared" si="83"/>
        <v>2.0499999999999998</v>
      </c>
      <c r="J100" s="110">
        <f t="shared" si="84"/>
        <v>8.5002351309805603E+22</v>
      </c>
      <c r="K100" s="8">
        <f t="shared" si="85"/>
        <v>1.6595697160485851E+23</v>
      </c>
      <c r="L100" s="153"/>
      <c r="M100" s="157">
        <f t="shared" si="86"/>
        <v>3.3191394320971799E+25</v>
      </c>
      <c r="N100" s="300">
        <f t="shared" si="75"/>
        <v>1.65956971604859E+21</v>
      </c>
      <c r="O100" s="155">
        <f t="shared" si="87"/>
        <v>1.6595697160485901E+24</v>
      </c>
      <c r="P100" s="203">
        <f t="shared" si="88"/>
        <v>2.3708138800694E+26</v>
      </c>
      <c r="Q100" s="216">
        <f t="shared" si="76"/>
        <v>1.1854069400347001E+22</v>
      </c>
      <c r="R100" s="119">
        <f t="shared" si="89"/>
        <v>143</v>
      </c>
      <c r="S100" s="120">
        <f t="shared" si="90"/>
        <v>0.01</v>
      </c>
      <c r="T100" s="124">
        <f t="shared" si="91"/>
        <v>163</v>
      </c>
      <c r="U100" s="125">
        <f t="shared" si="92"/>
        <v>0.01</v>
      </c>
      <c r="V100" s="366"/>
      <c r="W100" s="339">
        <f t="shared" si="93"/>
        <v>4.1489242901214597E+25</v>
      </c>
      <c r="X100" s="340">
        <f t="shared" si="94"/>
        <v>2.7857063090815501E+26</v>
      </c>
      <c r="Y100" s="343"/>
      <c r="Z100" s="344">
        <f t="shared" si="95"/>
        <v>-2.7857063090815501E+26</v>
      </c>
      <c r="AA100" s="345">
        <f t="shared" si="96"/>
        <v>1.3928531545407799E+22</v>
      </c>
      <c r="AB100" s="346">
        <f t="shared" si="97"/>
        <v>0</v>
      </c>
      <c r="AC100" s="347">
        <f t="shared" si="98"/>
        <v>0</v>
      </c>
      <c r="AD100" s="159">
        <f t="shared" si="99"/>
        <v>81</v>
      </c>
      <c r="AE100" s="369"/>
      <c r="AF100" s="341">
        <f t="shared" si="100"/>
        <v>0.18</v>
      </c>
      <c r="AG100" s="342">
        <f t="shared" si="101"/>
        <v>2.07446214506073E+21</v>
      </c>
    </row>
    <row r="101" spans="1:33" ht="15" x14ac:dyDescent="0.25">
      <c r="A101" s="159">
        <f t="shared" si="77"/>
        <v>82</v>
      </c>
      <c r="B101" s="107">
        <f t="shared" si="78"/>
        <v>0</v>
      </c>
      <c r="C101" s="112">
        <f t="shared" si="79"/>
        <v>20</v>
      </c>
      <c r="D101" s="76"/>
      <c r="E101" s="107">
        <f t="shared" si="80"/>
        <v>0</v>
      </c>
      <c r="F101" s="105">
        <f t="shared" si="81"/>
        <v>150</v>
      </c>
      <c r="G101" s="100">
        <f t="shared" si="82"/>
        <v>11850</v>
      </c>
      <c r="H101" s="11"/>
      <c r="I101" s="7">
        <f t="shared" si="83"/>
        <v>2.0499999999999998</v>
      </c>
      <c r="J101" s="110">
        <f t="shared" si="84"/>
        <v>1.7425482018510101E+23</v>
      </c>
      <c r="K101" s="8">
        <f t="shared" si="85"/>
        <v>3.4021179178995956E+23</v>
      </c>
      <c r="L101" s="153"/>
      <c r="M101" s="157">
        <f t="shared" si="86"/>
        <v>6.8042358357992004E+25</v>
      </c>
      <c r="N101" s="300">
        <f t="shared" si="75"/>
        <v>3.4021179178996004E+21</v>
      </c>
      <c r="O101" s="155">
        <f t="shared" si="87"/>
        <v>3.4021179178995999E+24</v>
      </c>
      <c r="P101" s="203">
        <f t="shared" si="88"/>
        <v>4.8601684541422899E+26</v>
      </c>
      <c r="Q101" s="216">
        <f t="shared" si="76"/>
        <v>2.4300842270711448E+22</v>
      </c>
      <c r="R101" s="119">
        <f t="shared" si="89"/>
        <v>143</v>
      </c>
      <c r="S101" s="120">
        <f t="shared" si="90"/>
        <v>0.01</v>
      </c>
      <c r="T101" s="124">
        <f t="shared" si="91"/>
        <v>163</v>
      </c>
      <c r="U101" s="125">
        <f t="shared" si="92"/>
        <v>0.01</v>
      </c>
      <c r="V101" s="366"/>
      <c r="W101" s="339">
        <f t="shared" si="93"/>
        <v>8.5052947947489904E+25</v>
      </c>
      <c r="X101" s="340">
        <f t="shared" si="94"/>
        <v>5.71069793361719E+26</v>
      </c>
      <c r="Y101" s="343"/>
      <c r="Z101" s="344">
        <f t="shared" si="95"/>
        <v>-5.71069793361719E+26</v>
      </c>
      <c r="AA101" s="345">
        <f t="shared" si="96"/>
        <v>2.8553489668086002E+22</v>
      </c>
      <c r="AB101" s="346">
        <f t="shared" si="97"/>
        <v>0</v>
      </c>
      <c r="AC101" s="347">
        <f t="shared" si="98"/>
        <v>0</v>
      </c>
      <c r="AD101" s="159">
        <f t="shared" si="99"/>
        <v>82</v>
      </c>
      <c r="AE101" s="369"/>
      <c r="AF101" s="341">
        <f t="shared" si="100"/>
        <v>0.18</v>
      </c>
      <c r="AG101" s="342">
        <f t="shared" si="101"/>
        <v>4.2526473973745E+21</v>
      </c>
    </row>
    <row r="102" spans="1:33" ht="15" x14ac:dyDescent="0.25">
      <c r="A102" s="159">
        <f t="shared" si="77"/>
        <v>83</v>
      </c>
      <c r="B102" s="107">
        <f t="shared" si="78"/>
        <v>0</v>
      </c>
      <c r="C102" s="112">
        <f t="shared" si="79"/>
        <v>20</v>
      </c>
      <c r="D102" s="76"/>
      <c r="E102" s="107">
        <f t="shared" si="80"/>
        <v>0</v>
      </c>
      <c r="F102" s="105">
        <f t="shared" si="81"/>
        <v>150</v>
      </c>
      <c r="G102" s="100">
        <f t="shared" si="82"/>
        <v>12000</v>
      </c>
      <c r="H102" s="11"/>
      <c r="I102" s="7">
        <f t="shared" si="83"/>
        <v>2.0499999999999998</v>
      </c>
      <c r="J102" s="110">
        <f t="shared" si="84"/>
        <v>3.5722238137945698E+23</v>
      </c>
      <c r="K102" s="8">
        <f t="shared" si="85"/>
        <v>6.9743417316941654E+23</v>
      </c>
      <c r="L102" s="153"/>
      <c r="M102" s="157">
        <f t="shared" si="86"/>
        <v>1.3948683463388299E+26</v>
      </c>
      <c r="N102" s="300">
        <f t="shared" si="75"/>
        <v>6.9743417316941496E+21</v>
      </c>
      <c r="O102" s="155">
        <f t="shared" si="87"/>
        <v>6.9743417316941697E+24</v>
      </c>
      <c r="P102" s="203">
        <f t="shared" si="88"/>
        <v>9.9633453309916896E+26</v>
      </c>
      <c r="Q102" s="216">
        <f t="shared" si="76"/>
        <v>4.9816726654958449E+22</v>
      </c>
      <c r="R102" s="119">
        <f t="shared" si="89"/>
        <v>143</v>
      </c>
      <c r="S102" s="120">
        <f t="shared" si="90"/>
        <v>0.01</v>
      </c>
      <c r="T102" s="124">
        <f t="shared" si="91"/>
        <v>163</v>
      </c>
      <c r="U102" s="125">
        <f t="shared" si="92"/>
        <v>0.01</v>
      </c>
      <c r="V102" s="366"/>
      <c r="W102" s="339">
        <f t="shared" si="93"/>
        <v>1.7435854329235399E+26</v>
      </c>
      <c r="X102" s="340">
        <f t="shared" si="94"/>
        <v>1.17069307639152E+27</v>
      </c>
      <c r="Y102" s="343"/>
      <c r="Z102" s="344">
        <f t="shared" si="95"/>
        <v>-1.17069307639152E+27</v>
      </c>
      <c r="AA102" s="345">
        <f t="shared" si="96"/>
        <v>5.8534653819576E+22</v>
      </c>
      <c r="AB102" s="346">
        <f t="shared" si="97"/>
        <v>0</v>
      </c>
      <c r="AC102" s="347">
        <f t="shared" si="98"/>
        <v>0</v>
      </c>
      <c r="AD102" s="159">
        <f t="shared" si="99"/>
        <v>83</v>
      </c>
      <c r="AE102" s="369"/>
      <c r="AF102" s="341">
        <f t="shared" si="100"/>
        <v>0.17</v>
      </c>
      <c r="AG102" s="342">
        <f t="shared" si="101"/>
        <v>8.7179271646176996E+21</v>
      </c>
    </row>
    <row r="103" spans="1:33" ht="15" x14ac:dyDescent="0.25">
      <c r="A103" s="159">
        <f t="shared" si="77"/>
        <v>84</v>
      </c>
      <c r="B103" s="107">
        <f t="shared" si="78"/>
        <v>0</v>
      </c>
      <c r="C103" s="112">
        <f t="shared" si="79"/>
        <v>20</v>
      </c>
      <c r="D103" s="76"/>
      <c r="E103" s="107">
        <f t="shared" si="80"/>
        <v>0</v>
      </c>
      <c r="F103" s="105">
        <f t="shared" si="81"/>
        <v>150</v>
      </c>
      <c r="G103" s="100">
        <f t="shared" si="82"/>
        <v>12150</v>
      </c>
      <c r="H103" s="11"/>
      <c r="I103" s="7">
        <f t="shared" si="83"/>
        <v>2.0499999999999998</v>
      </c>
      <c r="J103" s="110">
        <f t="shared" si="84"/>
        <v>7.3230588182788705E+23</v>
      </c>
      <c r="K103" s="8">
        <f t="shared" si="85"/>
        <v>1.4297400549973035E+24</v>
      </c>
      <c r="L103" s="153"/>
      <c r="M103" s="157">
        <f t="shared" si="86"/>
        <v>2.8594801099946E+26</v>
      </c>
      <c r="N103" s="300">
        <f t="shared" si="75"/>
        <v>1.4297400549973E+22</v>
      </c>
      <c r="O103" s="155">
        <f t="shared" si="87"/>
        <v>1.4297400549972999E+25</v>
      </c>
      <c r="P103" s="203">
        <f t="shared" si="88"/>
        <v>2.0424857928532899E+27</v>
      </c>
      <c r="Q103" s="216">
        <f t="shared" si="76"/>
        <v>1.0212428964266449E+23</v>
      </c>
      <c r="R103" s="119">
        <f t="shared" si="89"/>
        <v>143</v>
      </c>
      <c r="S103" s="120">
        <f t="shared" si="90"/>
        <v>0.01</v>
      </c>
      <c r="T103" s="124">
        <f t="shared" si="91"/>
        <v>163</v>
      </c>
      <c r="U103" s="125">
        <f t="shared" si="92"/>
        <v>0.01</v>
      </c>
      <c r="V103" s="366"/>
      <c r="W103" s="339">
        <f t="shared" si="93"/>
        <v>3.5743501374932599E+26</v>
      </c>
      <c r="X103" s="340">
        <f t="shared" si="94"/>
        <v>2.39992080660262E+27</v>
      </c>
      <c r="Y103" s="343"/>
      <c r="Z103" s="344">
        <f t="shared" si="95"/>
        <v>-2.39992080660262E+27</v>
      </c>
      <c r="AA103" s="345">
        <f t="shared" si="96"/>
        <v>1.1999604033013099E+23</v>
      </c>
      <c r="AB103" s="346">
        <f t="shared" si="97"/>
        <v>0</v>
      </c>
      <c r="AC103" s="347">
        <f t="shared" si="98"/>
        <v>0</v>
      </c>
      <c r="AD103" s="159">
        <f t="shared" si="99"/>
        <v>84</v>
      </c>
      <c r="AE103" s="369"/>
      <c r="AF103" s="341">
        <f t="shared" si="100"/>
        <v>0.18</v>
      </c>
      <c r="AG103" s="342">
        <f t="shared" si="101"/>
        <v>1.78717506874663E+22</v>
      </c>
    </row>
    <row r="104" spans="1:33" ht="15" x14ac:dyDescent="0.25">
      <c r="A104" s="159">
        <f t="shared" si="77"/>
        <v>85</v>
      </c>
      <c r="B104" s="108">
        <f t="shared" si="78"/>
        <v>0</v>
      </c>
      <c r="C104" s="102">
        <f t="shared" si="79"/>
        <v>20</v>
      </c>
      <c r="D104" s="9"/>
      <c r="E104" s="108">
        <f t="shared" si="80"/>
        <v>0</v>
      </c>
      <c r="F104" s="101">
        <f t="shared" si="81"/>
        <v>150</v>
      </c>
      <c r="G104" s="102">
        <f t="shared" si="82"/>
        <v>12300</v>
      </c>
      <c r="H104" s="9"/>
      <c r="I104" s="13">
        <f t="shared" si="83"/>
        <v>2.0499999999999998</v>
      </c>
      <c r="J104" s="14">
        <f t="shared" si="84"/>
        <v>1.50122705774717E+24</v>
      </c>
      <c r="K104" s="15">
        <f t="shared" si="85"/>
        <v>2.9309671127444734E+24</v>
      </c>
      <c r="L104" s="153"/>
      <c r="M104" s="158">
        <f t="shared" si="86"/>
        <v>5.8619342254889398E+26</v>
      </c>
      <c r="N104" s="301">
        <f t="shared" si="75"/>
        <v>2.9309671127444701E+22</v>
      </c>
      <c r="O104" s="156">
        <f t="shared" si="87"/>
        <v>2.9309671127444699E+25</v>
      </c>
      <c r="P104" s="204">
        <f t="shared" si="88"/>
        <v>4.1870958753492401E+27</v>
      </c>
      <c r="Q104" s="215">
        <f t="shared" si="76"/>
        <v>2.0935479376746201E+23</v>
      </c>
      <c r="R104" s="121">
        <f t="shared" si="89"/>
        <v>143</v>
      </c>
      <c r="S104" s="122">
        <f t="shared" si="90"/>
        <v>0.01</v>
      </c>
      <c r="T104" s="126">
        <f t="shared" si="91"/>
        <v>163</v>
      </c>
      <c r="U104" s="127">
        <f t="shared" si="92"/>
        <v>0.01</v>
      </c>
      <c r="V104" s="366"/>
      <c r="W104" s="348">
        <f t="shared" si="93"/>
        <v>7.3274177818611797E+26</v>
      </c>
      <c r="X104" s="349">
        <f t="shared" si="94"/>
        <v>4.9198376535353602E+27</v>
      </c>
      <c r="Y104" s="343"/>
      <c r="Z104" s="352">
        <f t="shared" si="95"/>
        <v>-4.9198376535353602E+27</v>
      </c>
      <c r="AA104" s="353">
        <f t="shared" si="96"/>
        <v>2.4599188267676801E+23</v>
      </c>
      <c r="AB104" s="354">
        <f t="shared" si="97"/>
        <v>0</v>
      </c>
      <c r="AC104" s="355">
        <f t="shared" si="98"/>
        <v>0</v>
      </c>
      <c r="AD104" s="159">
        <f t="shared" si="99"/>
        <v>85</v>
      </c>
      <c r="AE104" s="369"/>
      <c r="AF104" s="350">
        <f t="shared" si="100"/>
        <v>0.18</v>
      </c>
      <c r="AG104" s="351">
        <f t="shared" si="101"/>
        <v>3.66370889093059E+22</v>
      </c>
    </row>
    <row r="105" spans="1:33" ht="15" x14ac:dyDescent="0.25">
      <c r="A105" s="159">
        <f t="shared" si="77"/>
        <v>86</v>
      </c>
      <c r="B105" s="107">
        <f t="shared" si="78"/>
        <v>0</v>
      </c>
      <c r="C105" s="112">
        <f t="shared" si="79"/>
        <v>20</v>
      </c>
      <c r="D105" s="76"/>
      <c r="E105" s="107">
        <f t="shared" si="80"/>
        <v>0</v>
      </c>
      <c r="F105" s="105">
        <f t="shared" si="81"/>
        <v>150</v>
      </c>
      <c r="G105" s="100">
        <f t="shared" si="82"/>
        <v>12450</v>
      </c>
      <c r="H105" s="11"/>
      <c r="I105" s="7">
        <f t="shared" si="83"/>
        <v>2.0499999999999998</v>
      </c>
      <c r="J105" s="110">
        <f t="shared" si="84"/>
        <v>3.0775154683816999E+24</v>
      </c>
      <c r="K105" s="8">
        <f t="shared" si="85"/>
        <v>6.0084825811261739E+24</v>
      </c>
      <c r="L105" s="153"/>
      <c r="M105" s="157">
        <f t="shared" si="86"/>
        <v>1.20169651622523E+27</v>
      </c>
      <c r="N105" s="300">
        <f t="shared" si="75"/>
        <v>6.0084825811261499E+22</v>
      </c>
      <c r="O105" s="155">
        <f t="shared" si="87"/>
        <v>6.0084825811261704E+25</v>
      </c>
      <c r="P105" s="203">
        <f t="shared" si="88"/>
        <v>8.5835465444659501E+27</v>
      </c>
      <c r="Q105" s="216">
        <f t="shared" si="76"/>
        <v>4.291773272232975E+23</v>
      </c>
      <c r="R105" s="119">
        <f t="shared" si="89"/>
        <v>143</v>
      </c>
      <c r="S105" s="120">
        <f t="shared" si="90"/>
        <v>0.01</v>
      </c>
      <c r="T105" s="124">
        <f t="shared" si="91"/>
        <v>163</v>
      </c>
      <c r="U105" s="125">
        <f t="shared" si="92"/>
        <v>0.01</v>
      </c>
      <c r="V105" s="366"/>
      <c r="W105" s="339">
        <f t="shared" si="93"/>
        <v>1.50212064528154E+27</v>
      </c>
      <c r="X105" s="340">
        <f t="shared" si="94"/>
        <v>1.00856671897475E+28</v>
      </c>
      <c r="Y105" s="343"/>
      <c r="Z105" s="344">
        <f t="shared" si="95"/>
        <v>-1.00856671897475E+28</v>
      </c>
      <c r="AA105" s="345">
        <f t="shared" si="96"/>
        <v>5.0428335948737502E+23</v>
      </c>
      <c r="AB105" s="346">
        <f t="shared" si="97"/>
        <v>0</v>
      </c>
      <c r="AC105" s="347">
        <f t="shared" si="98"/>
        <v>0</v>
      </c>
      <c r="AD105" s="159">
        <f t="shared" si="99"/>
        <v>86</v>
      </c>
      <c r="AE105" s="369"/>
      <c r="AF105" s="341">
        <f t="shared" si="100"/>
        <v>0.18</v>
      </c>
      <c r="AG105" s="342">
        <f t="shared" si="101"/>
        <v>7.5106032264077002E+22</v>
      </c>
    </row>
    <row r="106" spans="1:33" ht="15" x14ac:dyDescent="0.25">
      <c r="A106" s="159">
        <f t="shared" si="77"/>
        <v>87</v>
      </c>
      <c r="B106" s="107">
        <f t="shared" si="78"/>
        <v>0</v>
      </c>
      <c r="C106" s="112">
        <f t="shared" si="79"/>
        <v>20</v>
      </c>
      <c r="D106" s="76"/>
      <c r="E106" s="107">
        <f t="shared" si="80"/>
        <v>0</v>
      </c>
      <c r="F106" s="105">
        <f t="shared" si="81"/>
        <v>150</v>
      </c>
      <c r="G106" s="100">
        <f t="shared" si="82"/>
        <v>12600</v>
      </c>
      <c r="H106" s="11"/>
      <c r="I106" s="7">
        <f t="shared" si="83"/>
        <v>2.0499999999999998</v>
      </c>
      <c r="J106" s="110">
        <f t="shared" si="84"/>
        <v>6.3089067101824802E+24</v>
      </c>
      <c r="K106" s="8">
        <f t="shared" si="85"/>
        <v>1.2317389291308654E+25</v>
      </c>
      <c r="L106" s="153"/>
      <c r="M106" s="157">
        <f t="shared" si="86"/>
        <v>2.4634778582617401E+27</v>
      </c>
      <c r="N106" s="300">
        <f t="shared" si="75"/>
        <v>1.2317389291308701E+23</v>
      </c>
      <c r="O106" s="155">
        <f t="shared" si="87"/>
        <v>1.23173892913087E+26</v>
      </c>
      <c r="P106" s="203">
        <f t="shared" si="88"/>
        <v>1.7596270416155201E+28</v>
      </c>
      <c r="Q106" s="216">
        <f t="shared" si="76"/>
        <v>8.7981352080776008E+23</v>
      </c>
      <c r="R106" s="119">
        <f t="shared" si="89"/>
        <v>143</v>
      </c>
      <c r="S106" s="120">
        <f t="shared" si="90"/>
        <v>0.01</v>
      </c>
      <c r="T106" s="124">
        <f t="shared" si="91"/>
        <v>163</v>
      </c>
      <c r="U106" s="125">
        <f t="shared" si="92"/>
        <v>0.01</v>
      </c>
      <c r="V106" s="366"/>
      <c r="W106" s="339">
        <f t="shared" si="93"/>
        <v>3.0793473228271602E+27</v>
      </c>
      <c r="X106" s="340">
        <f t="shared" si="94"/>
        <v>2.0675617738982401E+28</v>
      </c>
      <c r="Y106" s="343"/>
      <c r="Z106" s="344">
        <f t="shared" si="95"/>
        <v>-2.0675617738982401E+28</v>
      </c>
      <c r="AA106" s="345">
        <f t="shared" si="96"/>
        <v>1.03378088694912E+24</v>
      </c>
      <c r="AB106" s="346">
        <f t="shared" si="97"/>
        <v>0</v>
      </c>
      <c r="AC106" s="347">
        <f t="shared" si="98"/>
        <v>0</v>
      </c>
      <c r="AD106" s="159">
        <f t="shared" si="99"/>
        <v>87</v>
      </c>
      <c r="AE106" s="369"/>
      <c r="AF106" s="341">
        <f t="shared" si="100"/>
        <v>0.18</v>
      </c>
      <c r="AG106" s="342">
        <f t="shared" si="101"/>
        <v>1.5396736614135801E+23</v>
      </c>
    </row>
    <row r="107" spans="1:33" ht="15" x14ac:dyDescent="0.25">
      <c r="A107" s="159">
        <f t="shared" si="77"/>
        <v>88</v>
      </c>
      <c r="B107" s="107">
        <f t="shared" si="78"/>
        <v>0</v>
      </c>
      <c r="C107" s="112">
        <f t="shared" si="79"/>
        <v>20</v>
      </c>
      <c r="D107" s="76"/>
      <c r="E107" s="107">
        <f t="shared" si="80"/>
        <v>0</v>
      </c>
      <c r="F107" s="105">
        <f t="shared" si="81"/>
        <v>150</v>
      </c>
      <c r="G107" s="100">
        <f t="shared" si="82"/>
        <v>12750</v>
      </c>
      <c r="H107" s="11"/>
      <c r="I107" s="7">
        <f t="shared" si="83"/>
        <v>2.0499999999999998</v>
      </c>
      <c r="J107" s="110">
        <f t="shared" si="84"/>
        <v>1.2933258755874101E+25</v>
      </c>
      <c r="K107" s="8">
        <f t="shared" si="85"/>
        <v>2.5250648047182755E+25</v>
      </c>
      <c r="L107" s="153"/>
      <c r="M107" s="157">
        <f t="shared" si="86"/>
        <v>5.0501296094365603E+27</v>
      </c>
      <c r="N107" s="300">
        <f t="shared" si="75"/>
        <v>2.5250648047182801E+23</v>
      </c>
      <c r="O107" s="155">
        <f t="shared" si="87"/>
        <v>2.52506480471828E+26</v>
      </c>
      <c r="P107" s="203">
        <f t="shared" si="88"/>
        <v>3.6072354353118201E+28</v>
      </c>
      <c r="Q107" s="216">
        <f t="shared" si="76"/>
        <v>1.8036177176559099E+24</v>
      </c>
      <c r="R107" s="119">
        <f t="shared" si="89"/>
        <v>143</v>
      </c>
      <c r="S107" s="120">
        <f t="shared" si="90"/>
        <v>0.01</v>
      </c>
      <c r="T107" s="124">
        <f t="shared" si="91"/>
        <v>163</v>
      </c>
      <c r="U107" s="125">
        <f t="shared" si="92"/>
        <v>0.01</v>
      </c>
      <c r="V107" s="366"/>
      <c r="W107" s="339">
        <f t="shared" si="93"/>
        <v>6.3126620117956897E+27</v>
      </c>
      <c r="X107" s="340">
        <f t="shared" si="94"/>
        <v>4.2385016364913897E+28</v>
      </c>
      <c r="Y107" s="343"/>
      <c r="Z107" s="344">
        <f t="shared" si="95"/>
        <v>-4.2385016364913897E+28</v>
      </c>
      <c r="AA107" s="345">
        <f t="shared" si="96"/>
        <v>2.11925081824569E+24</v>
      </c>
      <c r="AB107" s="346">
        <f t="shared" si="97"/>
        <v>0</v>
      </c>
      <c r="AC107" s="347">
        <f t="shared" si="98"/>
        <v>0</v>
      </c>
      <c r="AD107" s="159">
        <f t="shared" si="99"/>
        <v>88</v>
      </c>
      <c r="AE107" s="369"/>
      <c r="AF107" s="341">
        <f t="shared" si="100"/>
        <v>0.18</v>
      </c>
      <c r="AG107" s="342">
        <f t="shared" si="101"/>
        <v>3.1563310058978399E+23</v>
      </c>
    </row>
    <row r="108" spans="1:33" ht="15" x14ac:dyDescent="0.25">
      <c r="A108" s="159">
        <f t="shared" si="77"/>
        <v>89</v>
      </c>
      <c r="B108" s="107">
        <f t="shared" si="78"/>
        <v>0</v>
      </c>
      <c r="C108" s="112">
        <f t="shared" si="79"/>
        <v>20</v>
      </c>
      <c r="D108" s="76"/>
      <c r="E108" s="107">
        <f t="shared" si="80"/>
        <v>0</v>
      </c>
      <c r="F108" s="105">
        <f t="shared" si="81"/>
        <v>150</v>
      </c>
      <c r="G108" s="100">
        <f t="shared" si="82"/>
        <v>12900</v>
      </c>
      <c r="H108" s="11"/>
      <c r="I108" s="7">
        <f t="shared" si="83"/>
        <v>2.0499999999999998</v>
      </c>
      <c r="J108" s="110">
        <f t="shared" si="84"/>
        <v>2.65131804495419E+25</v>
      </c>
      <c r="K108" s="8">
        <f t="shared" si="85"/>
        <v>5.1763828496724654E+25</v>
      </c>
      <c r="L108" s="153"/>
      <c r="M108" s="157">
        <f t="shared" si="86"/>
        <v>1.0352765699344899E+28</v>
      </c>
      <c r="N108" s="300">
        <f t="shared" si="75"/>
        <v>5.1763828496724495E+23</v>
      </c>
      <c r="O108" s="155">
        <f t="shared" si="87"/>
        <v>5.1763828496724702E+26</v>
      </c>
      <c r="P108" s="203">
        <f t="shared" si="88"/>
        <v>7.3948326423892401E+28</v>
      </c>
      <c r="Q108" s="216">
        <f t="shared" si="76"/>
        <v>3.6974163211946199E+24</v>
      </c>
      <c r="R108" s="119">
        <f t="shared" si="89"/>
        <v>143</v>
      </c>
      <c r="S108" s="120">
        <f t="shared" si="90"/>
        <v>0.01</v>
      </c>
      <c r="T108" s="124">
        <f t="shared" si="91"/>
        <v>163</v>
      </c>
      <c r="U108" s="125">
        <f t="shared" si="92"/>
        <v>0.01</v>
      </c>
      <c r="V108" s="366"/>
      <c r="W108" s="339">
        <f t="shared" si="93"/>
        <v>1.29409571241812E+28</v>
      </c>
      <c r="X108" s="340">
        <f t="shared" si="94"/>
        <v>8.6889283548073593E+28</v>
      </c>
      <c r="Y108" s="343"/>
      <c r="Z108" s="344">
        <f t="shared" si="95"/>
        <v>-8.6889283548073593E+28</v>
      </c>
      <c r="AA108" s="345">
        <f t="shared" si="96"/>
        <v>4.3444641774036803E+24</v>
      </c>
      <c r="AB108" s="346">
        <f t="shared" si="97"/>
        <v>0</v>
      </c>
      <c r="AC108" s="347">
        <f t="shared" si="98"/>
        <v>0</v>
      </c>
      <c r="AD108" s="159">
        <f t="shared" si="99"/>
        <v>89</v>
      </c>
      <c r="AE108" s="369"/>
      <c r="AF108" s="341">
        <f t="shared" si="100"/>
        <v>0.18</v>
      </c>
      <c r="AG108" s="342">
        <f t="shared" si="101"/>
        <v>6.4704785620906006E+23</v>
      </c>
    </row>
    <row r="109" spans="1:33" ht="15" x14ac:dyDescent="0.25">
      <c r="A109" s="159">
        <f t="shared" si="77"/>
        <v>90</v>
      </c>
      <c r="B109" s="108">
        <f t="shared" si="78"/>
        <v>0</v>
      </c>
      <c r="C109" s="102">
        <f t="shared" si="79"/>
        <v>20</v>
      </c>
      <c r="D109" s="9"/>
      <c r="E109" s="108">
        <f t="shared" si="80"/>
        <v>0</v>
      </c>
      <c r="F109" s="101">
        <f t="shared" si="81"/>
        <v>150</v>
      </c>
      <c r="G109" s="102">
        <f t="shared" si="82"/>
        <v>13050</v>
      </c>
      <c r="H109" s="9"/>
      <c r="I109" s="13">
        <f t="shared" si="83"/>
        <v>2.0499999999999998</v>
      </c>
      <c r="J109" s="14">
        <f t="shared" si="84"/>
        <v>5.4352019921560904E+25</v>
      </c>
      <c r="K109" s="15">
        <f t="shared" si="85"/>
        <v>1.0611584841828555E+26</v>
      </c>
      <c r="L109" s="153"/>
      <c r="M109" s="158">
        <f t="shared" si="86"/>
        <v>2.1223169683657199E+28</v>
      </c>
      <c r="N109" s="301">
        <f t="shared" si="75"/>
        <v>1.0611584841828599E+24</v>
      </c>
      <c r="O109" s="156">
        <f t="shared" si="87"/>
        <v>1.06115848418286E+27</v>
      </c>
      <c r="P109" s="204">
        <f t="shared" si="88"/>
        <v>1.5159406916897901E+29</v>
      </c>
      <c r="Q109" s="215">
        <f t="shared" si="76"/>
        <v>7.5797034584489502E+24</v>
      </c>
      <c r="R109" s="121">
        <f t="shared" si="89"/>
        <v>143</v>
      </c>
      <c r="S109" s="122">
        <f t="shared" si="90"/>
        <v>0.01</v>
      </c>
      <c r="T109" s="126">
        <f t="shared" si="91"/>
        <v>163</v>
      </c>
      <c r="U109" s="127">
        <f t="shared" si="92"/>
        <v>0.01</v>
      </c>
      <c r="V109" s="366"/>
      <c r="W109" s="348">
        <f t="shared" si="93"/>
        <v>2.65289621045714E+28</v>
      </c>
      <c r="X109" s="349">
        <f t="shared" si="94"/>
        <v>1.7812303127355E+29</v>
      </c>
      <c r="Y109" s="343"/>
      <c r="Z109" s="352">
        <f t="shared" si="95"/>
        <v>-1.7812303127355E+29</v>
      </c>
      <c r="AA109" s="353">
        <f t="shared" si="96"/>
        <v>8.9061515636774998E+24</v>
      </c>
      <c r="AB109" s="354">
        <f t="shared" si="97"/>
        <v>0</v>
      </c>
      <c r="AC109" s="355">
        <f t="shared" si="98"/>
        <v>0</v>
      </c>
      <c r="AD109" s="159">
        <f t="shared" si="99"/>
        <v>90</v>
      </c>
      <c r="AE109" s="369"/>
      <c r="AF109" s="350">
        <f t="shared" si="100"/>
        <v>0.18</v>
      </c>
      <c r="AG109" s="351">
        <f t="shared" si="101"/>
        <v>1.32644810522857E+24</v>
      </c>
    </row>
    <row r="110" spans="1:33" ht="15" x14ac:dyDescent="0.25">
      <c r="A110" s="159">
        <f t="shared" si="77"/>
        <v>91</v>
      </c>
      <c r="B110" s="107">
        <f t="shared" si="78"/>
        <v>0</v>
      </c>
      <c r="C110" s="112">
        <f t="shared" si="79"/>
        <v>20</v>
      </c>
      <c r="D110" s="76"/>
      <c r="E110" s="107">
        <f t="shared" si="80"/>
        <v>0</v>
      </c>
      <c r="F110" s="105">
        <f t="shared" si="81"/>
        <v>150</v>
      </c>
      <c r="G110" s="100">
        <f t="shared" si="82"/>
        <v>13200</v>
      </c>
      <c r="H110" s="11"/>
      <c r="I110" s="7">
        <f t="shared" si="83"/>
        <v>2.0499999999999998</v>
      </c>
      <c r="J110" s="110">
        <f t="shared" si="84"/>
        <v>1.1142164083920001E+26</v>
      </c>
      <c r="K110" s="8">
        <f t="shared" si="85"/>
        <v>2.1753748925748556E+26</v>
      </c>
      <c r="L110" s="153"/>
      <c r="M110" s="157">
        <f t="shared" si="86"/>
        <v>4.3507497851497198E+28</v>
      </c>
      <c r="N110" s="300">
        <f t="shared" si="75"/>
        <v>2.1753748925748599E+24</v>
      </c>
      <c r="O110" s="155">
        <f t="shared" si="87"/>
        <v>2.1753748925748599E+27</v>
      </c>
      <c r="P110" s="203">
        <f t="shared" si="88"/>
        <v>3.10767841796408E+29</v>
      </c>
      <c r="Q110" s="216">
        <f t="shared" si="76"/>
        <v>1.5538392089820399E+25</v>
      </c>
      <c r="R110" s="119">
        <f t="shared" si="89"/>
        <v>143</v>
      </c>
      <c r="S110" s="120">
        <f t="shared" si="90"/>
        <v>0.01</v>
      </c>
      <c r="T110" s="124">
        <f t="shared" si="91"/>
        <v>163</v>
      </c>
      <c r="U110" s="125">
        <f t="shared" si="92"/>
        <v>0.01</v>
      </c>
      <c r="V110" s="366"/>
      <c r="W110" s="339">
        <f t="shared" si="93"/>
        <v>5.4384372314371401E+28</v>
      </c>
      <c r="X110" s="340">
        <f t="shared" si="94"/>
        <v>3.6515221411077897E+29</v>
      </c>
      <c r="Y110" s="343"/>
      <c r="Z110" s="344">
        <f t="shared" si="95"/>
        <v>-3.6515221411077897E+29</v>
      </c>
      <c r="AA110" s="345">
        <f t="shared" si="96"/>
        <v>1.82576107055389E+25</v>
      </c>
      <c r="AB110" s="346">
        <f t="shared" si="97"/>
        <v>0</v>
      </c>
      <c r="AC110" s="347">
        <f t="shared" si="98"/>
        <v>0</v>
      </c>
      <c r="AD110" s="159">
        <f t="shared" si="99"/>
        <v>91</v>
      </c>
      <c r="AE110" s="369"/>
      <c r="AF110" s="341">
        <f t="shared" si="100"/>
        <v>0.18</v>
      </c>
      <c r="AG110" s="342">
        <f t="shared" si="101"/>
        <v>2.7192186157185699E+24</v>
      </c>
    </row>
    <row r="111" spans="1:33" ht="15" x14ac:dyDescent="0.25">
      <c r="A111" s="159">
        <f t="shared" si="77"/>
        <v>92</v>
      </c>
      <c r="B111" s="107">
        <f t="shared" si="78"/>
        <v>0</v>
      </c>
      <c r="C111" s="112">
        <f t="shared" si="79"/>
        <v>20</v>
      </c>
      <c r="D111" s="76"/>
      <c r="E111" s="107">
        <f t="shared" si="80"/>
        <v>0</v>
      </c>
      <c r="F111" s="105">
        <f t="shared" si="81"/>
        <v>150</v>
      </c>
      <c r="G111" s="100">
        <f t="shared" si="82"/>
        <v>13350</v>
      </c>
      <c r="H111" s="11"/>
      <c r="I111" s="7">
        <f t="shared" si="83"/>
        <v>2.0499999999999998</v>
      </c>
      <c r="J111" s="110">
        <f t="shared" si="84"/>
        <v>2.2841436372035999E+26</v>
      </c>
      <c r="K111" s="8">
        <f t="shared" si="85"/>
        <v>4.4595185297784555E+26</v>
      </c>
      <c r="L111" s="153"/>
      <c r="M111" s="157">
        <f t="shared" si="86"/>
        <v>8.9190370595569203E+28</v>
      </c>
      <c r="N111" s="300">
        <f t="shared" si="75"/>
        <v>4.4595185297784601E+24</v>
      </c>
      <c r="O111" s="155">
        <f t="shared" si="87"/>
        <v>4.4595185297784601E+27</v>
      </c>
      <c r="P111" s="203">
        <f t="shared" si="88"/>
        <v>6.3707407568263699E+29</v>
      </c>
      <c r="Q111" s="216">
        <f t="shared" si="76"/>
        <v>3.1853703784131849E+25</v>
      </c>
      <c r="R111" s="119">
        <f t="shared" si="89"/>
        <v>143</v>
      </c>
      <c r="S111" s="120">
        <f t="shared" si="90"/>
        <v>0.01</v>
      </c>
      <c r="T111" s="124">
        <f t="shared" si="91"/>
        <v>163</v>
      </c>
      <c r="U111" s="125">
        <f t="shared" si="92"/>
        <v>0.01</v>
      </c>
      <c r="V111" s="366"/>
      <c r="W111" s="339">
        <f t="shared" si="93"/>
        <v>1.11487963244461E+29</v>
      </c>
      <c r="X111" s="340">
        <f t="shared" si="94"/>
        <v>7.4856203892709797E+29</v>
      </c>
      <c r="Y111" s="343"/>
      <c r="Z111" s="344">
        <f t="shared" si="95"/>
        <v>-7.4856203892709797E+29</v>
      </c>
      <c r="AA111" s="345">
        <f t="shared" si="96"/>
        <v>3.74281019463549E+25</v>
      </c>
      <c r="AB111" s="346">
        <f t="shared" si="97"/>
        <v>0</v>
      </c>
      <c r="AC111" s="347">
        <f t="shared" si="98"/>
        <v>0</v>
      </c>
      <c r="AD111" s="159">
        <f t="shared" si="99"/>
        <v>92</v>
      </c>
      <c r="AE111" s="369"/>
      <c r="AF111" s="341">
        <f t="shared" si="100"/>
        <v>0.17</v>
      </c>
      <c r="AG111" s="342">
        <f t="shared" si="101"/>
        <v>5.5743981622230502E+24</v>
      </c>
    </row>
    <row r="112" spans="1:33" ht="15" x14ac:dyDescent="0.25">
      <c r="A112" s="159">
        <f t="shared" si="77"/>
        <v>93</v>
      </c>
      <c r="B112" s="107">
        <f t="shared" si="78"/>
        <v>0</v>
      </c>
      <c r="C112" s="112">
        <f t="shared" si="79"/>
        <v>20</v>
      </c>
      <c r="D112" s="76"/>
      <c r="E112" s="107">
        <f t="shared" si="80"/>
        <v>0</v>
      </c>
      <c r="F112" s="105">
        <f t="shared" si="81"/>
        <v>150</v>
      </c>
      <c r="G112" s="100">
        <f t="shared" si="82"/>
        <v>13500</v>
      </c>
      <c r="H112" s="11"/>
      <c r="I112" s="7">
        <f t="shared" si="83"/>
        <v>2.0499999999999998</v>
      </c>
      <c r="J112" s="110">
        <f t="shared" si="84"/>
        <v>4.6824944562673801E+26</v>
      </c>
      <c r="K112" s="8">
        <f t="shared" si="85"/>
        <v>9.1420129860458362E+26</v>
      </c>
      <c r="L112" s="153"/>
      <c r="M112" s="157">
        <f t="shared" si="86"/>
        <v>1.8284025972091701E+29</v>
      </c>
      <c r="N112" s="300">
        <f t="shared" si="75"/>
        <v>9.1420129860458503E+24</v>
      </c>
      <c r="O112" s="155">
        <f t="shared" si="87"/>
        <v>9.1420129860458395E+27</v>
      </c>
      <c r="P112" s="203">
        <f t="shared" si="88"/>
        <v>1.3060018551494099E+30</v>
      </c>
      <c r="Q112" s="216">
        <f t="shared" si="76"/>
        <v>6.5300092757470496E+25</v>
      </c>
      <c r="R112" s="119">
        <f t="shared" si="89"/>
        <v>143</v>
      </c>
      <c r="S112" s="120">
        <f t="shared" si="90"/>
        <v>0.01</v>
      </c>
      <c r="T112" s="124">
        <f t="shared" si="91"/>
        <v>163</v>
      </c>
      <c r="U112" s="125">
        <f t="shared" si="92"/>
        <v>0.01</v>
      </c>
      <c r="V112" s="366"/>
      <c r="W112" s="339">
        <f t="shared" si="93"/>
        <v>2.2855032465114601E+29</v>
      </c>
      <c r="X112" s="340">
        <f t="shared" si="94"/>
        <v>1.5345521798005599E+30</v>
      </c>
      <c r="Y112" s="343"/>
      <c r="Z112" s="344">
        <f t="shared" si="95"/>
        <v>-1.5345521798005599E+30</v>
      </c>
      <c r="AA112" s="345">
        <f t="shared" si="96"/>
        <v>7.6727608990028004E+25</v>
      </c>
      <c r="AB112" s="346">
        <f t="shared" si="97"/>
        <v>0</v>
      </c>
      <c r="AC112" s="347">
        <f t="shared" si="98"/>
        <v>0</v>
      </c>
      <c r="AD112" s="159">
        <f t="shared" si="99"/>
        <v>93</v>
      </c>
      <c r="AE112" s="369"/>
      <c r="AF112" s="341">
        <f t="shared" si="100"/>
        <v>0.17</v>
      </c>
      <c r="AG112" s="342">
        <f t="shared" si="101"/>
        <v>1.14275162325573E+25</v>
      </c>
    </row>
    <row r="113" spans="1:33" ht="15" x14ac:dyDescent="0.25">
      <c r="A113" s="159">
        <f t="shared" si="77"/>
        <v>94</v>
      </c>
      <c r="B113" s="107">
        <f t="shared" si="78"/>
        <v>0</v>
      </c>
      <c r="C113" s="112">
        <f t="shared" si="79"/>
        <v>20</v>
      </c>
      <c r="D113" s="76"/>
      <c r="E113" s="107">
        <f t="shared" si="80"/>
        <v>0</v>
      </c>
      <c r="F113" s="105">
        <f t="shared" si="81"/>
        <v>150</v>
      </c>
      <c r="G113" s="100">
        <f t="shared" si="82"/>
        <v>13650</v>
      </c>
      <c r="H113" s="11"/>
      <c r="I113" s="7">
        <f t="shared" si="83"/>
        <v>2.0499999999999998</v>
      </c>
      <c r="J113" s="110">
        <f t="shared" si="84"/>
        <v>9.5991136353481297E+26</v>
      </c>
      <c r="K113" s="8">
        <f t="shared" si="85"/>
        <v>1.8741126621393965E+27</v>
      </c>
      <c r="L113" s="153"/>
      <c r="M113" s="157">
        <f t="shared" si="86"/>
        <v>3.7482253242787997E+29</v>
      </c>
      <c r="N113" s="300">
        <f t="shared" si="75"/>
        <v>1.8741126621393997E+25</v>
      </c>
      <c r="O113" s="155">
        <f t="shared" si="87"/>
        <v>1.8741126621394E+28</v>
      </c>
      <c r="P113" s="203">
        <f t="shared" si="88"/>
        <v>2.67730380305629E+30</v>
      </c>
      <c r="Q113" s="216">
        <f t="shared" si="76"/>
        <v>1.3386519015281451E+26</v>
      </c>
      <c r="R113" s="119">
        <f t="shared" si="89"/>
        <v>143</v>
      </c>
      <c r="S113" s="120">
        <f t="shared" si="90"/>
        <v>0.01</v>
      </c>
      <c r="T113" s="124">
        <f t="shared" si="91"/>
        <v>163</v>
      </c>
      <c r="U113" s="125">
        <f t="shared" si="92"/>
        <v>0.01</v>
      </c>
      <c r="V113" s="366"/>
      <c r="W113" s="339">
        <f t="shared" si="93"/>
        <v>4.6852816553484901E+29</v>
      </c>
      <c r="X113" s="340">
        <f t="shared" si="94"/>
        <v>3.1458319685911398E+30</v>
      </c>
      <c r="Y113" s="343"/>
      <c r="Z113" s="344">
        <f t="shared" si="95"/>
        <v>-3.1458319685911398E+30</v>
      </c>
      <c r="AA113" s="345">
        <f t="shared" si="96"/>
        <v>1.5729159842955699E+26</v>
      </c>
      <c r="AB113" s="346">
        <f t="shared" si="97"/>
        <v>0</v>
      </c>
      <c r="AC113" s="347">
        <f t="shared" si="98"/>
        <v>0</v>
      </c>
      <c r="AD113" s="159">
        <f t="shared" si="99"/>
        <v>94</v>
      </c>
      <c r="AE113" s="369"/>
      <c r="AF113" s="341">
        <f t="shared" si="100"/>
        <v>0.17</v>
      </c>
      <c r="AG113" s="342">
        <f t="shared" si="101"/>
        <v>2.34264082767425E+25</v>
      </c>
    </row>
    <row r="114" spans="1:33" ht="15" x14ac:dyDescent="0.25">
      <c r="A114" s="159">
        <f t="shared" si="77"/>
        <v>95</v>
      </c>
      <c r="B114" s="108">
        <f t="shared" si="78"/>
        <v>0</v>
      </c>
      <c r="C114" s="102">
        <f t="shared" si="79"/>
        <v>20</v>
      </c>
      <c r="D114" s="9"/>
      <c r="E114" s="108">
        <f t="shared" si="80"/>
        <v>0</v>
      </c>
      <c r="F114" s="101">
        <f t="shared" si="81"/>
        <v>150</v>
      </c>
      <c r="G114" s="102">
        <f t="shared" si="82"/>
        <v>13800</v>
      </c>
      <c r="H114" s="9"/>
      <c r="I114" s="13">
        <f t="shared" si="83"/>
        <v>2.0499999999999998</v>
      </c>
      <c r="J114" s="14">
        <f t="shared" si="84"/>
        <v>1.9678182952463699E+27</v>
      </c>
      <c r="K114" s="15">
        <f t="shared" si="85"/>
        <v>3.8419309573857661E+27</v>
      </c>
      <c r="L114" s="153"/>
      <c r="M114" s="158">
        <f t="shared" si="86"/>
        <v>7.6838619147715403E+29</v>
      </c>
      <c r="N114" s="301">
        <f t="shared" si="75"/>
        <v>3.84193095738577E+25</v>
      </c>
      <c r="O114" s="156">
        <f t="shared" si="87"/>
        <v>3.8419309573857701E+28</v>
      </c>
      <c r="P114" s="204">
        <f t="shared" si="88"/>
        <v>5.4884727962653895E+30</v>
      </c>
      <c r="Q114" s="215">
        <f t="shared" si="76"/>
        <v>2.7442363981326948E+26</v>
      </c>
      <c r="R114" s="121">
        <f t="shared" si="89"/>
        <v>143</v>
      </c>
      <c r="S114" s="122">
        <f t="shared" si="90"/>
        <v>0.01</v>
      </c>
      <c r="T114" s="126">
        <f t="shared" si="91"/>
        <v>163</v>
      </c>
      <c r="U114" s="127">
        <f t="shared" si="92"/>
        <v>0.01</v>
      </c>
      <c r="V114" s="366"/>
      <c r="W114" s="348">
        <f t="shared" si="93"/>
        <v>9.6048273934644197E+29</v>
      </c>
      <c r="X114" s="349">
        <f t="shared" si="94"/>
        <v>6.4489555356118302E+30</v>
      </c>
      <c r="Y114" s="343"/>
      <c r="Z114" s="352">
        <f t="shared" si="95"/>
        <v>-6.4489555356118302E+30</v>
      </c>
      <c r="AA114" s="353">
        <f t="shared" si="96"/>
        <v>3.2244777678059199E+26</v>
      </c>
      <c r="AB114" s="354">
        <f t="shared" si="97"/>
        <v>0</v>
      </c>
      <c r="AC114" s="355">
        <f t="shared" si="98"/>
        <v>0</v>
      </c>
      <c r="AD114" s="159">
        <f t="shared" si="99"/>
        <v>95</v>
      </c>
      <c r="AE114" s="369"/>
      <c r="AF114" s="350">
        <f t="shared" si="100"/>
        <v>0.18</v>
      </c>
      <c r="AG114" s="351">
        <f t="shared" si="101"/>
        <v>4.8024136967322104E+25</v>
      </c>
    </row>
    <row r="115" spans="1:33" ht="15" x14ac:dyDescent="0.25">
      <c r="A115" s="159">
        <f t="shared" si="77"/>
        <v>96</v>
      </c>
      <c r="B115" s="107">
        <f t="shared" si="78"/>
        <v>0</v>
      </c>
      <c r="C115" s="112">
        <f t="shared" si="79"/>
        <v>20</v>
      </c>
      <c r="D115" s="76"/>
      <c r="E115" s="107">
        <f t="shared" si="80"/>
        <v>0</v>
      </c>
      <c r="F115" s="105">
        <f t="shared" si="81"/>
        <v>150</v>
      </c>
      <c r="G115" s="100">
        <f t="shared" si="82"/>
        <v>13950</v>
      </c>
      <c r="H115" s="11"/>
      <c r="I115" s="7">
        <f t="shared" si="83"/>
        <v>2.0499999999999998</v>
      </c>
      <c r="J115" s="110">
        <f t="shared" si="84"/>
        <v>4.03402750525506E+27</v>
      </c>
      <c r="K115" s="8">
        <f t="shared" si="85"/>
        <v>7.8759584626408255E+27</v>
      </c>
      <c r="L115" s="153"/>
      <c r="M115" s="157">
        <f t="shared" si="86"/>
        <v>1.5751916925281699E+30</v>
      </c>
      <c r="N115" s="300">
        <f t="shared" si="75"/>
        <v>7.8759584626408491E+25</v>
      </c>
      <c r="O115" s="155">
        <f t="shared" si="87"/>
        <v>7.8759584626408299E+28</v>
      </c>
      <c r="P115" s="203">
        <f t="shared" si="88"/>
        <v>1.1251369232344001E+31</v>
      </c>
      <c r="Q115" s="216">
        <f t="shared" si="76"/>
        <v>5.6256846161720004E+26</v>
      </c>
      <c r="R115" s="119">
        <f t="shared" si="89"/>
        <v>143</v>
      </c>
      <c r="S115" s="120">
        <f t="shared" si="90"/>
        <v>0.01</v>
      </c>
      <c r="T115" s="124">
        <f t="shared" si="91"/>
        <v>163</v>
      </c>
      <c r="U115" s="125">
        <f t="shared" si="92"/>
        <v>0.01</v>
      </c>
      <c r="V115" s="366"/>
      <c r="W115" s="339">
        <f t="shared" si="93"/>
        <v>1.96898961566021E+30</v>
      </c>
      <c r="X115" s="340">
        <f t="shared" si="94"/>
        <v>1.3220358848004199E+31</v>
      </c>
      <c r="Y115" s="343"/>
      <c r="Z115" s="344">
        <f t="shared" si="95"/>
        <v>-1.3220358848004199E+31</v>
      </c>
      <c r="AA115" s="345">
        <f t="shared" si="96"/>
        <v>6.6101794240020997E+26</v>
      </c>
      <c r="AB115" s="346">
        <f t="shared" si="97"/>
        <v>0</v>
      </c>
      <c r="AC115" s="347">
        <f t="shared" si="98"/>
        <v>0</v>
      </c>
      <c r="AD115" s="159">
        <f t="shared" si="99"/>
        <v>96</v>
      </c>
      <c r="AE115" s="369"/>
      <c r="AF115" s="341">
        <f t="shared" si="100"/>
        <v>0.18</v>
      </c>
      <c r="AG115" s="342">
        <f t="shared" si="101"/>
        <v>9.8449480783010501E+25</v>
      </c>
    </row>
    <row r="116" spans="1:33" ht="15" x14ac:dyDescent="0.25">
      <c r="A116" s="159">
        <f t="shared" si="77"/>
        <v>97</v>
      </c>
      <c r="B116" s="107">
        <f t="shared" si="78"/>
        <v>0</v>
      </c>
      <c r="C116" s="112">
        <f t="shared" si="79"/>
        <v>20</v>
      </c>
      <c r="D116" s="76"/>
      <c r="E116" s="107">
        <f t="shared" si="80"/>
        <v>0</v>
      </c>
      <c r="F116" s="105">
        <f t="shared" si="81"/>
        <v>150</v>
      </c>
      <c r="G116" s="100">
        <f t="shared" si="82"/>
        <v>14100</v>
      </c>
      <c r="H116" s="11"/>
      <c r="I116" s="7">
        <f t="shared" si="83"/>
        <v>2.0499999999999998</v>
      </c>
      <c r="J116" s="110">
        <f t="shared" si="84"/>
        <v>8.2697563857728697E+27</v>
      </c>
      <c r="K116" s="8">
        <f t="shared" si="85"/>
        <v>1.6145714848413694E+28</v>
      </c>
      <c r="L116" s="153"/>
      <c r="M116" s="157">
        <f t="shared" si="86"/>
        <v>3.2291429696827401E+30</v>
      </c>
      <c r="N116" s="300">
        <f t="shared" si="75"/>
        <v>1.6145714848413699E+26</v>
      </c>
      <c r="O116" s="155">
        <f t="shared" si="87"/>
        <v>1.6145714848413701E+29</v>
      </c>
      <c r="P116" s="203">
        <f t="shared" si="88"/>
        <v>2.3065306926305198E+31</v>
      </c>
      <c r="Q116" s="216">
        <f t="shared" si="76"/>
        <v>1.1532653463152599E+27</v>
      </c>
      <c r="R116" s="119">
        <f t="shared" si="89"/>
        <v>143</v>
      </c>
      <c r="S116" s="120">
        <f t="shared" si="90"/>
        <v>0.01</v>
      </c>
      <c r="T116" s="124">
        <f t="shared" si="91"/>
        <v>163</v>
      </c>
      <c r="U116" s="125">
        <f t="shared" si="92"/>
        <v>0.01</v>
      </c>
      <c r="V116" s="366"/>
      <c r="W116" s="339">
        <f t="shared" si="93"/>
        <v>4.0364287121034202E+30</v>
      </c>
      <c r="X116" s="340">
        <f t="shared" si="94"/>
        <v>2.7101735638408601E+31</v>
      </c>
      <c r="Y116" s="343"/>
      <c r="Z116" s="344">
        <f t="shared" si="95"/>
        <v>-2.7101735638408601E+31</v>
      </c>
      <c r="AA116" s="345">
        <f t="shared" si="96"/>
        <v>1.35508678192043E+27</v>
      </c>
      <c r="AB116" s="346">
        <f t="shared" si="97"/>
        <v>0</v>
      </c>
      <c r="AC116" s="347">
        <f t="shared" si="98"/>
        <v>0</v>
      </c>
      <c r="AD116" s="159">
        <f t="shared" si="99"/>
        <v>97</v>
      </c>
      <c r="AE116" s="369"/>
      <c r="AF116" s="341">
        <f t="shared" si="100"/>
        <v>0.18</v>
      </c>
      <c r="AG116" s="342">
        <f t="shared" si="101"/>
        <v>2.0182143560517101E+26</v>
      </c>
    </row>
    <row r="117" spans="1:33" ht="15" x14ac:dyDescent="0.25">
      <c r="A117" s="159">
        <f t="shared" si="77"/>
        <v>98</v>
      </c>
      <c r="B117" s="107">
        <f t="shared" si="78"/>
        <v>0</v>
      </c>
      <c r="C117" s="112">
        <f t="shared" si="79"/>
        <v>20</v>
      </c>
      <c r="D117" s="76"/>
      <c r="E117" s="107">
        <f t="shared" si="80"/>
        <v>0</v>
      </c>
      <c r="F117" s="105">
        <f t="shared" si="81"/>
        <v>150</v>
      </c>
      <c r="G117" s="100">
        <f t="shared" si="82"/>
        <v>14250</v>
      </c>
      <c r="H117" s="11"/>
      <c r="I117" s="7">
        <f t="shared" si="83"/>
        <v>2.0499999999999998</v>
      </c>
      <c r="J117" s="110">
        <f t="shared" si="84"/>
        <v>1.6953000590834399E+28</v>
      </c>
      <c r="K117" s="8">
        <f t="shared" si="85"/>
        <v>3.3098715439248093E+28</v>
      </c>
      <c r="L117" s="153"/>
      <c r="M117" s="157">
        <f t="shared" si="86"/>
        <v>6.6197430878496203E+30</v>
      </c>
      <c r="N117" s="300">
        <f t="shared" si="75"/>
        <v>3.3098715439248103E+26</v>
      </c>
      <c r="O117" s="155">
        <f t="shared" si="87"/>
        <v>3.3098715439248098E+29</v>
      </c>
      <c r="P117" s="203">
        <f t="shared" si="88"/>
        <v>4.7283879198925696E+31</v>
      </c>
      <c r="Q117" s="216">
        <f t="shared" si="76"/>
        <v>2.3641939599462848E+27</v>
      </c>
      <c r="R117" s="119">
        <f t="shared" si="89"/>
        <v>143</v>
      </c>
      <c r="S117" s="120">
        <f t="shared" si="90"/>
        <v>0.01</v>
      </c>
      <c r="T117" s="124">
        <f t="shared" si="91"/>
        <v>163</v>
      </c>
      <c r="U117" s="125">
        <f t="shared" si="92"/>
        <v>0.01</v>
      </c>
      <c r="V117" s="366"/>
      <c r="W117" s="339">
        <f t="shared" si="93"/>
        <v>8.27467885981202E+30</v>
      </c>
      <c r="X117" s="340">
        <f t="shared" si="94"/>
        <v>5.5558558058737696E+31</v>
      </c>
      <c r="Y117" s="343"/>
      <c r="Z117" s="344">
        <f t="shared" si="95"/>
        <v>-5.5558558058737696E+31</v>
      </c>
      <c r="AA117" s="345">
        <f t="shared" si="96"/>
        <v>2.7779279029368799E+27</v>
      </c>
      <c r="AB117" s="346">
        <f t="shared" si="97"/>
        <v>0</v>
      </c>
      <c r="AC117" s="347">
        <f t="shared" si="98"/>
        <v>0</v>
      </c>
      <c r="AD117" s="159">
        <f t="shared" si="99"/>
        <v>98</v>
      </c>
      <c r="AE117" s="369"/>
      <c r="AF117" s="341">
        <f t="shared" si="100"/>
        <v>0.18</v>
      </c>
      <c r="AG117" s="342">
        <f t="shared" si="101"/>
        <v>4.1373394299060103E+26</v>
      </c>
    </row>
    <row r="118" spans="1:33" ht="15" x14ac:dyDescent="0.25">
      <c r="A118" s="159">
        <f t="shared" si="77"/>
        <v>99</v>
      </c>
      <c r="B118" s="107">
        <f t="shared" si="78"/>
        <v>0</v>
      </c>
      <c r="C118" s="112">
        <f t="shared" si="79"/>
        <v>20</v>
      </c>
      <c r="D118" s="76"/>
      <c r="E118" s="107">
        <f t="shared" si="80"/>
        <v>0</v>
      </c>
      <c r="F118" s="105">
        <f t="shared" si="81"/>
        <v>150</v>
      </c>
      <c r="G118" s="100">
        <f t="shared" si="82"/>
        <v>14400</v>
      </c>
      <c r="H118" s="11"/>
      <c r="I118" s="7">
        <f t="shared" si="83"/>
        <v>2.0499999999999998</v>
      </c>
      <c r="J118" s="110">
        <f t="shared" si="84"/>
        <v>3.47536512112105E+28</v>
      </c>
      <c r="K118" s="8">
        <f t="shared" si="85"/>
        <v>6.7852366650458598E+28</v>
      </c>
      <c r="L118" s="153"/>
      <c r="M118" s="157">
        <f t="shared" si="86"/>
        <v>1.35704733300917E+31</v>
      </c>
      <c r="N118" s="300">
        <f t="shared" si="75"/>
        <v>6.7852366650458503E+26</v>
      </c>
      <c r="O118" s="155">
        <f t="shared" si="87"/>
        <v>6.7852366650458601E+29</v>
      </c>
      <c r="P118" s="203">
        <f t="shared" si="88"/>
        <v>9.6931952357797793E+31</v>
      </c>
      <c r="Q118" s="216">
        <f t="shared" si="76"/>
        <v>4.8465976178898895E+27</v>
      </c>
      <c r="R118" s="119">
        <f t="shared" si="89"/>
        <v>143</v>
      </c>
      <c r="S118" s="120">
        <f t="shared" si="90"/>
        <v>0.01</v>
      </c>
      <c r="T118" s="124">
        <f t="shared" si="91"/>
        <v>163</v>
      </c>
      <c r="U118" s="125">
        <f t="shared" si="92"/>
        <v>0.01</v>
      </c>
      <c r="V118" s="366"/>
      <c r="W118" s="339">
        <f t="shared" si="93"/>
        <v>1.69630916626147E+31</v>
      </c>
      <c r="X118" s="340">
        <f t="shared" si="94"/>
        <v>1.13895044020412E+32</v>
      </c>
      <c r="Y118" s="343"/>
      <c r="Z118" s="344">
        <f t="shared" si="95"/>
        <v>-1.13895044020412E+32</v>
      </c>
      <c r="AA118" s="345">
        <f t="shared" si="96"/>
        <v>5.6947522010205997E+27</v>
      </c>
      <c r="AB118" s="346">
        <f t="shared" si="97"/>
        <v>0</v>
      </c>
      <c r="AC118" s="347">
        <f t="shared" si="98"/>
        <v>0</v>
      </c>
      <c r="AD118" s="159">
        <f t="shared" si="99"/>
        <v>99</v>
      </c>
      <c r="AE118" s="369"/>
      <c r="AF118" s="341">
        <f t="shared" si="100"/>
        <v>0.18</v>
      </c>
      <c r="AG118" s="342">
        <f t="shared" si="101"/>
        <v>8.4815458313073503E+26</v>
      </c>
    </row>
    <row r="119" spans="1:33" ht="15" x14ac:dyDescent="0.25">
      <c r="A119" s="159">
        <f t="shared" si="77"/>
        <v>100</v>
      </c>
      <c r="B119" s="108">
        <f t="shared" si="78"/>
        <v>0</v>
      </c>
      <c r="C119" s="102">
        <f t="shared" si="79"/>
        <v>20</v>
      </c>
      <c r="D119" s="9"/>
      <c r="E119" s="108">
        <f t="shared" si="80"/>
        <v>0</v>
      </c>
      <c r="F119" s="101">
        <f t="shared" si="81"/>
        <v>150</v>
      </c>
      <c r="G119" s="102">
        <f t="shared" si="82"/>
        <v>14550</v>
      </c>
      <c r="H119" s="9"/>
      <c r="I119" s="13">
        <f t="shared" si="83"/>
        <v>2.0499999999999998</v>
      </c>
      <c r="J119" s="14">
        <f t="shared" si="84"/>
        <v>7.1244984982981502E+28</v>
      </c>
      <c r="K119" s="15">
        <f t="shared" si="85"/>
        <v>1.3909735163344011E+29</v>
      </c>
      <c r="L119" s="153"/>
      <c r="M119" s="158">
        <f t="shared" si="86"/>
        <v>2.7819470326688002E+31</v>
      </c>
      <c r="N119" s="301">
        <f t="shared" si="75"/>
        <v>1.3909735163344001E+27</v>
      </c>
      <c r="O119" s="156">
        <f t="shared" si="87"/>
        <v>1.3909735163344E+30</v>
      </c>
      <c r="P119" s="204">
        <f t="shared" si="88"/>
        <v>1.9871050233348599E+32</v>
      </c>
      <c r="Q119" s="215">
        <f t="shared" si="76"/>
        <v>9.9355251166742994E+27</v>
      </c>
      <c r="R119" s="121">
        <f t="shared" si="89"/>
        <v>143</v>
      </c>
      <c r="S119" s="122">
        <f t="shared" si="90"/>
        <v>0.01</v>
      </c>
      <c r="T119" s="126">
        <f t="shared" si="91"/>
        <v>163</v>
      </c>
      <c r="U119" s="127">
        <f t="shared" si="92"/>
        <v>0.01</v>
      </c>
      <c r="V119" s="366"/>
      <c r="W119" s="348">
        <f t="shared" si="93"/>
        <v>3.4774337908360001E+31</v>
      </c>
      <c r="X119" s="349">
        <f t="shared" si="94"/>
        <v>2.3348484024184599E+32</v>
      </c>
      <c r="Y119" s="343"/>
      <c r="Z119" s="352">
        <f t="shared" si="95"/>
        <v>-2.3348484024184599E+32</v>
      </c>
      <c r="AA119" s="353">
        <f t="shared" si="96"/>
        <v>1.16742420120923E+28</v>
      </c>
      <c r="AB119" s="354">
        <f t="shared" si="97"/>
        <v>0</v>
      </c>
      <c r="AC119" s="355">
        <f t="shared" si="98"/>
        <v>0</v>
      </c>
      <c r="AD119" s="159">
        <f t="shared" si="99"/>
        <v>100</v>
      </c>
      <c r="AE119" s="369"/>
      <c r="AF119" s="350">
        <f t="shared" si="100"/>
        <v>0.18</v>
      </c>
      <c r="AG119" s="351">
        <f t="shared" si="101"/>
        <v>1.7387168954179999E+27</v>
      </c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7">
    <mergeCell ref="M18:N18"/>
    <mergeCell ref="AI26:AI27"/>
    <mergeCell ref="P18:Q18"/>
    <mergeCell ref="AI5:AI6"/>
    <mergeCell ref="T18:U18"/>
    <mergeCell ref="AB18:AC18"/>
    <mergeCell ref="R18:S18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69" t="s">
        <v>50</v>
      </c>
    </row>
    <row r="2" spans="1:6" ht="15.75" x14ac:dyDescent="0.25">
      <c r="B2" s="169"/>
    </row>
    <row r="3" spans="1:6" x14ac:dyDescent="0.2">
      <c r="B3" s="173" t="s">
        <v>57</v>
      </c>
    </row>
    <row r="4" spans="1:6" x14ac:dyDescent="0.2">
      <c r="B4" s="173" t="s">
        <v>58</v>
      </c>
    </row>
    <row r="5" spans="1:6" x14ac:dyDescent="0.2">
      <c r="B5" s="173" t="s">
        <v>55</v>
      </c>
    </row>
    <row r="7" spans="1:6" ht="15.75" x14ac:dyDescent="0.25">
      <c r="B7" s="171">
        <v>42492</v>
      </c>
      <c r="D7" s="172" t="s">
        <v>53</v>
      </c>
      <c r="F7" s="174" t="s">
        <v>54</v>
      </c>
    </row>
    <row r="8" spans="1:6" ht="13.5" thickBot="1" x14ac:dyDescent="0.25"/>
    <row r="9" spans="1:6" ht="39" thickBot="1" x14ac:dyDescent="0.25">
      <c r="A9" s="175" t="s">
        <v>56</v>
      </c>
      <c r="B9" s="176" t="s">
        <v>51</v>
      </c>
      <c r="C9" s="180" t="s">
        <v>39</v>
      </c>
      <c r="D9" s="181" t="s">
        <v>52</v>
      </c>
      <c r="E9" s="170"/>
    </row>
    <row r="10" spans="1:6" ht="14.25" x14ac:dyDescent="0.2">
      <c r="A10" s="184">
        <v>1</v>
      </c>
      <c r="B10" s="185" t="s">
        <v>29</v>
      </c>
      <c r="C10" s="182">
        <v>230.72</v>
      </c>
      <c r="D10" s="186">
        <v>10</v>
      </c>
    </row>
    <row r="11" spans="1:6" ht="14.25" x14ac:dyDescent="0.2">
      <c r="A11" s="187">
        <f>A10+1</f>
        <v>2</v>
      </c>
      <c r="B11" s="188" t="s">
        <v>59</v>
      </c>
      <c r="C11" s="189">
        <v>293.43</v>
      </c>
      <c r="D11" s="190">
        <v>10</v>
      </c>
    </row>
    <row r="12" spans="1:6" ht="14.25" x14ac:dyDescent="0.2">
      <c r="A12" s="187">
        <f t="shared" ref="A12:A49" si="0">A11+1</f>
        <v>3</v>
      </c>
      <c r="B12" s="188" t="s">
        <v>60</v>
      </c>
      <c r="C12" s="189">
        <v>153.47999999999999</v>
      </c>
      <c r="D12" s="190">
        <v>10</v>
      </c>
    </row>
    <row r="13" spans="1:6" ht="14.25" x14ac:dyDescent="0.2">
      <c r="A13" s="187">
        <f t="shared" si="0"/>
        <v>4</v>
      </c>
      <c r="B13" s="188" t="s">
        <v>61</v>
      </c>
      <c r="C13" s="189">
        <v>140.97999999999999</v>
      </c>
      <c r="D13" s="190">
        <v>10</v>
      </c>
    </row>
    <row r="14" spans="1:6" ht="14.25" x14ac:dyDescent="0.2">
      <c r="A14" s="191">
        <f t="shared" si="0"/>
        <v>5</v>
      </c>
      <c r="B14" s="192" t="s">
        <v>63</v>
      </c>
      <c r="C14" s="193">
        <v>200</v>
      </c>
      <c r="D14" s="194">
        <v>10.4811</v>
      </c>
    </row>
    <row r="15" spans="1:6" ht="14.25" x14ac:dyDescent="0.2">
      <c r="A15" s="191">
        <f t="shared" si="0"/>
        <v>6</v>
      </c>
      <c r="B15" s="192" t="s">
        <v>64</v>
      </c>
      <c r="C15" s="193">
        <v>200</v>
      </c>
      <c r="D15" s="194">
        <v>9.4276999999999997</v>
      </c>
    </row>
    <row r="16" spans="1:6" ht="14.25" x14ac:dyDescent="0.2">
      <c r="A16" s="191">
        <f t="shared" si="0"/>
        <v>7</v>
      </c>
      <c r="B16" s="192" t="s">
        <v>65</v>
      </c>
      <c r="C16" s="193">
        <v>200</v>
      </c>
      <c r="D16" s="194">
        <v>7.9878999999999998</v>
      </c>
    </row>
    <row r="17" spans="1:4" ht="14.25" x14ac:dyDescent="0.2">
      <c r="A17" s="199">
        <f t="shared" si="0"/>
        <v>8</v>
      </c>
      <c r="B17" s="200" t="s">
        <v>66</v>
      </c>
      <c r="C17" s="201">
        <v>230.72</v>
      </c>
      <c r="D17" s="202">
        <v>10.4811</v>
      </c>
    </row>
    <row r="18" spans="1:4" ht="14.25" x14ac:dyDescent="0.2">
      <c r="A18" s="199">
        <f t="shared" si="0"/>
        <v>9</v>
      </c>
      <c r="B18" s="200" t="s">
        <v>67</v>
      </c>
      <c r="C18" s="201">
        <v>230.72</v>
      </c>
      <c r="D18" s="202">
        <v>9.4276999999999997</v>
      </c>
    </row>
    <row r="19" spans="1:4" ht="14.25" x14ac:dyDescent="0.2">
      <c r="A19" s="199">
        <f t="shared" si="0"/>
        <v>10</v>
      </c>
      <c r="B19" s="200" t="s">
        <v>68</v>
      </c>
      <c r="C19" s="201">
        <v>230.72</v>
      </c>
      <c r="D19" s="202">
        <v>14.67</v>
      </c>
    </row>
    <row r="20" spans="1:4" ht="14.25" x14ac:dyDescent="0.2">
      <c r="A20" s="199">
        <f t="shared" si="0"/>
        <v>11</v>
      </c>
      <c r="B20" s="200" t="s">
        <v>69</v>
      </c>
      <c r="C20" s="201">
        <v>230.72</v>
      </c>
      <c r="D20" s="202">
        <v>7.6719999999999997</v>
      </c>
    </row>
    <row r="21" spans="1:4" ht="14.25" x14ac:dyDescent="0.2">
      <c r="A21" s="199">
        <f t="shared" si="0"/>
        <v>12</v>
      </c>
      <c r="B21" s="200" t="s">
        <v>70</v>
      </c>
      <c r="C21" s="201">
        <v>230.72</v>
      </c>
      <c r="D21" s="202">
        <v>7.9878999999999998</v>
      </c>
    </row>
    <row r="22" spans="1:4" ht="14.25" x14ac:dyDescent="0.2">
      <c r="A22" s="199">
        <f t="shared" si="0"/>
        <v>13</v>
      </c>
      <c r="B22" s="200" t="s">
        <v>71</v>
      </c>
      <c r="C22" s="201">
        <v>230.72</v>
      </c>
      <c r="D22" s="202">
        <v>7.0439999999999996</v>
      </c>
    </row>
    <row r="23" spans="1:4" ht="14.25" x14ac:dyDescent="0.2">
      <c r="A23" s="195">
        <f t="shared" si="0"/>
        <v>14</v>
      </c>
      <c r="B23" s="196" t="s">
        <v>72</v>
      </c>
      <c r="C23" s="197">
        <v>293.43</v>
      </c>
      <c r="D23" s="198">
        <v>9.4276999999999997</v>
      </c>
    </row>
    <row r="24" spans="1:4" ht="14.25" x14ac:dyDescent="0.2">
      <c r="A24" s="195">
        <f t="shared" si="0"/>
        <v>15</v>
      </c>
      <c r="B24" s="196" t="s">
        <v>73</v>
      </c>
      <c r="C24" s="197">
        <v>293.43</v>
      </c>
      <c r="D24" s="198">
        <v>10.4811</v>
      </c>
    </row>
    <row r="25" spans="1:4" ht="14.25" x14ac:dyDescent="0.2">
      <c r="A25" s="195">
        <f t="shared" si="0"/>
        <v>16</v>
      </c>
      <c r="B25" s="196" t="s">
        <v>74</v>
      </c>
      <c r="C25" s="197">
        <v>293.43</v>
      </c>
      <c r="D25" s="198">
        <v>7.673</v>
      </c>
    </row>
    <row r="26" spans="1:4" ht="14.25" x14ac:dyDescent="0.2">
      <c r="A26" s="195">
        <f t="shared" si="0"/>
        <v>17</v>
      </c>
      <c r="B26" s="196" t="s">
        <v>75</v>
      </c>
      <c r="C26" s="197">
        <v>293.43</v>
      </c>
      <c r="D26" s="198">
        <v>7.9878999999999998</v>
      </c>
    </row>
    <row r="27" spans="1:4" ht="14.25" x14ac:dyDescent="0.2">
      <c r="A27" s="199">
        <f t="shared" si="0"/>
        <v>18</v>
      </c>
      <c r="B27" s="200" t="s">
        <v>76</v>
      </c>
      <c r="C27" s="201">
        <v>153.47999999999999</v>
      </c>
      <c r="D27" s="202">
        <v>7.9878999999999998</v>
      </c>
    </row>
    <row r="28" spans="1:4" ht="14.25" x14ac:dyDescent="0.2">
      <c r="A28" s="199">
        <f t="shared" si="0"/>
        <v>19</v>
      </c>
      <c r="B28" s="200" t="s">
        <v>77</v>
      </c>
      <c r="C28" s="201">
        <v>153.47999999999999</v>
      </c>
      <c r="D28" s="202">
        <v>7.0439999999999996</v>
      </c>
    </row>
    <row r="29" spans="1:4" ht="14.25" x14ac:dyDescent="0.2">
      <c r="A29" s="199">
        <f t="shared" si="0"/>
        <v>20</v>
      </c>
      <c r="B29" s="200" t="s">
        <v>78</v>
      </c>
      <c r="C29" s="201">
        <v>153.47999999999999</v>
      </c>
      <c r="D29" s="202">
        <v>9.4276999999999997</v>
      </c>
    </row>
    <row r="30" spans="1:4" ht="14.25" x14ac:dyDescent="0.2">
      <c r="A30" s="177">
        <f t="shared" si="0"/>
        <v>21</v>
      </c>
      <c r="B30" s="183"/>
      <c r="C30" s="178"/>
      <c r="D30" s="179"/>
    </row>
    <row r="31" spans="1:4" ht="14.25" x14ac:dyDescent="0.2">
      <c r="A31" s="177">
        <f t="shared" si="0"/>
        <v>22</v>
      </c>
      <c r="B31" s="183"/>
      <c r="C31" s="178"/>
      <c r="D31" s="179"/>
    </row>
    <row r="32" spans="1:4" ht="14.25" x14ac:dyDescent="0.2">
      <c r="A32" s="177">
        <f t="shared" si="0"/>
        <v>23</v>
      </c>
      <c r="B32" s="183"/>
      <c r="C32" s="178"/>
      <c r="D32" s="179"/>
    </row>
    <row r="33" spans="1:4" ht="14.25" x14ac:dyDescent="0.2">
      <c r="A33" s="177">
        <f t="shared" si="0"/>
        <v>24</v>
      </c>
      <c r="B33" s="183"/>
      <c r="C33" s="178"/>
      <c r="D33" s="179"/>
    </row>
    <row r="34" spans="1:4" ht="14.25" x14ac:dyDescent="0.2">
      <c r="A34" s="177">
        <f t="shared" si="0"/>
        <v>25</v>
      </c>
      <c r="B34" s="183"/>
      <c r="C34" s="178"/>
      <c r="D34" s="179"/>
    </row>
    <row r="35" spans="1:4" ht="14.25" x14ac:dyDescent="0.2">
      <c r="A35" s="177">
        <f t="shared" si="0"/>
        <v>26</v>
      </c>
      <c r="B35" s="183"/>
      <c r="C35" s="178"/>
      <c r="D35" s="179"/>
    </row>
    <row r="36" spans="1:4" ht="14.25" x14ac:dyDescent="0.2">
      <c r="A36" s="177">
        <f t="shared" si="0"/>
        <v>27</v>
      </c>
      <c r="B36" s="183"/>
      <c r="C36" s="178"/>
      <c r="D36" s="179"/>
    </row>
    <row r="37" spans="1:4" ht="14.25" x14ac:dyDescent="0.2">
      <c r="A37" s="177">
        <f t="shared" si="0"/>
        <v>28</v>
      </c>
      <c r="B37" s="183"/>
      <c r="C37" s="178"/>
      <c r="D37" s="179"/>
    </row>
    <row r="38" spans="1:4" ht="14.25" x14ac:dyDescent="0.2">
      <c r="A38" s="177">
        <f t="shared" si="0"/>
        <v>29</v>
      </c>
      <c r="B38" s="183"/>
      <c r="C38" s="178"/>
      <c r="D38" s="179"/>
    </row>
    <row r="39" spans="1:4" ht="14.25" x14ac:dyDescent="0.2">
      <c r="A39" s="177">
        <f t="shared" si="0"/>
        <v>30</v>
      </c>
      <c r="B39" s="183"/>
      <c r="C39" s="178"/>
      <c r="D39" s="179"/>
    </row>
    <row r="40" spans="1:4" ht="14.25" x14ac:dyDescent="0.2">
      <c r="A40" s="177">
        <f t="shared" si="0"/>
        <v>31</v>
      </c>
      <c r="B40" s="183"/>
      <c r="C40" s="178"/>
      <c r="D40" s="179"/>
    </row>
    <row r="41" spans="1:4" ht="14.25" x14ac:dyDescent="0.2">
      <c r="A41" s="177">
        <f t="shared" si="0"/>
        <v>32</v>
      </c>
      <c r="B41" s="183"/>
      <c r="C41" s="178"/>
      <c r="D41" s="179"/>
    </row>
    <row r="42" spans="1:4" ht="14.25" x14ac:dyDescent="0.2">
      <c r="A42" s="177">
        <f t="shared" si="0"/>
        <v>33</v>
      </c>
      <c r="B42" s="183"/>
      <c r="C42" s="178"/>
      <c r="D42" s="179"/>
    </row>
    <row r="43" spans="1:4" ht="14.25" x14ac:dyDescent="0.2">
      <c r="A43" s="177">
        <f t="shared" si="0"/>
        <v>34</v>
      </c>
      <c r="B43" s="183"/>
      <c r="C43" s="178"/>
      <c r="D43" s="179"/>
    </row>
    <row r="44" spans="1:4" ht="14.25" x14ac:dyDescent="0.2">
      <c r="A44" s="177">
        <f t="shared" si="0"/>
        <v>35</v>
      </c>
      <c r="B44" s="183"/>
      <c r="C44" s="178"/>
      <c r="D44" s="179"/>
    </row>
    <row r="45" spans="1:4" ht="14.25" x14ac:dyDescent="0.2">
      <c r="A45" s="177">
        <f t="shared" si="0"/>
        <v>36</v>
      </c>
      <c r="B45" s="183"/>
      <c r="C45" s="178"/>
      <c r="D45" s="179"/>
    </row>
    <row r="46" spans="1:4" ht="14.25" x14ac:dyDescent="0.2">
      <c r="A46" s="177">
        <f t="shared" si="0"/>
        <v>37</v>
      </c>
      <c r="B46" s="183"/>
      <c r="C46" s="178"/>
      <c r="D46" s="179"/>
    </row>
    <row r="47" spans="1:4" ht="14.25" x14ac:dyDescent="0.2">
      <c r="A47" s="177">
        <f t="shared" si="0"/>
        <v>38</v>
      </c>
      <c r="B47" s="183"/>
      <c r="C47" s="178"/>
      <c r="D47" s="179"/>
    </row>
    <row r="48" spans="1:4" ht="14.25" x14ac:dyDescent="0.2">
      <c r="A48" s="177">
        <f t="shared" si="0"/>
        <v>39</v>
      </c>
      <c r="B48" s="183"/>
      <c r="C48" s="178"/>
      <c r="D48" s="179"/>
    </row>
    <row r="49" spans="1:4" ht="14.25" x14ac:dyDescent="0.2">
      <c r="A49" s="177">
        <f t="shared" si="0"/>
        <v>40</v>
      </c>
      <c r="B49" s="183"/>
      <c r="C49" s="178"/>
      <c r="D49" s="179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Алексей</cp:lastModifiedBy>
  <cp:lastPrinted>2016-09-13T02:40:01Z</cp:lastPrinted>
  <dcterms:created xsi:type="dcterms:W3CDTF">2016-02-20T10:06:05Z</dcterms:created>
  <dcterms:modified xsi:type="dcterms:W3CDTF">2017-08-01T15:39:35Z</dcterms:modified>
</cp:coreProperties>
</file>