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360" yWindow="396" windowWidth="21672" windowHeight="1303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62913"/>
</workbook>
</file>

<file path=xl/calcChain.xml><?xml version="1.0" encoding="utf-8"?>
<calcChain xmlns="http://schemas.openxmlformats.org/spreadsheetml/2006/main">
  <c r="A21" i="10" l="1"/>
  <c r="A22" i="10" s="1"/>
  <c r="G20" i="10"/>
  <c r="I21" i="10"/>
  <c r="J20" i="10"/>
  <c r="K20" i="10" s="1"/>
  <c r="O20" i="10" s="1"/>
  <c r="AD21" i="10"/>
  <c r="AD22" i="10" s="1"/>
  <c r="AD23" i="10" s="1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E22" i="10" l="1"/>
  <c r="B22" i="10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K22" i="5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E21" i="10"/>
  <c r="F21" i="10" s="1"/>
  <c r="I22" i="8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21" i="8"/>
  <c r="F22" i="8" s="1"/>
  <c r="F23" i="8" s="1"/>
  <c r="F24" i="8" s="1"/>
  <c r="F25" i="8" s="1"/>
  <c r="F26" i="8" s="1"/>
  <c r="F27" i="8" s="1"/>
  <c r="F28" i="8" s="1"/>
  <c r="L22" i="1"/>
  <c r="D22" i="4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I22" i="10"/>
  <c r="L24" i="4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C21" i="10"/>
  <c r="C22" i="10" s="1"/>
  <c r="W20" i="10"/>
  <c r="AG20" i="10" s="1"/>
  <c r="M20" i="10"/>
  <c r="N20" i="10" s="1"/>
  <c r="P20" i="10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H22" i="5" l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39" i="1"/>
  <c r="J22" i="10"/>
  <c r="K21" i="10"/>
  <c r="O21" i="10" s="1"/>
  <c r="M21" i="10" s="1"/>
  <c r="N21" i="10" s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W21" i="10" l="1"/>
  <c r="AG21" i="10" s="1"/>
  <c r="K22" i="10"/>
  <c r="K23" i="10" s="1"/>
  <c r="AA20" i="10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G23" i="10"/>
  <c r="P22" i="10"/>
  <c r="AF21" i="10" l="1"/>
  <c r="X21" i="10"/>
  <c r="Z21" i="10" s="1"/>
  <c r="AB21" i="10" s="1"/>
  <c r="AC21" i="10" s="1"/>
  <c r="O22" i="10"/>
  <c r="M22" i="10" s="1"/>
  <c r="N22" i="10" s="1"/>
  <c r="W22" i="10"/>
  <c r="AG22" i="10" s="1"/>
  <c r="P23" i="10"/>
  <c r="Q23" i="10" s="1"/>
  <c r="E25" i="10"/>
  <c r="F25" i="10" s="1"/>
  <c r="I25" i="10"/>
  <c r="J25" i="10" s="1"/>
  <c r="A26" i="10"/>
  <c r="B25" i="10"/>
  <c r="C25" i="10" s="1"/>
  <c r="Q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R22" i="10" l="1"/>
  <c r="S22" i="10" s="1"/>
  <c r="AA21" i="10"/>
  <c r="AF22" i="10"/>
  <c r="X22" i="10"/>
  <c r="AA22" i="10" s="1"/>
  <c r="P24" i="10"/>
  <c r="Q24" i="10" s="1"/>
  <c r="N28" i="1"/>
  <c r="O27" i="1"/>
  <c r="P27" i="1" s="1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T22" i="10" l="1"/>
  <c r="U22" i="10" s="1"/>
  <c r="Z22" i="10"/>
  <c r="AB22" i="10" s="1"/>
  <c r="AC22" i="10" s="1"/>
  <c r="R24" i="10"/>
  <c r="T24" i="10" s="1"/>
  <c r="U24" i="10" s="1"/>
  <c r="Z23" i="10"/>
  <c r="AB23" i="10" s="1"/>
  <c r="AC23" i="10" s="1"/>
  <c r="AA23" i="10"/>
  <c r="N29" i="1"/>
  <c r="O28" i="1"/>
  <c r="P28" i="1" s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K27" i="10"/>
  <c r="W26" i="10"/>
  <c r="AG26" i="10" s="1"/>
  <c r="O26" i="10"/>
  <c r="M26" i="10" s="1"/>
  <c r="N26" i="10" s="1"/>
  <c r="N30" i="1"/>
  <c r="O29" i="1"/>
  <c r="P29" i="1" s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P36" i="1" s="1"/>
  <c r="G34" i="10"/>
  <c r="AF32" i="10"/>
  <c r="P34" i="10" l="1"/>
  <c r="Q34" i="10" s="1"/>
  <c r="S32" i="10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P38" i="1" s="1"/>
  <c r="N39" i="1"/>
  <c r="O39" i="1" s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P52" i="10" s="1"/>
  <c r="C53" i="10"/>
  <c r="B53" i="10"/>
  <c r="A54" i="10"/>
  <c r="I53" i="10"/>
  <c r="J53" i="10" s="1"/>
  <c r="E53" i="10"/>
  <c r="F53" i="10" s="1"/>
  <c r="Z49" i="10"/>
  <c r="AB49" i="10" s="1"/>
  <c r="AC49" i="10" s="1"/>
  <c r="AA49" i="10"/>
  <c r="AA50" i="10" l="1"/>
  <c r="S50" i="10"/>
  <c r="T50" i="10"/>
  <c r="U50" i="10" s="1"/>
  <c r="K53" i="10"/>
  <c r="W52" i="10"/>
  <c r="AG52" i="10" s="1"/>
  <c r="O52" i="10"/>
  <c r="M52" i="10" s="1"/>
  <c r="N52" i="10" s="1"/>
  <c r="G53" i="10"/>
  <c r="P53" i="10" s="1"/>
  <c r="Q52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X52" i="10" l="1"/>
  <c r="AA52" i="10" s="1"/>
  <c r="AF52" i="10"/>
  <c r="Q53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s="1"/>
  <c r="Z52" i="10" l="1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Q54" i="10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AF91" i="10"/>
  <c r="P93" i="10" l="1"/>
  <c r="Q93" i="10" s="1"/>
  <c r="G94" i="10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P94" i="10" l="1"/>
  <c r="Q94" i="10" s="1"/>
  <c r="AA92" i="10"/>
  <c r="Z92" i="10"/>
  <c r="AB92" i="10" s="1"/>
  <c r="AC92" i="10" s="1"/>
  <c r="R93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<sst xmlns="http://schemas.openxmlformats.org/spreadsheetml/2006/main" count="190" uniqueCount="95">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</sst>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4.4" x14ac:dyDescent="0.3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4.4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4.4" x14ac:dyDescent="0.3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4.4" x14ac:dyDescent="0.3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4.4" x14ac:dyDescent="0.3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3.2" x14ac:dyDescent="0.25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4.4" x14ac:dyDescent="0.3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4.4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4.4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4.4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4.4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4.4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4.4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4.4" x14ac:dyDescent="0.3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4.4" x14ac:dyDescent="0.3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4.4" x14ac:dyDescent="0.3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3.2" x14ac:dyDescent="0.25"/>
  <cols>
    <col min="1" max="1" width="24.5546875" customWidth="1"/>
    <col min="2" max="2" width="7.88671875" customWidth="1"/>
    <col min="3" max="3" width="6.33203125" customWidth="1"/>
    <col min="4" max="4" width="7.33203125" customWidth="1"/>
    <col min="5" max="5" width="1.44140625" customWidth="1"/>
    <col min="6" max="6" width="7.5546875" customWidth="1"/>
    <col min="7" max="8" width="8.6640625" customWidth="1"/>
    <col min="9" max="9" width="1.5546875" customWidth="1"/>
    <col min="10" max="10" width="7.5546875" customWidth="1"/>
    <col min="11" max="12" width="8.6640625" customWidth="1"/>
    <col min="13" max="13" width="1.44140625" customWidth="1"/>
    <col min="14" max="14" width="8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3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3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4.4" x14ac:dyDescent="0.3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4.4" x14ac:dyDescent="0.3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4.4" x14ac:dyDescent="0.3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4.4" x14ac:dyDescent="0.3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4.4" x14ac:dyDescent="0.3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4.4" x14ac:dyDescent="0.3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4.4" x14ac:dyDescent="0.3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4.4" x14ac:dyDescent="0.3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3.2" x14ac:dyDescent="0.25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 x14ac:dyDescent="0.3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3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3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4.4" x14ac:dyDescent="0.3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4.4" x14ac:dyDescent="0.3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4.4" x14ac:dyDescent="0.3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4.4" x14ac:dyDescent="0.3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4.4" x14ac:dyDescent="0.3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3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4.4" x14ac:dyDescent="0.3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4.4" x14ac:dyDescent="0.3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3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3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3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zoomScale="94" zoomScaleNormal="94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O8" sqref="O8"/>
    </sheetView>
  </sheetViews>
  <sheetFormatPr defaultRowHeight="13.2" x14ac:dyDescent="0.25"/>
  <cols>
    <col min="1" max="1" width="13" customWidth="1"/>
    <col min="2" max="2" width="6.6640625" customWidth="1"/>
    <col min="3" max="3" width="5.109375" customWidth="1"/>
    <col min="4" max="4" width="2.33203125" customWidth="1"/>
    <col min="5" max="5" width="8.44140625" customWidth="1"/>
    <col min="6" max="6" width="12" customWidth="1"/>
    <col min="7" max="7" width="7.6640625" customWidth="1"/>
    <col min="8" max="8" width="2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7.5546875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5.66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8" max="28" width="9.4414062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7.5546875" customWidth="1"/>
    <col min="34" max="34" width="5.5546875" customWidth="1"/>
  </cols>
  <sheetData>
    <row r="1" spans="1:35" x14ac:dyDescent="0.25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4.4" x14ac:dyDescent="0.3">
      <c r="A2" s="96" t="s">
        <v>21</v>
      </c>
      <c r="B2" s="235" t="str">
        <f>IF(C$2&lt;=0,"д.б. &gt;0","")</f>
        <v/>
      </c>
      <c r="C2" s="140">
        <v>25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0.12</v>
      </c>
      <c r="L2" s="115"/>
      <c r="M2" s="114" t="s">
        <v>27</v>
      </c>
      <c r="N2" s="114"/>
      <c r="O2" s="146" t="s">
        <v>70</v>
      </c>
      <c r="Q2" s="206"/>
      <c r="R2" s="114"/>
      <c r="S2" s="114"/>
      <c r="T2" s="114"/>
      <c r="U2" s="114"/>
      <c r="V2" s="365"/>
      <c r="Y2" s="154"/>
      <c r="AE2" s="365"/>
    </row>
    <row r="3" spans="1:35" ht="14.4" x14ac:dyDescent="0.3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2.4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4.4" x14ac:dyDescent="0.3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7.8</v>
      </c>
      <c r="Q4" s="208"/>
      <c r="R4" s="114"/>
      <c r="S4" s="114"/>
      <c r="T4" s="114"/>
      <c r="U4" s="114"/>
      <c r="V4" s="365"/>
      <c r="Y4" s="154"/>
      <c r="AE4" s="365"/>
    </row>
    <row r="5" spans="1:35" ht="14.4" x14ac:dyDescent="0.3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4.4" x14ac:dyDescent="0.3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4.4" x14ac:dyDescent="0.3">
      <c r="A7" s="243" t="s">
        <v>23</v>
      </c>
      <c r="B7" s="235"/>
      <c r="C7" s="141">
        <v>25</v>
      </c>
      <c r="D7" s="93"/>
      <c r="E7" s="243" t="s">
        <v>14</v>
      </c>
      <c r="F7" s="302"/>
      <c r="G7" s="141">
        <v>-5</v>
      </c>
      <c r="H7" s="94"/>
      <c r="I7" s="243" t="s">
        <v>3</v>
      </c>
      <c r="J7" s="236" t="str">
        <f>IF(AND(K$6=0,K$7&lt;&gt;0),"д.б. =0","")</f>
        <v/>
      </c>
      <c r="K7" s="139">
        <v>-0.65</v>
      </c>
      <c r="L7" s="131"/>
      <c r="M7" s="132" t="s">
        <v>35</v>
      </c>
      <c r="N7" s="132"/>
      <c r="O7" s="149">
        <v>236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4.4" x14ac:dyDescent="0.3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4.4" x14ac:dyDescent="0.3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7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4.4" x14ac:dyDescent="0.3">
      <c r="A10" s="275" t="s">
        <v>88</v>
      </c>
      <c r="B10" s="235"/>
      <c r="C10" s="277">
        <v>-14</v>
      </c>
      <c r="D10" s="284"/>
      <c r="E10" s="275" t="s">
        <v>16</v>
      </c>
      <c r="F10" s="302"/>
      <c r="G10" s="277">
        <v>70</v>
      </c>
      <c r="H10" s="285"/>
      <c r="I10" s="275" t="s">
        <v>5</v>
      </c>
      <c r="J10" s="236" t="str">
        <f>IF(AND(K$9=0,K$10&lt;&gt;0),"д.б. =0","")</f>
        <v/>
      </c>
      <c r="K10" s="286">
        <v>0.2</v>
      </c>
      <c r="L10" s="282"/>
      <c r="M10" s="287" t="s">
        <v>38</v>
      </c>
      <c r="N10" s="287"/>
      <c r="O10" s="288">
        <v>18000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4.4" x14ac:dyDescent="0.3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4.4" x14ac:dyDescent="0.3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7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4.4" x14ac:dyDescent="0.3">
      <c r="A13" s="268" t="s">
        <v>25</v>
      </c>
      <c r="B13" s="235"/>
      <c r="C13" s="228">
        <v>20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-0.1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4.4" x14ac:dyDescent="0.3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4.4" x14ac:dyDescent="0.3">
      <c r="D15" s="229"/>
      <c r="E15" s="96" t="s">
        <v>82</v>
      </c>
      <c r="F15" s="235" t="str">
        <f>IF(G$15&lt;0,"д.б. &gt;=0","")</f>
        <v/>
      </c>
      <c r="G15" s="228">
        <v>7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4.4" x14ac:dyDescent="0.3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3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4.4" x14ac:dyDescent="0.3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4.4" x14ac:dyDescent="0.3">
      <c r="A20" s="159">
        <v>1</v>
      </c>
      <c r="B20" s="107">
        <v>0</v>
      </c>
      <c r="C20" s="112">
        <f>C$2</f>
        <v>25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0.12</v>
      </c>
      <c r="K20" s="8">
        <f>J20</f>
        <v>0.12</v>
      </c>
      <c r="L20" s="153"/>
      <c r="M20" s="157">
        <f t="shared" ref="M20:M39" si="1">ROUND(C20*O20-K20*$O$6,2)</f>
        <v>23.5</v>
      </c>
      <c r="N20" s="300">
        <f t="shared" ref="N20:N84" si="2">IF($O$10&gt;0,M20/$O$10,0)</f>
        <v>1.3055555555555555E-3</v>
      </c>
      <c r="O20" s="155">
        <f t="shared" ref="O20:O39" si="3">ROUND(ROUND(K20,2)*$O$4,2)</f>
        <v>0.94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25</v>
      </c>
      <c r="U20" s="125">
        <v>0</v>
      </c>
      <c r="V20" s="366"/>
      <c r="W20" s="339">
        <f t="shared" ref="W20:W39" si="5">ROUND(K20*$O$7,2)</f>
        <v>28.32</v>
      </c>
      <c r="X20" s="340">
        <f>ROUND(P20+W20,2)</f>
        <v>28.32</v>
      </c>
      <c r="Y20" s="343"/>
      <c r="Z20" s="344">
        <f t="shared" ref="Z20:Z39" si="6">IF($O$10&gt;0,ROUND($O$10-X20,2),0)</f>
        <v>17971.68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19142.910638297872</v>
      </c>
      <c r="AC20" s="347">
        <f t="shared" ref="AC20:AC39" si="9">IF(AB20&gt;0,AB20+G20,0)</f>
        <v>19142.910638297872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4.4" x14ac:dyDescent="0.3">
      <c r="A21" s="159">
        <f>A20+1</f>
        <v>2</v>
      </c>
      <c r="B21" s="107">
        <f t="shared" ref="B21:B39" si="12">IF(AND($A21&gt;=C$12,C$12&gt;0),0,IF(AND($A21&gt;=C$9,C$9&gt;0),C$10,IF(AND($A21&gt;=C$6,C$6&gt;0),C$7,0)))</f>
        <v>25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0.12</v>
      </c>
      <c r="K21" s="8">
        <f>K20+ROUND(J21,3)</f>
        <v>0.24</v>
      </c>
      <c r="L21" s="153"/>
      <c r="M21" s="157">
        <f t="shared" si="1"/>
        <v>93.5</v>
      </c>
      <c r="N21" s="300">
        <f t="shared" si="2"/>
        <v>5.1944444444444442E-3</v>
      </c>
      <c r="O21" s="155">
        <f t="shared" si="3"/>
        <v>1.87</v>
      </c>
      <c r="P21" s="203">
        <f t="shared" ref="P21:P39" si="17">ROUND((ROUND(K20,2)*(G21-G20)*$O$4+P20+J21*$O$6),2)</f>
        <v>93.6</v>
      </c>
      <c r="Q21" s="216">
        <f t="shared" si="4"/>
        <v>5.1999999999999998E-3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56.64</v>
      </c>
      <c r="X21" s="340">
        <f t="shared" ref="X21:X39" si="19">ROUND(P21+W21,2)</f>
        <v>150.24</v>
      </c>
      <c r="Y21" s="343"/>
      <c r="Z21" s="344">
        <f t="shared" si="6"/>
        <v>17849.759999999998</v>
      </c>
      <c r="AA21" s="345">
        <f t="shared" si="7"/>
        <v>0.01</v>
      </c>
      <c r="AB21" s="346">
        <f t="shared" si="8"/>
        <v>9569.5572192513373</v>
      </c>
      <c r="AC21" s="347">
        <f t="shared" si="9"/>
        <v>9669.5572192513373</v>
      </c>
      <c r="AD21" s="159">
        <f t="shared" ref="AD21:AD83" si="20">AD20+1</f>
        <v>2</v>
      </c>
      <c r="AE21" s="369"/>
      <c r="AF21" s="341">
        <f t="shared" si="10"/>
        <v>0.61</v>
      </c>
      <c r="AG21" s="342">
        <f t="shared" si="11"/>
        <v>0</v>
      </c>
      <c r="AI21" s="217"/>
    </row>
    <row r="22" spans="1:35" ht="14.4" x14ac:dyDescent="0.3">
      <c r="A22" s="159">
        <f t="shared" ref="A22:A83" si="21">A21+1</f>
        <v>3</v>
      </c>
      <c r="B22" s="107">
        <f t="shared" si="12"/>
        <v>-14</v>
      </c>
      <c r="C22" s="112">
        <f t="shared" si="13"/>
        <v>36</v>
      </c>
      <c r="D22" s="76"/>
      <c r="E22" s="107">
        <f t="shared" si="14"/>
        <v>-5</v>
      </c>
      <c r="F22" s="105">
        <f>F21+E22</f>
        <v>95</v>
      </c>
      <c r="G22" s="100">
        <f>G21+F22</f>
        <v>195</v>
      </c>
      <c r="H22" s="11"/>
      <c r="I22" s="7">
        <f t="shared" si="16"/>
        <v>2.4</v>
      </c>
      <c r="J22" s="110">
        <f t="shared" si="0"/>
        <v>0.28799999999999998</v>
      </c>
      <c r="K22" s="8">
        <f t="shared" ref="K22:K39" si="22">K21+ROUND(J22,3)</f>
        <v>0.52800000000000002</v>
      </c>
      <c r="L22" s="153"/>
      <c r="M22" s="157">
        <f t="shared" si="1"/>
        <v>148.68</v>
      </c>
      <c r="N22" s="300">
        <f t="shared" si="2"/>
        <v>8.26E-3</v>
      </c>
      <c r="O22" s="155">
        <f t="shared" si="3"/>
        <v>4.13</v>
      </c>
      <c r="P22" s="203">
        <f t="shared" si="17"/>
        <v>271.44</v>
      </c>
      <c r="Q22" s="216">
        <f t="shared" si="4"/>
        <v>1.508E-2</v>
      </c>
      <c r="R22" s="119">
        <f t="shared" ref="R22:R39" si="23">ROUND(P22/O22,0)</f>
        <v>66</v>
      </c>
      <c r="S22" s="120">
        <f t="shared" ref="S22:S39" si="24">ROUND(R22/G22,2)</f>
        <v>0.34</v>
      </c>
      <c r="T22" s="124">
        <f t="shared" si="18"/>
        <v>102</v>
      </c>
      <c r="U22" s="125">
        <f t="shared" ref="U22:U39" si="25">ROUND(T22/G22,2)</f>
        <v>0.52</v>
      </c>
      <c r="V22" s="366"/>
      <c r="W22" s="339">
        <f t="shared" si="5"/>
        <v>124.61</v>
      </c>
      <c r="X22" s="340">
        <f t="shared" si="19"/>
        <v>396.05</v>
      </c>
      <c r="Y22" s="343"/>
      <c r="Z22" s="344">
        <f t="shared" si="6"/>
        <v>17603.95</v>
      </c>
      <c r="AA22" s="345">
        <f t="shared" si="7"/>
        <v>0.02</v>
      </c>
      <c r="AB22" s="346">
        <f t="shared" si="8"/>
        <v>4286.5951573849889</v>
      </c>
      <c r="AC22" s="347">
        <f t="shared" si="9"/>
        <v>4481.5951573849889</v>
      </c>
      <c r="AD22" s="159">
        <f t="shared" si="20"/>
        <v>3</v>
      </c>
      <c r="AE22" s="369"/>
      <c r="AF22" s="341">
        <f t="shared" si="10"/>
        <v>0.46</v>
      </c>
      <c r="AG22" s="342">
        <f t="shared" si="11"/>
        <v>0.01</v>
      </c>
      <c r="AI22" s="217"/>
    </row>
    <row r="23" spans="1:35" ht="14.4" x14ac:dyDescent="0.3">
      <c r="A23" s="159">
        <f t="shared" si="21"/>
        <v>4</v>
      </c>
      <c r="B23" s="107">
        <f t="shared" si="12"/>
        <v>0</v>
      </c>
      <c r="C23" s="112">
        <f t="shared" si="13"/>
        <v>20</v>
      </c>
      <c r="D23" s="76"/>
      <c r="E23" s="107">
        <f t="shared" si="14"/>
        <v>-5</v>
      </c>
      <c r="F23" s="105">
        <f t="shared" ref="F23:F39" si="26">F22+E23</f>
        <v>90</v>
      </c>
      <c r="G23" s="100">
        <f t="shared" si="15"/>
        <v>285</v>
      </c>
      <c r="H23" s="11"/>
      <c r="I23" s="7">
        <f t="shared" si="16"/>
        <v>1.75</v>
      </c>
      <c r="J23" s="110">
        <f t="shared" si="0"/>
        <v>0.504</v>
      </c>
      <c r="K23" s="8">
        <f t="shared" si="22"/>
        <v>1.032</v>
      </c>
      <c r="L23" s="153"/>
      <c r="M23" s="157">
        <f t="shared" si="1"/>
        <v>160.6</v>
      </c>
      <c r="N23" s="300">
        <f t="shared" si="2"/>
        <v>8.922222222222222E-3</v>
      </c>
      <c r="O23" s="155">
        <f t="shared" si="3"/>
        <v>8.0299999999999994</v>
      </c>
      <c r="P23" s="203">
        <f t="shared" si="17"/>
        <v>643.5</v>
      </c>
      <c r="Q23" s="216">
        <f t="shared" si="4"/>
        <v>3.5749999999999997E-2</v>
      </c>
      <c r="R23" s="119">
        <f t="shared" si="23"/>
        <v>80</v>
      </c>
      <c r="S23" s="120">
        <f t="shared" si="24"/>
        <v>0.28000000000000003</v>
      </c>
      <c r="T23" s="124">
        <f t="shared" si="18"/>
        <v>100</v>
      </c>
      <c r="U23" s="125">
        <f t="shared" si="25"/>
        <v>0.35</v>
      </c>
      <c r="V23" s="366"/>
      <c r="W23" s="339">
        <f t="shared" si="5"/>
        <v>243.55</v>
      </c>
      <c r="X23" s="340">
        <f t="shared" si="19"/>
        <v>887.05</v>
      </c>
      <c r="Y23" s="343"/>
      <c r="Z23" s="344">
        <f t="shared" si="6"/>
        <v>17112.95</v>
      </c>
      <c r="AA23" s="345">
        <f t="shared" si="7"/>
        <v>0.05</v>
      </c>
      <c r="AB23" s="346">
        <f t="shared" si="8"/>
        <v>2155.3910336239105</v>
      </c>
      <c r="AC23" s="347">
        <f t="shared" si="9"/>
        <v>2440.3910336239105</v>
      </c>
      <c r="AD23" s="159">
        <f t="shared" si="20"/>
        <v>4</v>
      </c>
      <c r="AE23" s="369"/>
      <c r="AF23" s="341">
        <f t="shared" si="10"/>
        <v>0.38</v>
      </c>
      <c r="AG23" s="342">
        <f t="shared" si="11"/>
        <v>0.01</v>
      </c>
      <c r="AI23" s="217"/>
    </row>
    <row r="24" spans="1:35" ht="14.4" x14ac:dyDescent="0.3">
      <c r="A24" s="159">
        <f t="shared" si="21"/>
        <v>5</v>
      </c>
      <c r="B24" s="108">
        <f t="shared" si="12"/>
        <v>0</v>
      </c>
      <c r="C24" s="102">
        <f t="shared" si="13"/>
        <v>20</v>
      </c>
      <c r="D24" s="9"/>
      <c r="E24" s="108">
        <f t="shared" si="14"/>
        <v>-5</v>
      </c>
      <c r="F24" s="101">
        <f t="shared" si="26"/>
        <v>85</v>
      </c>
      <c r="G24" s="102">
        <f t="shared" si="15"/>
        <v>370</v>
      </c>
      <c r="H24" s="9"/>
      <c r="I24" s="13">
        <f t="shared" si="16"/>
        <v>1.95</v>
      </c>
      <c r="J24" s="14">
        <f t="shared" si="0"/>
        <v>0.98299999999999998</v>
      </c>
      <c r="K24" s="15">
        <f t="shared" si="22"/>
        <v>2.0150000000000001</v>
      </c>
      <c r="L24" s="153"/>
      <c r="M24" s="158">
        <f t="shared" si="1"/>
        <v>315.2</v>
      </c>
      <c r="N24" s="301">
        <f t="shared" si="2"/>
        <v>1.7511111111111109E-2</v>
      </c>
      <c r="O24" s="156">
        <f t="shared" si="3"/>
        <v>15.76</v>
      </c>
      <c r="P24" s="204">
        <f t="shared" si="17"/>
        <v>1326.39</v>
      </c>
      <c r="Q24" s="215">
        <f t="shared" si="4"/>
        <v>7.3688333333333342E-2</v>
      </c>
      <c r="R24" s="121">
        <f t="shared" si="23"/>
        <v>84</v>
      </c>
      <c r="S24" s="122">
        <f t="shared" si="24"/>
        <v>0.23</v>
      </c>
      <c r="T24" s="128">
        <f t="shared" si="18"/>
        <v>104</v>
      </c>
      <c r="U24" s="122">
        <f t="shared" si="25"/>
        <v>0.28000000000000003</v>
      </c>
      <c r="V24" s="366"/>
      <c r="W24" s="348">
        <f t="shared" si="5"/>
        <v>475.54</v>
      </c>
      <c r="X24" s="349">
        <f t="shared" si="19"/>
        <v>1801.93</v>
      </c>
      <c r="Y24" s="343"/>
      <c r="Z24" s="352">
        <f t="shared" si="6"/>
        <v>16198.07</v>
      </c>
      <c r="AA24" s="353">
        <f t="shared" si="7"/>
        <v>0.1</v>
      </c>
      <c r="AB24" s="354">
        <f t="shared" si="8"/>
        <v>1051.9354060913706</v>
      </c>
      <c r="AC24" s="355">
        <f t="shared" si="9"/>
        <v>1421.9354060913706</v>
      </c>
      <c r="AD24" s="159">
        <f t="shared" si="20"/>
        <v>5</v>
      </c>
      <c r="AE24" s="369"/>
      <c r="AF24" s="350">
        <f t="shared" si="10"/>
        <v>0.36</v>
      </c>
      <c r="AG24" s="351">
        <f t="shared" si="11"/>
        <v>0.03</v>
      </c>
      <c r="AI24" s="217"/>
    </row>
    <row r="25" spans="1:35" ht="14.4" x14ac:dyDescent="0.3">
      <c r="A25" s="159">
        <f t="shared" si="21"/>
        <v>6</v>
      </c>
      <c r="B25" s="107">
        <f t="shared" si="12"/>
        <v>0</v>
      </c>
      <c r="C25" s="112">
        <f t="shared" si="13"/>
        <v>20</v>
      </c>
      <c r="D25" s="76"/>
      <c r="E25" s="107">
        <f t="shared" si="14"/>
        <v>-5</v>
      </c>
      <c r="F25" s="105">
        <f t="shared" si="26"/>
        <v>80</v>
      </c>
      <c r="G25" s="100">
        <f t="shared" si="15"/>
        <v>450</v>
      </c>
      <c r="H25" s="11"/>
      <c r="I25" s="7">
        <f t="shared" si="16"/>
        <v>2.15</v>
      </c>
      <c r="J25" s="110">
        <f t="shared" si="0"/>
        <v>2.113</v>
      </c>
      <c r="K25" s="8">
        <f t="shared" si="22"/>
        <v>4.1280000000000001</v>
      </c>
      <c r="L25" s="153"/>
      <c r="M25" s="157">
        <f t="shared" si="1"/>
        <v>644.20000000000005</v>
      </c>
      <c r="N25" s="300">
        <f t="shared" si="2"/>
        <v>3.5788888888888891E-2</v>
      </c>
      <c r="O25" s="155">
        <f t="shared" si="3"/>
        <v>32.21</v>
      </c>
      <c r="P25" s="203">
        <f t="shared" si="17"/>
        <v>2586.87</v>
      </c>
      <c r="Q25" s="216">
        <f t="shared" si="4"/>
        <v>0.14371499999999998</v>
      </c>
      <c r="R25" s="119">
        <f t="shared" si="23"/>
        <v>80</v>
      </c>
      <c r="S25" s="120">
        <f t="shared" si="24"/>
        <v>0.18</v>
      </c>
      <c r="T25" s="124">
        <f t="shared" si="18"/>
        <v>100</v>
      </c>
      <c r="U25" s="125">
        <f t="shared" si="25"/>
        <v>0.22</v>
      </c>
      <c r="V25" s="366"/>
      <c r="W25" s="339">
        <f t="shared" si="5"/>
        <v>974.21</v>
      </c>
      <c r="X25" s="340">
        <f t="shared" si="19"/>
        <v>3561.08</v>
      </c>
      <c r="Y25" s="343"/>
      <c r="Z25" s="344">
        <f t="shared" si="6"/>
        <v>14438.92</v>
      </c>
      <c r="AA25" s="345">
        <f t="shared" si="7"/>
        <v>0.2</v>
      </c>
      <c r="AB25" s="346">
        <f t="shared" si="8"/>
        <v>472.47090965538655</v>
      </c>
      <c r="AC25" s="347">
        <f t="shared" si="9"/>
        <v>922.47090965538655</v>
      </c>
      <c r="AD25" s="159">
        <f t="shared" si="20"/>
        <v>6</v>
      </c>
      <c r="AE25" s="369"/>
      <c r="AF25" s="341">
        <f t="shared" si="10"/>
        <v>0.38</v>
      </c>
      <c r="AG25" s="342">
        <f t="shared" si="11"/>
        <v>0.05</v>
      </c>
      <c r="AI25" s="217"/>
    </row>
    <row r="26" spans="1:35" ht="14.4" x14ac:dyDescent="0.3">
      <c r="A26" s="159">
        <f t="shared" si="21"/>
        <v>7</v>
      </c>
      <c r="B26" s="107">
        <f t="shared" si="12"/>
        <v>0</v>
      </c>
      <c r="C26" s="112">
        <f t="shared" si="13"/>
        <v>20</v>
      </c>
      <c r="D26" s="76"/>
      <c r="E26" s="107">
        <f t="shared" si="14"/>
        <v>70</v>
      </c>
      <c r="F26" s="105">
        <f t="shared" si="26"/>
        <v>150</v>
      </c>
      <c r="G26" s="100">
        <f t="shared" si="15"/>
        <v>600</v>
      </c>
      <c r="H26" s="11"/>
      <c r="I26" s="7">
        <f t="shared" si="16"/>
        <v>2.0499999999999998</v>
      </c>
      <c r="J26" s="110">
        <f t="shared" si="0"/>
        <v>4.3319999999999999</v>
      </c>
      <c r="K26" s="8">
        <f t="shared" si="22"/>
        <v>8.4600000000000009</v>
      </c>
      <c r="L26" s="153"/>
      <c r="M26" s="157">
        <f t="shared" si="1"/>
        <v>1319.8</v>
      </c>
      <c r="N26" s="300">
        <f t="shared" si="2"/>
        <v>7.3322222222222219E-2</v>
      </c>
      <c r="O26" s="155">
        <f t="shared" si="3"/>
        <v>65.989999999999995</v>
      </c>
      <c r="P26" s="203">
        <f t="shared" si="17"/>
        <v>7418.97</v>
      </c>
      <c r="Q26" s="216">
        <f t="shared" si="4"/>
        <v>0.412165</v>
      </c>
      <c r="R26" s="119">
        <f t="shared" si="23"/>
        <v>112</v>
      </c>
      <c r="S26" s="120">
        <f t="shared" si="24"/>
        <v>0.19</v>
      </c>
      <c r="T26" s="124">
        <f t="shared" si="18"/>
        <v>132</v>
      </c>
      <c r="U26" s="125">
        <f t="shared" si="25"/>
        <v>0.22</v>
      </c>
      <c r="V26" s="366"/>
      <c r="W26" s="339">
        <f t="shared" si="5"/>
        <v>1996.56</v>
      </c>
      <c r="X26" s="340">
        <f t="shared" si="19"/>
        <v>9415.5300000000007</v>
      </c>
      <c r="Y26" s="343"/>
      <c r="Z26" s="344">
        <f t="shared" si="6"/>
        <v>8584.4699999999993</v>
      </c>
      <c r="AA26" s="345">
        <f t="shared" si="7"/>
        <v>0.52</v>
      </c>
      <c r="AB26" s="346">
        <f t="shared" si="8"/>
        <v>154.29183209577209</v>
      </c>
      <c r="AC26" s="347">
        <f t="shared" si="9"/>
        <v>754.29183209577207</v>
      </c>
      <c r="AD26" s="159">
        <f t="shared" si="20"/>
        <v>7</v>
      </c>
      <c r="AE26" s="369"/>
      <c r="AF26" s="341">
        <f t="shared" si="10"/>
        <v>0.27</v>
      </c>
      <c r="AG26" s="342">
        <f t="shared" si="11"/>
        <v>0.11</v>
      </c>
      <c r="AI26" s="378">
        <v>2</v>
      </c>
    </row>
    <row r="27" spans="1:35" ht="14.4" x14ac:dyDescent="0.3">
      <c r="A27" s="159">
        <f t="shared" si="21"/>
        <v>8</v>
      </c>
      <c r="B27" s="107">
        <f t="shared" si="12"/>
        <v>0</v>
      </c>
      <c r="C27" s="112">
        <f t="shared" si="13"/>
        <v>20</v>
      </c>
      <c r="D27" s="76"/>
      <c r="E27" s="107">
        <f t="shared" si="14"/>
        <v>0</v>
      </c>
      <c r="F27" s="105">
        <f t="shared" si="26"/>
        <v>150</v>
      </c>
      <c r="G27" s="100">
        <f t="shared" si="15"/>
        <v>750</v>
      </c>
      <c r="H27" s="11"/>
      <c r="I27" s="7">
        <f t="shared" si="16"/>
        <v>2.0499999999999998</v>
      </c>
      <c r="J27" s="110">
        <f t="shared" si="0"/>
        <v>8.8810000000000002</v>
      </c>
      <c r="K27" s="8">
        <f t="shared" si="22"/>
        <v>17.341000000000001</v>
      </c>
      <c r="L27" s="153"/>
      <c r="M27" s="157">
        <f t="shared" si="1"/>
        <v>2705</v>
      </c>
      <c r="N27" s="300">
        <f t="shared" si="2"/>
        <v>0.15027777777777779</v>
      </c>
      <c r="O27" s="155">
        <f t="shared" si="3"/>
        <v>135.25</v>
      </c>
      <c r="P27" s="203">
        <f t="shared" si="17"/>
        <v>17317.169999999998</v>
      </c>
      <c r="Q27" s="216">
        <f t="shared" si="4"/>
        <v>0.96206499999999995</v>
      </c>
      <c r="R27" s="119">
        <f t="shared" si="23"/>
        <v>128</v>
      </c>
      <c r="S27" s="120">
        <f t="shared" si="24"/>
        <v>0.17</v>
      </c>
      <c r="T27" s="124">
        <f t="shared" si="18"/>
        <v>148</v>
      </c>
      <c r="U27" s="125">
        <f t="shared" si="25"/>
        <v>0.2</v>
      </c>
      <c r="V27" s="366"/>
      <c r="W27" s="339">
        <f t="shared" si="5"/>
        <v>4092.48</v>
      </c>
      <c r="X27" s="340">
        <f t="shared" si="19"/>
        <v>21409.65</v>
      </c>
      <c r="Y27" s="343"/>
      <c r="Z27" s="344">
        <f t="shared" si="6"/>
        <v>-3409.65</v>
      </c>
      <c r="AA27" s="345">
        <f t="shared" si="7"/>
        <v>1.19</v>
      </c>
      <c r="AB27" s="346">
        <f t="shared" si="8"/>
        <v>0</v>
      </c>
      <c r="AC27" s="347">
        <f t="shared" si="9"/>
        <v>0</v>
      </c>
      <c r="AD27" s="159">
        <f t="shared" si="20"/>
        <v>8</v>
      </c>
      <c r="AE27" s="369"/>
      <c r="AF27" s="341">
        <f t="shared" si="10"/>
        <v>0.24</v>
      </c>
      <c r="AG27" s="342">
        <f t="shared" si="11"/>
        <v>0.23</v>
      </c>
      <c r="AI27" s="378"/>
    </row>
    <row r="28" spans="1:35" ht="17.25" customHeight="1" x14ac:dyDescent="0.3">
      <c r="A28" s="159">
        <f t="shared" si="21"/>
        <v>9</v>
      </c>
      <c r="B28" s="107">
        <f t="shared" si="12"/>
        <v>0</v>
      </c>
      <c r="C28" s="112">
        <f t="shared" si="13"/>
        <v>20</v>
      </c>
      <c r="D28" s="76"/>
      <c r="E28" s="107">
        <f t="shared" si="14"/>
        <v>0</v>
      </c>
      <c r="F28" s="105">
        <f t="shared" si="26"/>
        <v>150</v>
      </c>
      <c r="G28" s="100">
        <f t="shared" si="15"/>
        <v>900</v>
      </c>
      <c r="H28" s="11"/>
      <c r="I28" s="7">
        <f t="shared" si="16"/>
        <v>2.0499999999999998</v>
      </c>
      <c r="J28" s="110">
        <f t="shared" si="0"/>
        <v>18.206</v>
      </c>
      <c r="K28" s="8">
        <f t="shared" si="22"/>
        <v>35.546999999999997</v>
      </c>
      <c r="L28" s="153"/>
      <c r="M28" s="157">
        <f t="shared" si="1"/>
        <v>5545.8</v>
      </c>
      <c r="N28" s="300">
        <f t="shared" si="2"/>
        <v>0.30809999999999998</v>
      </c>
      <c r="O28" s="155">
        <f t="shared" si="3"/>
        <v>277.29000000000002</v>
      </c>
      <c r="P28" s="203">
        <f t="shared" si="17"/>
        <v>37604.97</v>
      </c>
      <c r="Q28" s="216">
        <f t="shared" si="4"/>
        <v>2.0891649999999999</v>
      </c>
      <c r="R28" s="119">
        <f t="shared" si="23"/>
        <v>136</v>
      </c>
      <c r="S28" s="120">
        <f t="shared" si="24"/>
        <v>0.15</v>
      </c>
      <c r="T28" s="124">
        <f t="shared" si="18"/>
        <v>156</v>
      </c>
      <c r="U28" s="125">
        <f t="shared" si="25"/>
        <v>0.17</v>
      </c>
      <c r="V28" s="366"/>
      <c r="W28" s="339">
        <f t="shared" si="5"/>
        <v>8389.09</v>
      </c>
      <c r="X28" s="340">
        <f t="shared" si="19"/>
        <v>45994.06</v>
      </c>
      <c r="Y28" s="343"/>
      <c r="Z28" s="344">
        <f t="shared" si="6"/>
        <v>-27994.06</v>
      </c>
      <c r="AA28" s="345">
        <f t="shared" si="7"/>
        <v>2.56</v>
      </c>
      <c r="AB28" s="346">
        <f t="shared" si="8"/>
        <v>0</v>
      </c>
      <c r="AC28" s="347">
        <f t="shared" si="9"/>
        <v>0</v>
      </c>
      <c r="AD28" s="159">
        <f t="shared" si="20"/>
        <v>9</v>
      </c>
      <c r="AE28" s="369"/>
      <c r="AF28" s="341">
        <f t="shared" si="10"/>
        <v>0.22</v>
      </c>
      <c r="AG28" s="342">
        <f t="shared" si="11"/>
        <v>0.47</v>
      </c>
      <c r="AI28" s="173"/>
    </row>
    <row r="29" spans="1:35" ht="14.4" x14ac:dyDescent="0.3">
      <c r="A29" s="159">
        <f t="shared" si="21"/>
        <v>10</v>
      </c>
      <c r="B29" s="108">
        <f t="shared" si="12"/>
        <v>0</v>
      </c>
      <c r="C29" s="102">
        <f t="shared" si="13"/>
        <v>20</v>
      </c>
      <c r="D29" s="9"/>
      <c r="E29" s="108">
        <f t="shared" si="14"/>
        <v>0</v>
      </c>
      <c r="F29" s="101">
        <f t="shared" si="26"/>
        <v>150</v>
      </c>
      <c r="G29" s="102">
        <f t="shared" si="15"/>
        <v>1050</v>
      </c>
      <c r="H29" s="9"/>
      <c r="I29" s="13">
        <f t="shared" si="16"/>
        <v>2.0499999999999998</v>
      </c>
      <c r="J29" s="14">
        <f t="shared" si="0"/>
        <v>37.322000000000003</v>
      </c>
      <c r="K29" s="15">
        <f t="shared" si="22"/>
        <v>72.869</v>
      </c>
      <c r="L29" s="153"/>
      <c r="M29" s="158">
        <f t="shared" si="1"/>
        <v>11367.8</v>
      </c>
      <c r="N29" s="301">
        <f t="shared" si="2"/>
        <v>0.63154444444444435</v>
      </c>
      <c r="O29" s="156">
        <f t="shared" si="3"/>
        <v>568.39</v>
      </c>
      <c r="P29" s="204">
        <f t="shared" si="17"/>
        <v>79198.47</v>
      </c>
      <c r="Q29" s="215">
        <f t="shared" si="4"/>
        <v>4.399915</v>
      </c>
      <c r="R29" s="121">
        <f t="shared" si="23"/>
        <v>139</v>
      </c>
      <c r="S29" s="122">
        <f t="shared" si="24"/>
        <v>0.13</v>
      </c>
      <c r="T29" s="128">
        <f t="shared" si="18"/>
        <v>159</v>
      </c>
      <c r="U29" s="122">
        <f t="shared" si="25"/>
        <v>0.15</v>
      </c>
      <c r="V29" s="366"/>
      <c r="W29" s="348">
        <f t="shared" si="5"/>
        <v>17197.080000000002</v>
      </c>
      <c r="X29" s="349">
        <f t="shared" si="19"/>
        <v>96395.55</v>
      </c>
      <c r="Y29" s="343"/>
      <c r="Z29" s="352">
        <f t="shared" si="6"/>
        <v>-78395.55</v>
      </c>
      <c r="AA29" s="353">
        <f t="shared" si="7"/>
        <v>5.36</v>
      </c>
      <c r="AB29" s="354">
        <f t="shared" si="8"/>
        <v>0</v>
      </c>
      <c r="AC29" s="355">
        <f t="shared" si="9"/>
        <v>0</v>
      </c>
      <c r="AD29" s="159">
        <f t="shared" si="20"/>
        <v>10</v>
      </c>
      <c r="AE29" s="369"/>
      <c r="AF29" s="350">
        <f t="shared" si="10"/>
        <v>0.22</v>
      </c>
      <c r="AG29" s="351">
        <f t="shared" si="11"/>
        <v>0.96</v>
      </c>
    </row>
    <row r="30" spans="1:35" ht="14.4" x14ac:dyDescent="0.3">
      <c r="A30" s="159">
        <f t="shared" si="21"/>
        <v>11</v>
      </c>
      <c r="B30" s="107">
        <f t="shared" si="12"/>
        <v>0</v>
      </c>
      <c r="C30" s="112">
        <f t="shared" si="13"/>
        <v>20</v>
      </c>
      <c r="D30" s="76"/>
      <c r="E30" s="107">
        <f t="shared" si="14"/>
        <v>0</v>
      </c>
      <c r="F30" s="105">
        <f t="shared" si="26"/>
        <v>150</v>
      </c>
      <c r="G30" s="100">
        <f t="shared" si="15"/>
        <v>1200</v>
      </c>
      <c r="H30" s="11"/>
      <c r="I30" s="7">
        <f t="shared" si="16"/>
        <v>2.0499999999999998</v>
      </c>
      <c r="J30" s="110">
        <f t="shared" si="0"/>
        <v>76.510000000000005</v>
      </c>
      <c r="K30" s="8">
        <f t="shared" si="22"/>
        <v>149.37900000000002</v>
      </c>
      <c r="L30" s="153"/>
      <c r="M30" s="157">
        <f t="shared" si="1"/>
        <v>23303.200000000001</v>
      </c>
      <c r="N30" s="300">
        <f t="shared" si="2"/>
        <v>1.2946222222222223</v>
      </c>
      <c r="O30" s="155">
        <f t="shared" si="3"/>
        <v>1165.1600000000001</v>
      </c>
      <c r="P30" s="203">
        <f t="shared" si="17"/>
        <v>164456.37</v>
      </c>
      <c r="Q30" s="216">
        <f t="shared" si="4"/>
        <v>9.1364649999999994</v>
      </c>
      <c r="R30" s="119">
        <f t="shared" si="23"/>
        <v>141</v>
      </c>
      <c r="S30" s="120">
        <f t="shared" si="24"/>
        <v>0.12</v>
      </c>
      <c r="T30" s="124">
        <f t="shared" si="18"/>
        <v>161</v>
      </c>
      <c r="U30" s="125">
        <f t="shared" si="25"/>
        <v>0.13</v>
      </c>
      <c r="V30" s="366"/>
      <c r="W30" s="339">
        <f t="shared" si="5"/>
        <v>35253.440000000002</v>
      </c>
      <c r="X30" s="340">
        <f t="shared" si="19"/>
        <v>199709.81</v>
      </c>
      <c r="Y30" s="343"/>
      <c r="Z30" s="344">
        <f t="shared" si="6"/>
        <v>-181709.81</v>
      </c>
      <c r="AA30" s="345">
        <f t="shared" si="7"/>
        <v>11.09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0.21</v>
      </c>
      <c r="AG30" s="342">
        <f t="shared" si="11"/>
        <v>1.96</v>
      </c>
    </row>
    <row r="31" spans="1:35" ht="14.4" x14ac:dyDescent="0.3">
      <c r="A31" s="159">
        <f t="shared" si="21"/>
        <v>12</v>
      </c>
      <c r="B31" s="107">
        <f t="shared" si="12"/>
        <v>0</v>
      </c>
      <c r="C31" s="112">
        <f t="shared" si="13"/>
        <v>20</v>
      </c>
      <c r="D31" s="76"/>
      <c r="E31" s="107">
        <f t="shared" si="14"/>
        <v>0</v>
      </c>
      <c r="F31" s="105">
        <f t="shared" si="26"/>
        <v>150</v>
      </c>
      <c r="G31" s="100">
        <f t="shared" si="15"/>
        <v>1350</v>
      </c>
      <c r="H31" s="11"/>
      <c r="I31" s="7">
        <f t="shared" si="16"/>
        <v>2.0499999999999998</v>
      </c>
      <c r="J31" s="110">
        <f t="shared" si="0"/>
        <v>156.846</v>
      </c>
      <c r="K31" s="8">
        <f t="shared" si="22"/>
        <v>306.22500000000002</v>
      </c>
      <c r="L31" s="153"/>
      <c r="M31" s="157">
        <f t="shared" si="1"/>
        <v>47771.8</v>
      </c>
      <c r="N31" s="300">
        <f t="shared" si="2"/>
        <v>2.6539888888888892</v>
      </c>
      <c r="O31" s="155">
        <f t="shared" si="3"/>
        <v>2388.59</v>
      </c>
      <c r="P31" s="203">
        <f t="shared" si="17"/>
        <v>339230.97</v>
      </c>
      <c r="Q31" s="216">
        <f t="shared" si="4"/>
        <v>18.846164999999999</v>
      </c>
      <c r="R31" s="119">
        <f t="shared" si="23"/>
        <v>142</v>
      </c>
      <c r="S31" s="120">
        <f t="shared" si="24"/>
        <v>0.11</v>
      </c>
      <c r="T31" s="124">
        <f t="shared" si="18"/>
        <v>162</v>
      </c>
      <c r="U31" s="125">
        <f t="shared" si="25"/>
        <v>0.12</v>
      </c>
      <c r="V31" s="366"/>
      <c r="W31" s="339">
        <f t="shared" si="5"/>
        <v>72269.100000000006</v>
      </c>
      <c r="X31" s="340">
        <f t="shared" si="19"/>
        <v>411500.07</v>
      </c>
      <c r="Y31" s="343"/>
      <c r="Z31" s="344">
        <f t="shared" si="6"/>
        <v>-393500.07</v>
      </c>
      <c r="AA31" s="345">
        <f t="shared" si="7"/>
        <v>22.86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0.21</v>
      </c>
      <c r="AG31" s="342">
        <f t="shared" si="11"/>
        <v>4.01</v>
      </c>
    </row>
    <row r="32" spans="1:35" ht="14.4" x14ac:dyDescent="0.3">
      <c r="A32" s="159">
        <f t="shared" si="21"/>
        <v>13</v>
      </c>
      <c r="B32" s="107">
        <f t="shared" si="12"/>
        <v>0</v>
      </c>
      <c r="C32" s="112">
        <f t="shared" si="13"/>
        <v>20</v>
      </c>
      <c r="D32" s="76"/>
      <c r="E32" s="107">
        <f t="shared" si="14"/>
        <v>0</v>
      </c>
      <c r="F32" s="105">
        <f t="shared" si="26"/>
        <v>150</v>
      </c>
      <c r="G32" s="100">
        <f t="shared" si="15"/>
        <v>1500</v>
      </c>
      <c r="H32" s="11"/>
      <c r="I32" s="7">
        <f t="shared" si="16"/>
        <v>2.0499999999999998</v>
      </c>
      <c r="J32" s="110">
        <f t="shared" si="0"/>
        <v>321.53399999999999</v>
      </c>
      <c r="K32" s="8">
        <f t="shared" si="22"/>
        <v>627.75900000000001</v>
      </c>
      <c r="L32" s="153"/>
      <c r="M32" s="157">
        <f t="shared" si="1"/>
        <v>97930.6</v>
      </c>
      <c r="N32" s="300">
        <f t="shared" si="2"/>
        <v>5.4405888888888896</v>
      </c>
      <c r="O32" s="155">
        <f t="shared" si="3"/>
        <v>4896.53</v>
      </c>
      <c r="P32" s="203">
        <f t="shared" si="17"/>
        <v>697520.07</v>
      </c>
      <c r="Q32" s="216">
        <f t="shared" si="4"/>
        <v>38.751114999999999</v>
      </c>
      <c r="R32" s="119">
        <f t="shared" si="23"/>
        <v>142</v>
      </c>
      <c r="S32" s="120">
        <f t="shared" si="24"/>
        <v>0.09</v>
      </c>
      <c r="T32" s="124">
        <f t="shared" si="18"/>
        <v>162</v>
      </c>
      <c r="U32" s="125">
        <f t="shared" si="25"/>
        <v>0.11</v>
      </c>
      <c r="V32" s="366"/>
      <c r="W32" s="339">
        <f t="shared" si="5"/>
        <v>148151.12</v>
      </c>
      <c r="X32" s="340">
        <f t="shared" si="19"/>
        <v>845671.19</v>
      </c>
      <c r="Y32" s="343"/>
      <c r="Z32" s="344">
        <f t="shared" si="6"/>
        <v>-827671.19</v>
      </c>
      <c r="AA32" s="345">
        <f t="shared" si="7"/>
        <v>46.98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0.21</v>
      </c>
      <c r="AG32" s="342">
        <f t="shared" si="11"/>
        <v>8.23</v>
      </c>
    </row>
    <row r="33" spans="1:33" ht="14.4" x14ac:dyDescent="0.3">
      <c r="A33" s="159">
        <f t="shared" si="21"/>
        <v>14</v>
      </c>
      <c r="B33" s="107">
        <f t="shared" si="12"/>
        <v>0</v>
      </c>
      <c r="C33" s="112">
        <f t="shared" si="13"/>
        <v>20</v>
      </c>
      <c r="D33" s="76"/>
      <c r="E33" s="107">
        <f t="shared" si="14"/>
        <v>0</v>
      </c>
      <c r="F33" s="105">
        <f t="shared" si="26"/>
        <v>150</v>
      </c>
      <c r="G33" s="100">
        <f t="shared" si="15"/>
        <v>1650</v>
      </c>
      <c r="H33" s="11"/>
      <c r="I33" s="7">
        <f t="shared" si="16"/>
        <v>2.0499999999999998</v>
      </c>
      <c r="J33" s="110">
        <f t="shared" si="0"/>
        <v>659.14499999999998</v>
      </c>
      <c r="K33" s="8">
        <f t="shared" si="22"/>
        <v>1286.904</v>
      </c>
      <c r="L33" s="153"/>
      <c r="M33" s="157">
        <f t="shared" si="1"/>
        <v>200756.4</v>
      </c>
      <c r="N33" s="300">
        <f t="shared" si="2"/>
        <v>11.153133333333333</v>
      </c>
      <c r="O33" s="155">
        <f t="shared" si="3"/>
        <v>10037.82</v>
      </c>
      <c r="P33" s="203">
        <f t="shared" si="17"/>
        <v>1431999.27</v>
      </c>
      <c r="Q33" s="216">
        <f t="shared" si="4"/>
        <v>79.555515</v>
      </c>
      <c r="R33" s="119">
        <f t="shared" si="23"/>
        <v>143</v>
      </c>
      <c r="S33" s="120">
        <f t="shared" si="24"/>
        <v>0.09</v>
      </c>
      <c r="T33" s="124">
        <f t="shared" si="18"/>
        <v>163</v>
      </c>
      <c r="U33" s="125">
        <f t="shared" si="25"/>
        <v>0.1</v>
      </c>
      <c r="V33" s="366"/>
      <c r="W33" s="339">
        <f t="shared" si="5"/>
        <v>303709.34000000003</v>
      </c>
      <c r="X33" s="340">
        <f t="shared" si="19"/>
        <v>1735708.61</v>
      </c>
      <c r="Y33" s="343"/>
      <c r="Z33" s="344">
        <f t="shared" si="6"/>
        <v>-1717708.61</v>
      </c>
      <c r="AA33" s="345">
        <f t="shared" si="7"/>
        <v>96.43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0.21</v>
      </c>
      <c r="AG33" s="342">
        <f t="shared" si="11"/>
        <v>16.87</v>
      </c>
    </row>
    <row r="34" spans="1:33" ht="14.4" x14ac:dyDescent="0.3">
      <c r="A34" s="159">
        <f t="shared" si="21"/>
        <v>15</v>
      </c>
      <c r="B34" s="108">
        <f t="shared" si="12"/>
        <v>0</v>
      </c>
      <c r="C34" s="102">
        <f t="shared" si="13"/>
        <v>20</v>
      </c>
      <c r="D34" s="9"/>
      <c r="E34" s="108">
        <f t="shared" si="14"/>
        <v>0</v>
      </c>
      <c r="F34" s="101">
        <f t="shared" si="26"/>
        <v>150</v>
      </c>
      <c r="G34" s="102">
        <f t="shared" si="15"/>
        <v>1800</v>
      </c>
      <c r="H34" s="9"/>
      <c r="I34" s="13">
        <f t="shared" si="16"/>
        <v>2.0499999999999998</v>
      </c>
      <c r="J34" s="14">
        <f t="shared" si="0"/>
        <v>1351.2470000000001</v>
      </c>
      <c r="K34" s="15">
        <f t="shared" si="22"/>
        <v>2638.1509999999998</v>
      </c>
      <c r="L34" s="153"/>
      <c r="M34" s="158">
        <f t="shared" si="1"/>
        <v>411551.4</v>
      </c>
      <c r="N34" s="301">
        <f t="shared" si="2"/>
        <v>22.863966666666666</v>
      </c>
      <c r="O34" s="156">
        <f t="shared" si="3"/>
        <v>20577.57</v>
      </c>
      <c r="P34" s="204">
        <f t="shared" si="17"/>
        <v>2937672.27</v>
      </c>
      <c r="Q34" s="215">
        <f t="shared" si="4"/>
        <v>163.204015</v>
      </c>
      <c r="R34" s="121">
        <f t="shared" si="23"/>
        <v>143</v>
      </c>
      <c r="S34" s="122">
        <f t="shared" si="24"/>
        <v>0.08</v>
      </c>
      <c r="T34" s="126">
        <f t="shared" si="18"/>
        <v>163</v>
      </c>
      <c r="U34" s="127">
        <f t="shared" si="25"/>
        <v>0.09</v>
      </c>
      <c r="V34" s="366"/>
      <c r="W34" s="348">
        <f t="shared" si="5"/>
        <v>622603.64</v>
      </c>
      <c r="X34" s="349">
        <f t="shared" si="19"/>
        <v>3560275.91</v>
      </c>
      <c r="Y34" s="343"/>
      <c r="Z34" s="352">
        <f t="shared" si="6"/>
        <v>-3542275.91</v>
      </c>
      <c r="AA34" s="353">
        <f t="shared" si="7"/>
        <v>197.79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0.21</v>
      </c>
      <c r="AG34" s="351">
        <f t="shared" si="11"/>
        <v>34.590000000000003</v>
      </c>
    </row>
    <row r="35" spans="1:33" ht="14.4" x14ac:dyDescent="0.3">
      <c r="A35" s="159">
        <f t="shared" si="21"/>
        <v>16</v>
      </c>
      <c r="B35" s="107">
        <f t="shared" si="12"/>
        <v>0</v>
      </c>
      <c r="C35" s="112">
        <f t="shared" si="13"/>
        <v>20</v>
      </c>
      <c r="D35" s="76"/>
      <c r="E35" s="107">
        <f t="shared" si="14"/>
        <v>0</v>
      </c>
      <c r="F35" s="105">
        <f t="shared" si="26"/>
        <v>150</v>
      </c>
      <c r="G35" s="100">
        <f t="shared" si="15"/>
        <v>1950</v>
      </c>
      <c r="H35" s="11"/>
      <c r="I35" s="7">
        <f t="shared" si="16"/>
        <v>2.0499999999999998</v>
      </c>
      <c r="J35" s="110">
        <f t="shared" si="0"/>
        <v>2770.056</v>
      </c>
      <c r="K35" s="8">
        <f t="shared" si="22"/>
        <v>5408.2070000000003</v>
      </c>
      <c r="L35" s="153"/>
      <c r="M35" s="157">
        <f t="shared" si="1"/>
        <v>843680.8</v>
      </c>
      <c r="N35" s="300">
        <f t="shared" si="2"/>
        <v>46.871155555555561</v>
      </c>
      <c r="O35" s="155">
        <f t="shared" si="3"/>
        <v>42184.04</v>
      </c>
      <c r="P35" s="203">
        <f t="shared" si="17"/>
        <v>6024307.7699999996</v>
      </c>
      <c r="Q35" s="216">
        <f t="shared" si="4"/>
        <v>334.68376499999999</v>
      </c>
      <c r="R35" s="119">
        <f t="shared" si="23"/>
        <v>143</v>
      </c>
      <c r="S35" s="120">
        <f t="shared" si="24"/>
        <v>7.0000000000000007E-2</v>
      </c>
      <c r="T35" s="124">
        <f t="shared" si="18"/>
        <v>163</v>
      </c>
      <c r="U35" s="125">
        <f t="shared" si="25"/>
        <v>0.08</v>
      </c>
      <c r="V35" s="366"/>
      <c r="W35" s="339">
        <f t="shared" si="5"/>
        <v>1276336.8500000001</v>
      </c>
      <c r="X35" s="340">
        <f t="shared" si="19"/>
        <v>7300644.6200000001</v>
      </c>
      <c r="Y35" s="343"/>
      <c r="Z35" s="344">
        <f t="shared" si="6"/>
        <v>-7282644.6200000001</v>
      </c>
      <c r="AA35" s="345">
        <f t="shared" si="7"/>
        <v>405.59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0.21</v>
      </c>
      <c r="AG35" s="342">
        <f t="shared" si="11"/>
        <v>70.91</v>
      </c>
    </row>
    <row r="36" spans="1:33" ht="14.4" x14ac:dyDescent="0.3">
      <c r="A36" s="159">
        <f t="shared" si="21"/>
        <v>17</v>
      </c>
      <c r="B36" s="107">
        <f t="shared" si="12"/>
        <v>0</v>
      </c>
      <c r="C36" s="112">
        <f t="shared" si="13"/>
        <v>20</v>
      </c>
      <c r="D36" s="76"/>
      <c r="E36" s="107">
        <f t="shared" si="14"/>
        <v>0</v>
      </c>
      <c r="F36" s="105">
        <f t="shared" si="26"/>
        <v>150</v>
      </c>
      <c r="G36" s="100">
        <f t="shared" si="15"/>
        <v>2100</v>
      </c>
      <c r="H36" s="11"/>
      <c r="I36" s="7">
        <f t="shared" si="16"/>
        <v>2.0499999999999998</v>
      </c>
      <c r="J36" s="110">
        <f t="shared" si="0"/>
        <v>5678.6149999999998</v>
      </c>
      <c r="K36" s="8">
        <f t="shared" si="22"/>
        <v>11086.822</v>
      </c>
      <c r="L36" s="153"/>
      <c r="M36" s="157">
        <f t="shared" si="1"/>
        <v>1729544</v>
      </c>
      <c r="N36" s="300">
        <f t="shared" si="2"/>
        <v>96.085777777777778</v>
      </c>
      <c r="O36" s="155">
        <f t="shared" si="3"/>
        <v>86477.2</v>
      </c>
      <c r="P36" s="203">
        <f t="shared" si="17"/>
        <v>12351913.470000001</v>
      </c>
      <c r="Q36" s="216">
        <f t="shared" si="4"/>
        <v>686.21741500000007</v>
      </c>
      <c r="R36" s="119">
        <f t="shared" si="23"/>
        <v>143</v>
      </c>
      <c r="S36" s="120">
        <f t="shared" si="24"/>
        <v>7.0000000000000007E-2</v>
      </c>
      <c r="T36" s="124">
        <f t="shared" si="18"/>
        <v>163</v>
      </c>
      <c r="U36" s="125">
        <f t="shared" si="25"/>
        <v>0.08</v>
      </c>
      <c r="V36" s="366"/>
      <c r="W36" s="339">
        <f t="shared" si="5"/>
        <v>2616489.9900000002</v>
      </c>
      <c r="X36" s="340">
        <f t="shared" si="19"/>
        <v>14968403.460000001</v>
      </c>
      <c r="Y36" s="343"/>
      <c r="Z36" s="344">
        <f t="shared" si="6"/>
        <v>-14950403.460000001</v>
      </c>
      <c r="AA36" s="345">
        <f t="shared" si="7"/>
        <v>831.58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0.21</v>
      </c>
      <c r="AG36" s="342">
        <f t="shared" si="11"/>
        <v>145.36000000000001</v>
      </c>
    </row>
    <row r="37" spans="1:33" ht="14.4" x14ac:dyDescent="0.3">
      <c r="A37" s="159">
        <f t="shared" si="21"/>
        <v>18</v>
      </c>
      <c r="B37" s="107">
        <f t="shared" si="12"/>
        <v>0</v>
      </c>
      <c r="C37" s="112">
        <f t="shared" si="13"/>
        <v>20</v>
      </c>
      <c r="D37" s="76"/>
      <c r="E37" s="107">
        <f t="shared" si="14"/>
        <v>0</v>
      </c>
      <c r="F37" s="105">
        <f t="shared" si="26"/>
        <v>150</v>
      </c>
      <c r="G37" s="100">
        <f t="shared" si="15"/>
        <v>2250</v>
      </c>
      <c r="H37" s="11"/>
      <c r="I37" s="7">
        <f t="shared" si="16"/>
        <v>2.0499999999999998</v>
      </c>
      <c r="J37" s="110">
        <f t="shared" si="0"/>
        <v>11641.161</v>
      </c>
      <c r="K37" s="8">
        <f t="shared" si="22"/>
        <v>22727.983</v>
      </c>
      <c r="L37" s="153"/>
      <c r="M37" s="157">
        <f t="shared" si="1"/>
        <v>3545564.8</v>
      </c>
      <c r="N37" s="300">
        <f t="shared" si="2"/>
        <v>196.97582222222221</v>
      </c>
      <c r="O37" s="155">
        <f t="shared" si="3"/>
        <v>177278.24</v>
      </c>
      <c r="P37" s="203">
        <f t="shared" si="17"/>
        <v>25323492.870000001</v>
      </c>
      <c r="Q37" s="216">
        <f t="shared" si="4"/>
        <v>1406.860715</v>
      </c>
      <c r="R37" s="119">
        <f t="shared" si="23"/>
        <v>143</v>
      </c>
      <c r="S37" s="120">
        <f t="shared" si="24"/>
        <v>0.06</v>
      </c>
      <c r="T37" s="124">
        <f t="shared" si="18"/>
        <v>163</v>
      </c>
      <c r="U37" s="125">
        <f t="shared" si="25"/>
        <v>7.0000000000000007E-2</v>
      </c>
      <c r="V37" s="366"/>
      <c r="W37" s="339">
        <f t="shared" si="5"/>
        <v>5363803.99</v>
      </c>
      <c r="X37" s="340">
        <f t="shared" si="19"/>
        <v>30687296.859999999</v>
      </c>
      <c r="Y37" s="343"/>
      <c r="Z37" s="344">
        <f t="shared" si="6"/>
        <v>-30669296.859999999</v>
      </c>
      <c r="AA37" s="345">
        <f t="shared" si="7"/>
        <v>1704.85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0.21</v>
      </c>
      <c r="AG37" s="342">
        <f t="shared" si="11"/>
        <v>297.99</v>
      </c>
    </row>
    <row r="38" spans="1:33" ht="14.4" x14ac:dyDescent="0.3">
      <c r="A38" s="159">
        <f t="shared" si="21"/>
        <v>19</v>
      </c>
      <c r="B38" s="107">
        <f t="shared" si="12"/>
        <v>0</v>
      </c>
      <c r="C38" s="112">
        <f t="shared" si="13"/>
        <v>20</v>
      </c>
      <c r="D38" s="76"/>
      <c r="E38" s="107">
        <f t="shared" si="14"/>
        <v>0</v>
      </c>
      <c r="F38" s="105">
        <f t="shared" si="26"/>
        <v>150</v>
      </c>
      <c r="G38" s="100">
        <f t="shared" si="15"/>
        <v>2400</v>
      </c>
      <c r="H38" s="11"/>
      <c r="I38" s="7">
        <f t="shared" si="16"/>
        <v>2.0499999999999998</v>
      </c>
      <c r="J38" s="110">
        <f t="shared" si="0"/>
        <v>23864.38</v>
      </c>
      <c r="K38" s="8">
        <f t="shared" si="22"/>
        <v>46592.362999999998</v>
      </c>
      <c r="L38" s="153"/>
      <c r="M38" s="157">
        <f t="shared" si="1"/>
        <v>7268408.2000000002</v>
      </c>
      <c r="N38" s="300">
        <f t="shared" si="2"/>
        <v>403.80045555555557</v>
      </c>
      <c r="O38" s="155">
        <f t="shared" si="3"/>
        <v>363420.41</v>
      </c>
      <c r="P38" s="203">
        <f t="shared" si="17"/>
        <v>51915229.469999999</v>
      </c>
      <c r="Q38" s="216">
        <f t="shared" si="4"/>
        <v>2884.1794150000001</v>
      </c>
      <c r="R38" s="119">
        <f t="shared" si="23"/>
        <v>143</v>
      </c>
      <c r="S38" s="120">
        <f t="shared" si="24"/>
        <v>0.06</v>
      </c>
      <c r="T38" s="124">
        <f t="shared" si="18"/>
        <v>163</v>
      </c>
      <c r="U38" s="125">
        <f t="shared" si="25"/>
        <v>7.0000000000000007E-2</v>
      </c>
      <c r="V38" s="366"/>
      <c r="W38" s="339">
        <f t="shared" si="5"/>
        <v>10995797.67</v>
      </c>
      <c r="X38" s="340">
        <f t="shared" si="19"/>
        <v>62911027.140000001</v>
      </c>
      <c r="Y38" s="343"/>
      <c r="Z38" s="344">
        <f t="shared" si="6"/>
        <v>-62893027.140000001</v>
      </c>
      <c r="AA38" s="345">
        <f t="shared" si="7"/>
        <v>3495.06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0.21</v>
      </c>
      <c r="AG38" s="342">
        <f t="shared" si="11"/>
        <v>610.88</v>
      </c>
    </row>
    <row r="39" spans="1:33" ht="14.4" x14ac:dyDescent="0.3">
      <c r="A39" s="159">
        <f t="shared" si="21"/>
        <v>20</v>
      </c>
      <c r="B39" s="108">
        <f t="shared" si="12"/>
        <v>0</v>
      </c>
      <c r="C39" s="102">
        <f t="shared" si="13"/>
        <v>20</v>
      </c>
      <c r="D39" s="9"/>
      <c r="E39" s="108">
        <f t="shared" si="14"/>
        <v>0</v>
      </c>
      <c r="F39" s="101">
        <f t="shared" si="26"/>
        <v>150</v>
      </c>
      <c r="G39" s="102">
        <f t="shared" si="15"/>
        <v>2550</v>
      </c>
      <c r="H39" s="9"/>
      <c r="I39" s="13">
        <f t="shared" si="16"/>
        <v>2.0499999999999998</v>
      </c>
      <c r="J39" s="14">
        <f t="shared" si="0"/>
        <v>48921.978999999999</v>
      </c>
      <c r="K39" s="15">
        <f t="shared" si="22"/>
        <v>95514.342000000004</v>
      </c>
      <c r="L39" s="153"/>
      <c r="M39" s="158">
        <f t="shared" si="1"/>
        <v>14900237</v>
      </c>
      <c r="N39" s="301">
        <f t="shared" si="2"/>
        <v>827.79094444444445</v>
      </c>
      <c r="O39" s="156">
        <f t="shared" si="3"/>
        <v>745011.85</v>
      </c>
      <c r="P39" s="204">
        <f t="shared" si="17"/>
        <v>106428290.67</v>
      </c>
      <c r="Q39" s="215">
        <f t="shared" si="4"/>
        <v>5912.6828150000001</v>
      </c>
      <c r="R39" s="121">
        <f t="shared" si="23"/>
        <v>143</v>
      </c>
      <c r="S39" s="122">
        <f t="shared" si="24"/>
        <v>0.06</v>
      </c>
      <c r="T39" s="126">
        <f t="shared" si="18"/>
        <v>163</v>
      </c>
      <c r="U39" s="127">
        <f t="shared" si="25"/>
        <v>0.06</v>
      </c>
      <c r="V39" s="366"/>
      <c r="W39" s="348">
        <f t="shared" si="5"/>
        <v>22541384.710000001</v>
      </c>
      <c r="X39" s="349">
        <f t="shared" si="19"/>
        <v>128969675.38</v>
      </c>
      <c r="Y39" s="343"/>
      <c r="Z39" s="352">
        <f t="shared" si="6"/>
        <v>-128951675.38</v>
      </c>
      <c r="AA39" s="353">
        <f t="shared" si="7"/>
        <v>7164.98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0.21</v>
      </c>
      <c r="AG39" s="351">
        <f t="shared" si="11"/>
        <v>1252.3</v>
      </c>
    </row>
    <row r="40" spans="1:33" ht="14.4" x14ac:dyDescent="0.3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20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150</v>
      </c>
      <c r="G40" s="100">
        <f t="shared" ref="G40:G83" si="31">G39+F40</f>
        <v>2700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2.0499999999999998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100290.057</v>
      </c>
      <c r="K40" s="8">
        <f t="shared" ref="K40:K83" si="34">K39+ROUND(J40,3)</f>
        <v>195804.399</v>
      </c>
      <c r="L40" s="153"/>
      <c r="M40" s="157">
        <f t="shared" ref="M40:M83" si="35">ROUND(C40*O40-K40*$O$6,2)</f>
        <v>30545486.399999999</v>
      </c>
      <c r="N40" s="300">
        <f t="shared" si="2"/>
        <v>1696.9714666666666</v>
      </c>
      <c r="O40" s="155">
        <f t="shared" ref="O40:O83" si="36">ROUND(ROUND(K40,2)*$O$4,2)</f>
        <v>1527274.32</v>
      </c>
      <c r="P40" s="203">
        <f t="shared" ref="P40:P83" si="37">ROUND((ROUND(K39,2)*(G40-G39)*$O$4+P39+J40*$O$6),2)</f>
        <v>218180068.47</v>
      </c>
      <c r="Q40" s="216">
        <f t="shared" si="4"/>
        <v>12121.114915</v>
      </c>
      <c r="R40" s="119">
        <f t="shared" ref="R40:R83" si="38">ROUND(P40/O40,0)</f>
        <v>143</v>
      </c>
      <c r="S40" s="120">
        <f t="shared" ref="S40:S83" si="39">ROUND(R40/G40,2)</f>
        <v>0.05</v>
      </c>
      <c r="T40" s="124">
        <f t="shared" ref="T40:T83" si="40">R40+C40</f>
        <v>163</v>
      </c>
      <c r="U40" s="125">
        <f t="shared" ref="U40:U83" si="41">ROUND(T40/G40,2)</f>
        <v>0.06</v>
      </c>
      <c r="V40" s="366"/>
      <c r="W40" s="339">
        <f t="shared" ref="W40:W83" si="42">ROUND(K40*$O$7,2)</f>
        <v>46209838.159999996</v>
      </c>
      <c r="X40" s="340">
        <f t="shared" ref="X40:X83" si="43">ROUND(P40+W40,2)</f>
        <v>264389906.63</v>
      </c>
      <c r="Y40" s="343"/>
      <c r="Z40" s="344">
        <f t="shared" ref="Z40:Z83" si="44">IF($O$10&gt;0,ROUND($O$10-X40,2),0)</f>
        <v>-264371906.63</v>
      </c>
      <c r="AA40" s="345">
        <f t="shared" ref="AA40:AA83" si="45">IF($O$10&gt;0,ROUND(X40/$O$10,2),0)</f>
        <v>14688.33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0.21</v>
      </c>
      <c r="AG40" s="342">
        <f t="shared" ref="AG40:AG83" si="49">IF($O$10&gt;0,ROUND(W40/$O$10,2),0)</f>
        <v>2567.21</v>
      </c>
    </row>
    <row r="41" spans="1:33" ht="14.4" x14ac:dyDescent="0.3">
      <c r="A41" s="159">
        <f t="shared" si="21"/>
        <v>22</v>
      </c>
      <c r="B41" s="107">
        <f t="shared" si="27"/>
        <v>0</v>
      </c>
      <c r="C41" s="112">
        <f t="shared" si="28"/>
        <v>20</v>
      </c>
      <c r="D41" s="76"/>
      <c r="E41" s="107">
        <f t="shared" si="29"/>
        <v>0</v>
      </c>
      <c r="F41" s="105">
        <f t="shared" si="30"/>
        <v>150</v>
      </c>
      <c r="G41" s="100">
        <f t="shared" si="31"/>
        <v>2850</v>
      </c>
      <c r="H41" s="11"/>
      <c r="I41" s="7">
        <f t="shared" si="32"/>
        <v>2.0499999999999998</v>
      </c>
      <c r="J41" s="110">
        <f t="shared" si="33"/>
        <v>205594.617</v>
      </c>
      <c r="K41" s="8">
        <f t="shared" si="34"/>
        <v>401399.016</v>
      </c>
      <c r="L41" s="153"/>
      <c r="M41" s="157">
        <f t="shared" si="35"/>
        <v>62618247.200000003</v>
      </c>
      <c r="N41" s="300">
        <f t="shared" si="2"/>
        <v>3478.7915111111115</v>
      </c>
      <c r="O41" s="155">
        <f t="shared" si="36"/>
        <v>3130912.36</v>
      </c>
      <c r="P41" s="203">
        <f t="shared" si="37"/>
        <v>447271216.47000003</v>
      </c>
      <c r="Q41" s="216">
        <f t="shared" si="4"/>
        <v>24848.400915000002</v>
      </c>
      <c r="R41" s="119">
        <f t="shared" si="38"/>
        <v>143</v>
      </c>
      <c r="S41" s="120">
        <f t="shared" si="39"/>
        <v>0.05</v>
      </c>
      <c r="T41" s="124">
        <f t="shared" si="40"/>
        <v>163</v>
      </c>
      <c r="U41" s="125">
        <f t="shared" si="41"/>
        <v>0.06</v>
      </c>
      <c r="V41" s="366"/>
      <c r="W41" s="339">
        <f t="shared" si="42"/>
        <v>94730167.780000001</v>
      </c>
      <c r="X41" s="340">
        <f t="shared" si="43"/>
        <v>542001384.25</v>
      </c>
      <c r="Y41" s="343"/>
      <c r="Z41" s="344">
        <f t="shared" si="44"/>
        <v>-541983384.25</v>
      </c>
      <c r="AA41" s="345">
        <f t="shared" si="45"/>
        <v>30111.19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0.21</v>
      </c>
      <c r="AG41" s="342">
        <f t="shared" si="49"/>
        <v>5262.79</v>
      </c>
    </row>
    <row r="42" spans="1:33" ht="14.4" x14ac:dyDescent="0.3">
      <c r="A42" s="159">
        <f t="shared" si="21"/>
        <v>23</v>
      </c>
      <c r="B42" s="107">
        <f t="shared" si="27"/>
        <v>0</v>
      </c>
      <c r="C42" s="112">
        <f t="shared" si="28"/>
        <v>20</v>
      </c>
      <c r="D42" s="76"/>
      <c r="E42" s="107">
        <f t="shared" si="29"/>
        <v>0</v>
      </c>
      <c r="F42" s="105">
        <f t="shared" si="30"/>
        <v>150</v>
      </c>
      <c r="G42" s="100">
        <f t="shared" si="31"/>
        <v>3000</v>
      </c>
      <c r="H42" s="11"/>
      <c r="I42" s="7">
        <f t="shared" si="32"/>
        <v>2.0499999999999998</v>
      </c>
      <c r="J42" s="110">
        <f t="shared" si="33"/>
        <v>421468.96500000003</v>
      </c>
      <c r="K42" s="8">
        <f t="shared" si="34"/>
        <v>822867.98100000003</v>
      </c>
      <c r="L42" s="153"/>
      <c r="M42" s="157">
        <f t="shared" si="35"/>
        <v>128367404.8</v>
      </c>
      <c r="N42" s="300">
        <f t="shared" si="2"/>
        <v>7131.5224888888888</v>
      </c>
      <c r="O42" s="155">
        <f t="shared" si="36"/>
        <v>6418370.2400000002</v>
      </c>
      <c r="P42" s="203">
        <f t="shared" si="37"/>
        <v>916908069.87</v>
      </c>
      <c r="Q42" s="216">
        <f t="shared" si="4"/>
        <v>50939.337215</v>
      </c>
      <c r="R42" s="119">
        <f t="shared" si="38"/>
        <v>143</v>
      </c>
      <c r="S42" s="120">
        <f t="shared" si="39"/>
        <v>0.05</v>
      </c>
      <c r="T42" s="124">
        <f t="shared" si="40"/>
        <v>163</v>
      </c>
      <c r="U42" s="125">
        <f t="shared" si="41"/>
        <v>0.05</v>
      </c>
      <c r="V42" s="366"/>
      <c r="W42" s="339">
        <f t="shared" si="42"/>
        <v>194196843.52000001</v>
      </c>
      <c r="X42" s="340">
        <f t="shared" si="43"/>
        <v>1111104913.3900001</v>
      </c>
      <c r="Y42" s="343"/>
      <c r="Z42" s="344">
        <f t="shared" si="44"/>
        <v>-1111086913.3900001</v>
      </c>
      <c r="AA42" s="345">
        <f t="shared" si="45"/>
        <v>61728.05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0.21</v>
      </c>
      <c r="AG42" s="342">
        <f t="shared" si="49"/>
        <v>10788.71</v>
      </c>
    </row>
    <row r="43" spans="1:33" ht="14.4" x14ac:dyDescent="0.3">
      <c r="A43" s="159">
        <f t="shared" si="21"/>
        <v>24</v>
      </c>
      <c r="B43" s="107">
        <f t="shared" si="27"/>
        <v>0</v>
      </c>
      <c r="C43" s="112">
        <f t="shared" si="28"/>
        <v>20</v>
      </c>
      <c r="D43" s="76"/>
      <c r="E43" s="107">
        <f t="shared" si="29"/>
        <v>0</v>
      </c>
      <c r="F43" s="105">
        <f t="shared" si="30"/>
        <v>150</v>
      </c>
      <c r="G43" s="100">
        <f t="shared" si="31"/>
        <v>3150</v>
      </c>
      <c r="H43" s="11"/>
      <c r="I43" s="7">
        <f t="shared" si="32"/>
        <v>2.0499999999999998</v>
      </c>
      <c r="J43" s="110">
        <f t="shared" si="33"/>
        <v>864011.37800000003</v>
      </c>
      <c r="K43" s="8">
        <f t="shared" si="34"/>
        <v>1686879.3590000002</v>
      </c>
      <c r="L43" s="153"/>
      <c r="M43" s="157">
        <f t="shared" si="35"/>
        <v>263153180.19999999</v>
      </c>
      <c r="N43" s="300">
        <f t="shared" si="2"/>
        <v>14619.621122222221</v>
      </c>
      <c r="O43" s="155">
        <f t="shared" si="36"/>
        <v>13157659.01</v>
      </c>
      <c r="P43" s="203">
        <f t="shared" si="37"/>
        <v>1879663606.47</v>
      </c>
      <c r="Q43" s="216">
        <f t="shared" si="4"/>
        <v>104425.755915</v>
      </c>
      <c r="R43" s="119">
        <f t="shared" si="38"/>
        <v>143</v>
      </c>
      <c r="S43" s="120">
        <f t="shared" si="39"/>
        <v>0.05</v>
      </c>
      <c r="T43" s="124">
        <f t="shared" si="40"/>
        <v>163</v>
      </c>
      <c r="U43" s="125">
        <f t="shared" si="41"/>
        <v>0.05</v>
      </c>
      <c r="V43" s="366"/>
      <c r="W43" s="339">
        <f t="shared" si="42"/>
        <v>398103528.72000003</v>
      </c>
      <c r="X43" s="340">
        <f t="shared" si="43"/>
        <v>2277767135.1900001</v>
      </c>
      <c r="Y43" s="343"/>
      <c r="Z43" s="344">
        <f t="shared" si="44"/>
        <v>-2277749135.1900001</v>
      </c>
      <c r="AA43" s="345">
        <f t="shared" si="45"/>
        <v>126542.62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0.21</v>
      </c>
      <c r="AG43" s="342">
        <f t="shared" si="49"/>
        <v>22116.86</v>
      </c>
    </row>
    <row r="44" spans="1:33" ht="14.4" x14ac:dyDescent="0.3">
      <c r="A44" s="159">
        <f t="shared" si="21"/>
        <v>25</v>
      </c>
      <c r="B44" s="108">
        <f t="shared" si="27"/>
        <v>0</v>
      </c>
      <c r="C44" s="102">
        <f t="shared" si="28"/>
        <v>20</v>
      </c>
      <c r="D44" s="9"/>
      <c r="E44" s="108">
        <f t="shared" si="29"/>
        <v>0</v>
      </c>
      <c r="F44" s="101">
        <f t="shared" si="30"/>
        <v>150</v>
      </c>
      <c r="G44" s="102">
        <f t="shared" si="31"/>
        <v>3300</v>
      </c>
      <c r="H44" s="9"/>
      <c r="I44" s="13">
        <f t="shared" si="32"/>
        <v>2.0499999999999998</v>
      </c>
      <c r="J44" s="14">
        <f t="shared" si="33"/>
        <v>1771223.325</v>
      </c>
      <c r="K44" s="15">
        <f t="shared" si="34"/>
        <v>3458102.6840000004</v>
      </c>
      <c r="L44" s="153"/>
      <c r="M44" s="158">
        <f t="shared" si="35"/>
        <v>539464018</v>
      </c>
      <c r="N44" s="301">
        <f t="shared" si="2"/>
        <v>29970.223222222223</v>
      </c>
      <c r="O44" s="156">
        <f t="shared" si="36"/>
        <v>26973200.899999999</v>
      </c>
      <c r="P44" s="204">
        <f t="shared" si="37"/>
        <v>3853312457.6700001</v>
      </c>
      <c r="Q44" s="215">
        <f t="shared" si="4"/>
        <v>214072.914315</v>
      </c>
      <c r="R44" s="121">
        <f t="shared" si="38"/>
        <v>143</v>
      </c>
      <c r="S44" s="122">
        <f t="shared" si="39"/>
        <v>0.04</v>
      </c>
      <c r="T44" s="126">
        <f t="shared" si="40"/>
        <v>163</v>
      </c>
      <c r="U44" s="127">
        <f t="shared" si="41"/>
        <v>0.05</v>
      </c>
      <c r="V44" s="366"/>
      <c r="W44" s="348">
        <f t="shared" si="42"/>
        <v>816112233.41999996</v>
      </c>
      <c r="X44" s="349">
        <f t="shared" si="43"/>
        <v>4669424691.0900002</v>
      </c>
      <c r="Y44" s="343"/>
      <c r="Z44" s="352">
        <f t="shared" si="44"/>
        <v>-4669406691.0900002</v>
      </c>
      <c r="AA44" s="353">
        <f t="shared" si="45"/>
        <v>259412.48000000001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0.21</v>
      </c>
      <c r="AG44" s="351">
        <f t="shared" si="49"/>
        <v>45339.57</v>
      </c>
    </row>
    <row r="45" spans="1:33" ht="14.4" x14ac:dyDescent="0.3">
      <c r="A45" s="159">
        <f t="shared" si="21"/>
        <v>26</v>
      </c>
      <c r="B45" s="107">
        <f t="shared" si="27"/>
        <v>0</v>
      </c>
      <c r="C45" s="112">
        <f t="shared" si="28"/>
        <v>20</v>
      </c>
      <c r="D45" s="76"/>
      <c r="E45" s="107">
        <f t="shared" si="29"/>
        <v>0</v>
      </c>
      <c r="F45" s="105">
        <f t="shared" si="30"/>
        <v>150</v>
      </c>
      <c r="G45" s="100">
        <f t="shared" si="31"/>
        <v>3450</v>
      </c>
      <c r="H45" s="11"/>
      <c r="I45" s="7">
        <f t="shared" si="32"/>
        <v>2.0499999999999998</v>
      </c>
      <c r="J45" s="110">
        <f t="shared" si="33"/>
        <v>3631007.8160000001</v>
      </c>
      <c r="K45" s="8">
        <f t="shared" si="34"/>
        <v>7089110.5</v>
      </c>
      <c r="L45" s="153"/>
      <c r="M45" s="157">
        <f t="shared" si="35"/>
        <v>1105901238</v>
      </c>
      <c r="N45" s="300">
        <f t="shared" si="2"/>
        <v>61438.957666666669</v>
      </c>
      <c r="O45" s="155">
        <f t="shared" si="36"/>
        <v>55295061.899999999</v>
      </c>
      <c r="P45" s="203">
        <f t="shared" si="37"/>
        <v>7899292593.2700005</v>
      </c>
      <c r="Q45" s="216">
        <f t="shared" si="4"/>
        <v>438849.58851500001</v>
      </c>
      <c r="R45" s="119">
        <f t="shared" si="38"/>
        <v>143</v>
      </c>
      <c r="S45" s="120">
        <f t="shared" si="39"/>
        <v>0.04</v>
      </c>
      <c r="T45" s="124">
        <f t="shared" si="40"/>
        <v>163</v>
      </c>
      <c r="U45" s="125">
        <f t="shared" si="41"/>
        <v>0.05</v>
      </c>
      <c r="V45" s="366"/>
      <c r="W45" s="339">
        <f t="shared" si="42"/>
        <v>1673030078</v>
      </c>
      <c r="X45" s="340">
        <f t="shared" si="43"/>
        <v>9572322671.2700005</v>
      </c>
      <c r="Y45" s="343"/>
      <c r="Z45" s="344">
        <f t="shared" si="44"/>
        <v>-9572304671.2700005</v>
      </c>
      <c r="AA45" s="345">
        <f t="shared" si="45"/>
        <v>531795.69999999995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0.21</v>
      </c>
      <c r="AG45" s="342">
        <f t="shared" si="49"/>
        <v>92946.12</v>
      </c>
    </row>
    <row r="46" spans="1:33" ht="14.4" x14ac:dyDescent="0.3">
      <c r="A46" s="159">
        <f t="shared" si="21"/>
        <v>27</v>
      </c>
      <c r="B46" s="107">
        <f t="shared" si="27"/>
        <v>0</v>
      </c>
      <c r="C46" s="112">
        <f t="shared" si="28"/>
        <v>20</v>
      </c>
      <c r="D46" s="76"/>
      <c r="E46" s="107">
        <f t="shared" si="29"/>
        <v>0</v>
      </c>
      <c r="F46" s="105">
        <f t="shared" si="30"/>
        <v>150</v>
      </c>
      <c r="G46" s="100">
        <f t="shared" si="31"/>
        <v>3600</v>
      </c>
      <c r="H46" s="11"/>
      <c r="I46" s="7">
        <f t="shared" si="32"/>
        <v>2.0499999999999998</v>
      </c>
      <c r="J46" s="110">
        <f t="shared" si="33"/>
        <v>7443566.023</v>
      </c>
      <c r="K46" s="8">
        <f t="shared" si="34"/>
        <v>14532676.523</v>
      </c>
      <c r="L46" s="153"/>
      <c r="M46" s="157">
        <f t="shared" si="35"/>
        <v>2267097537.1999998</v>
      </c>
      <c r="N46" s="300">
        <f t="shared" si="2"/>
        <v>125949.86317777776</v>
      </c>
      <c r="O46" s="155">
        <f t="shared" si="36"/>
        <v>113354876.86</v>
      </c>
      <c r="P46" s="203">
        <f t="shared" si="37"/>
        <v>16193551878.27</v>
      </c>
      <c r="Q46" s="216">
        <f t="shared" si="4"/>
        <v>899641.77101500006</v>
      </c>
      <c r="R46" s="119">
        <f t="shared" si="38"/>
        <v>143</v>
      </c>
      <c r="S46" s="120">
        <f t="shared" si="39"/>
        <v>0.04</v>
      </c>
      <c r="T46" s="124">
        <f t="shared" si="40"/>
        <v>163</v>
      </c>
      <c r="U46" s="125">
        <f t="shared" si="41"/>
        <v>0.05</v>
      </c>
      <c r="V46" s="366"/>
      <c r="W46" s="339">
        <f t="shared" si="42"/>
        <v>3429711659.4299998</v>
      </c>
      <c r="X46" s="340">
        <f t="shared" si="43"/>
        <v>19623263537.700001</v>
      </c>
      <c r="Y46" s="343"/>
      <c r="Z46" s="344">
        <f t="shared" si="44"/>
        <v>-19623245537.700001</v>
      </c>
      <c r="AA46" s="345">
        <f t="shared" si="45"/>
        <v>1090181.31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0.21</v>
      </c>
      <c r="AG46" s="342">
        <f t="shared" si="49"/>
        <v>190539.54</v>
      </c>
    </row>
    <row r="47" spans="1:33" ht="14.4" x14ac:dyDescent="0.3">
      <c r="A47" s="159">
        <f t="shared" si="21"/>
        <v>28</v>
      </c>
      <c r="B47" s="107">
        <f t="shared" si="27"/>
        <v>0</v>
      </c>
      <c r="C47" s="112">
        <f t="shared" si="28"/>
        <v>20</v>
      </c>
      <c r="D47" s="76"/>
      <c r="E47" s="107">
        <f t="shared" si="29"/>
        <v>0</v>
      </c>
      <c r="F47" s="105">
        <f t="shared" si="30"/>
        <v>150</v>
      </c>
      <c r="G47" s="100">
        <f t="shared" si="31"/>
        <v>3750</v>
      </c>
      <c r="H47" s="11"/>
      <c r="I47" s="7">
        <f t="shared" si="32"/>
        <v>2.0499999999999998</v>
      </c>
      <c r="J47" s="110">
        <f t="shared" si="33"/>
        <v>15259310.346999999</v>
      </c>
      <c r="K47" s="8">
        <f t="shared" si="34"/>
        <v>29791986.869999997</v>
      </c>
      <c r="L47" s="153"/>
      <c r="M47" s="157">
        <f t="shared" si="35"/>
        <v>4647549951.8000002</v>
      </c>
      <c r="N47" s="300">
        <f t="shared" si="2"/>
        <v>258197.21954444447</v>
      </c>
      <c r="O47" s="155">
        <f t="shared" si="36"/>
        <v>232377497.59</v>
      </c>
      <c r="P47" s="203">
        <f t="shared" si="37"/>
        <v>33196783406.669998</v>
      </c>
      <c r="Q47" s="216">
        <f t="shared" si="4"/>
        <v>1844265.7448149999</v>
      </c>
      <c r="R47" s="119">
        <f t="shared" si="38"/>
        <v>143</v>
      </c>
      <c r="S47" s="120">
        <f t="shared" si="39"/>
        <v>0.04</v>
      </c>
      <c r="T47" s="124">
        <f t="shared" si="40"/>
        <v>163</v>
      </c>
      <c r="U47" s="125">
        <f t="shared" si="41"/>
        <v>0.04</v>
      </c>
      <c r="V47" s="366"/>
      <c r="W47" s="339">
        <f t="shared" si="42"/>
        <v>7030908901.3199997</v>
      </c>
      <c r="X47" s="340">
        <f t="shared" si="43"/>
        <v>40227692307.989998</v>
      </c>
      <c r="Y47" s="343"/>
      <c r="Z47" s="344">
        <f t="shared" si="44"/>
        <v>-40227674307.989998</v>
      </c>
      <c r="AA47" s="345">
        <f t="shared" si="45"/>
        <v>2234871.79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0.21</v>
      </c>
      <c r="AG47" s="342">
        <f t="shared" si="49"/>
        <v>390606.05</v>
      </c>
    </row>
    <row r="48" spans="1:33" ht="14.4" x14ac:dyDescent="0.3">
      <c r="A48" s="159">
        <f t="shared" si="21"/>
        <v>29</v>
      </c>
      <c r="B48" s="107">
        <f t="shared" si="27"/>
        <v>0</v>
      </c>
      <c r="C48" s="112">
        <f t="shared" si="28"/>
        <v>20</v>
      </c>
      <c r="D48" s="76"/>
      <c r="E48" s="107">
        <f t="shared" si="29"/>
        <v>0</v>
      </c>
      <c r="F48" s="105">
        <f t="shared" si="30"/>
        <v>150</v>
      </c>
      <c r="G48" s="100">
        <f t="shared" si="31"/>
        <v>3900</v>
      </c>
      <c r="H48" s="11"/>
      <c r="I48" s="7">
        <f t="shared" si="32"/>
        <v>2.0499999999999998</v>
      </c>
      <c r="J48" s="110">
        <f t="shared" si="33"/>
        <v>31281586.210999999</v>
      </c>
      <c r="K48" s="8">
        <f t="shared" si="34"/>
        <v>61073573.081</v>
      </c>
      <c r="L48" s="153"/>
      <c r="M48" s="157">
        <f t="shared" si="35"/>
        <v>9527477400.3999996</v>
      </c>
      <c r="N48" s="300">
        <f t="shared" si="2"/>
        <v>529304.30002222222</v>
      </c>
      <c r="O48" s="155">
        <f t="shared" si="36"/>
        <v>476373870.01999998</v>
      </c>
      <c r="P48" s="203">
        <f t="shared" si="37"/>
        <v>68053408044.57</v>
      </c>
      <c r="Q48" s="216">
        <f t="shared" si="4"/>
        <v>3780744.891365</v>
      </c>
      <c r="R48" s="119">
        <f t="shared" si="38"/>
        <v>143</v>
      </c>
      <c r="S48" s="120">
        <f t="shared" si="39"/>
        <v>0.04</v>
      </c>
      <c r="T48" s="124">
        <f t="shared" si="40"/>
        <v>163</v>
      </c>
      <c r="U48" s="125">
        <f t="shared" si="41"/>
        <v>0.04</v>
      </c>
      <c r="V48" s="366"/>
      <c r="W48" s="339">
        <f t="shared" si="42"/>
        <v>14413363247.120001</v>
      </c>
      <c r="X48" s="340">
        <f t="shared" si="43"/>
        <v>82466771291.690002</v>
      </c>
      <c r="Y48" s="343"/>
      <c r="Z48" s="344">
        <f t="shared" si="44"/>
        <v>-82466753291.690002</v>
      </c>
      <c r="AA48" s="345">
        <f t="shared" si="45"/>
        <v>4581487.29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0.21</v>
      </c>
      <c r="AG48" s="342">
        <f t="shared" si="49"/>
        <v>800742.40000000002</v>
      </c>
    </row>
    <row r="49" spans="1:33" ht="14.4" x14ac:dyDescent="0.3">
      <c r="A49" s="159">
        <f t="shared" si="21"/>
        <v>30</v>
      </c>
      <c r="B49" s="108">
        <f t="shared" si="27"/>
        <v>0</v>
      </c>
      <c r="C49" s="102">
        <f t="shared" si="28"/>
        <v>20</v>
      </c>
      <c r="D49" s="9"/>
      <c r="E49" s="108">
        <f t="shared" si="29"/>
        <v>0</v>
      </c>
      <c r="F49" s="101">
        <f t="shared" si="30"/>
        <v>150</v>
      </c>
      <c r="G49" s="102">
        <f t="shared" si="31"/>
        <v>4050</v>
      </c>
      <c r="H49" s="9"/>
      <c r="I49" s="13">
        <f t="shared" si="32"/>
        <v>2.0499999999999998</v>
      </c>
      <c r="J49" s="14">
        <f t="shared" si="33"/>
        <v>64127251.733000003</v>
      </c>
      <c r="K49" s="15">
        <f t="shared" si="34"/>
        <v>125200824.81400001</v>
      </c>
      <c r="L49" s="153"/>
      <c r="M49" s="158">
        <f t="shared" si="35"/>
        <v>19531328670.400002</v>
      </c>
      <c r="N49" s="301">
        <f t="shared" si="2"/>
        <v>1085073.8150222222</v>
      </c>
      <c r="O49" s="156">
        <f t="shared" si="36"/>
        <v>976566433.51999998</v>
      </c>
      <c r="P49" s="204">
        <f t="shared" si="37"/>
        <v>139509488548.17001</v>
      </c>
      <c r="Q49" s="215">
        <f t="shared" si="4"/>
        <v>7750527.1415650006</v>
      </c>
      <c r="R49" s="121">
        <f t="shared" si="38"/>
        <v>143</v>
      </c>
      <c r="S49" s="122">
        <f t="shared" si="39"/>
        <v>0.04</v>
      </c>
      <c r="T49" s="126">
        <f t="shared" si="40"/>
        <v>163</v>
      </c>
      <c r="U49" s="127">
        <f t="shared" si="41"/>
        <v>0.04</v>
      </c>
      <c r="V49" s="366"/>
      <c r="W49" s="348">
        <f t="shared" si="42"/>
        <v>29547394656.099998</v>
      </c>
      <c r="X49" s="349">
        <f t="shared" si="43"/>
        <v>169056883204.26999</v>
      </c>
      <c r="Y49" s="343"/>
      <c r="Z49" s="352">
        <f t="shared" si="44"/>
        <v>-169056865204.26999</v>
      </c>
      <c r="AA49" s="353">
        <f t="shared" si="45"/>
        <v>9392049.0700000003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0.21</v>
      </c>
      <c r="AG49" s="351">
        <f t="shared" si="49"/>
        <v>1641521.93</v>
      </c>
    </row>
    <row r="50" spans="1:33" ht="14.4" x14ac:dyDescent="0.3">
      <c r="A50" s="159">
        <f t="shared" si="21"/>
        <v>31</v>
      </c>
      <c r="B50" s="107">
        <f t="shared" si="27"/>
        <v>0</v>
      </c>
      <c r="C50" s="112">
        <f t="shared" si="28"/>
        <v>20</v>
      </c>
      <c r="D50" s="76"/>
      <c r="E50" s="107">
        <f t="shared" si="29"/>
        <v>0</v>
      </c>
      <c r="F50" s="105">
        <f t="shared" si="30"/>
        <v>150</v>
      </c>
      <c r="G50" s="100">
        <f t="shared" si="31"/>
        <v>4200</v>
      </c>
      <c r="H50" s="11"/>
      <c r="I50" s="7">
        <f t="shared" si="32"/>
        <v>2.0499999999999998</v>
      </c>
      <c r="J50" s="110">
        <f t="shared" si="33"/>
        <v>131460866.053</v>
      </c>
      <c r="K50" s="8">
        <f t="shared" si="34"/>
        <v>256661690.86700001</v>
      </c>
      <c r="L50" s="153"/>
      <c r="M50" s="157">
        <f t="shared" si="35"/>
        <v>40039223775.800003</v>
      </c>
      <c r="N50" s="300">
        <f t="shared" si="2"/>
        <v>2224401.3208777779</v>
      </c>
      <c r="O50" s="155">
        <f t="shared" si="36"/>
        <v>2001961188.79</v>
      </c>
      <c r="P50" s="203">
        <f t="shared" si="37"/>
        <v>285994453575.87</v>
      </c>
      <c r="Q50" s="216">
        <f t="shared" si="4"/>
        <v>15888580.754215</v>
      </c>
      <c r="R50" s="119">
        <f t="shared" si="38"/>
        <v>143</v>
      </c>
      <c r="S50" s="120">
        <f t="shared" si="39"/>
        <v>0.03</v>
      </c>
      <c r="T50" s="124">
        <f t="shared" si="40"/>
        <v>163</v>
      </c>
      <c r="U50" s="125">
        <f t="shared" si="41"/>
        <v>0.04</v>
      </c>
      <c r="V50" s="366"/>
      <c r="W50" s="339">
        <f t="shared" si="42"/>
        <v>60572159044.610001</v>
      </c>
      <c r="X50" s="340">
        <f t="shared" si="43"/>
        <v>346566612620.47998</v>
      </c>
      <c r="Y50" s="343"/>
      <c r="Z50" s="344">
        <f t="shared" si="44"/>
        <v>-346566594620.47998</v>
      </c>
      <c r="AA50" s="345">
        <f t="shared" si="45"/>
        <v>19253700.699999999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0.21</v>
      </c>
      <c r="AG50" s="342">
        <f t="shared" si="49"/>
        <v>3365119.95</v>
      </c>
    </row>
    <row r="51" spans="1:33" ht="14.4" x14ac:dyDescent="0.3">
      <c r="A51" s="159">
        <f>A50+1</f>
        <v>32</v>
      </c>
      <c r="B51" s="107">
        <f t="shared" si="27"/>
        <v>0</v>
      </c>
      <c r="C51" s="112">
        <f>IF(AND($A51&gt;=C$12,C$12&gt;0),C$13,C50+B51)</f>
        <v>20</v>
      </c>
      <c r="D51" s="76"/>
      <c r="E51" s="107">
        <f t="shared" si="29"/>
        <v>0</v>
      </c>
      <c r="F51" s="105">
        <f>F50+E51</f>
        <v>150</v>
      </c>
      <c r="G51" s="100">
        <f>G50+F51</f>
        <v>4350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2.0499999999999998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269494775.40899998</v>
      </c>
      <c r="K51" s="8">
        <f>K50+ROUND(J51,3)</f>
        <v>526156466.27600002</v>
      </c>
      <c r="L51" s="153"/>
      <c r="M51" s="157">
        <f t="shared" si="35"/>
        <v>82080408739.600006</v>
      </c>
      <c r="N51" s="300">
        <f t="shared" si="2"/>
        <v>4560022.7077555563</v>
      </c>
      <c r="O51" s="155">
        <f t="shared" si="36"/>
        <v>4104020436.98</v>
      </c>
      <c r="P51" s="203">
        <f>ROUND((ROUND(K50,2)*(G51-G50)*$O$4+P50+J51*$O$6),2)</f>
        <v>586288631893.77002</v>
      </c>
      <c r="Q51" s="216">
        <f t="shared" si="4"/>
        <v>32571590.660765</v>
      </c>
      <c r="R51" s="119">
        <f t="shared" si="38"/>
        <v>143</v>
      </c>
      <c r="S51" s="120">
        <f t="shared" si="39"/>
        <v>0.03</v>
      </c>
      <c r="T51" s="124">
        <f t="shared" si="40"/>
        <v>163</v>
      </c>
      <c r="U51" s="125">
        <f t="shared" si="41"/>
        <v>0.04</v>
      </c>
      <c r="V51" s="366"/>
      <c r="W51" s="339">
        <f t="shared" si="42"/>
        <v>124172926041.14</v>
      </c>
      <c r="X51" s="340">
        <f t="shared" si="43"/>
        <v>710461557934.91003</v>
      </c>
      <c r="Y51" s="343"/>
      <c r="Z51" s="344">
        <f t="shared" si="44"/>
        <v>-710461539934.91003</v>
      </c>
      <c r="AA51" s="345">
        <f t="shared" si="45"/>
        <v>39470086.549999997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0.21</v>
      </c>
      <c r="AG51" s="342">
        <f t="shared" si="49"/>
        <v>6898495.8899999997</v>
      </c>
    </row>
    <row r="52" spans="1:33" ht="14.4" x14ac:dyDescent="0.3">
      <c r="A52" s="159">
        <f t="shared" si="21"/>
        <v>33</v>
      </c>
      <c r="B52" s="107">
        <f t="shared" si="27"/>
        <v>0</v>
      </c>
      <c r="C52" s="112">
        <f t="shared" si="28"/>
        <v>20</v>
      </c>
      <c r="D52" s="76"/>
      <c r="E52" s="107">
        <f t="shared" si="29"/>
        <v>0</v>
      </c>
      <c r="F52" s="105">
        <f t="shared" si="30"/>
        <v>150</v>
      </c>
      <c r="G52" s="100">
        <f t="shared" si="31"/>
        <v>4500</v>
      </c>
      <c r="H52" s="11"/>
      <c r="I52" s="7">
        <f t="shared" si="32"/>
        <v>2.0499999999999998</v>
      </c>
      <c r="J52" s="110">
        <f t="shared" si="33"/>
        <v>552464289.58800006</v>
      </c>
      <c r="K52" s="8">
        <f t="shared" si="34"/>
        <v>1078620755.8640001</v>
      </c>
      <c r="L52" s="153"/>
      <c r="M52" s="157">
        <f t="shared" si="35"/>
        <v>168264837914.20001</v>
      </c>
      <c r="N52" s="300">
        <f t="shared" si="2"/>
        <v>9348046.5507888887</v>
      </c>
      <c r="O52" s="155">
        <f t="shared" si="36"/>
        <v>8413241895.71</v>
      </c>
      <c r="P52" s="203">
        <f t="shared" si="37"/>
        <v>1201891697441.3701</v>
      </c>
      <c r="Q52" s="216">
        <f t="shared" si="4"/>
        <v>66771760.968965009</v>
      </c>
      <c r="R52" s="119">
        <f t="shared" si="38"/>
        <v>143</v>
      </c>
      <c r="S52" s="120">
        <f t="shared" si="39"/>
        <v>0.03</v>
      </c>
      <c r="T52" s="124">
        <f t="shared" si="40"/>
        <v>163</v>
      </c>
      <c r="U52" s="125">
        <f t="shared" si="41"/>
        <v>0.04</v>
      </c>
      <c r="V52" s="366"/>
      <c r="W52" s="339">
        <f t="shared" si="42"/>
        <v>254554498383.89999</v>
      </c>
      <c r="X52" s="340">
        <f t="shared" si="43"/>
        <v>1456446195825.27</v>
      </c>
      <c r="Y52" s="343"/>
      <c r="Z52" s="344">
        <f t="shared" si="44"/>
        <v>-1456446177825.27</v>
      </c>
      <c r="AA52" s="345">
        <f t="shared" si="45"/>
        <v>80913677.549999997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0.21</v>
      </c>
      <c r="AG52" s="342">
        <f t="shared" si="49"/>
        <v>14141916.58</v>
      </c>
    </row>
    <row r="53" spans="1:33" ht="14.4" x14ac:dyDescent="0.3">
      <c r="A53" s="159">
        <f t="shared" si="21"/>
        <v>34</v>
      </c>
      <c r="B53" s="107">
        <f t="shared" si="27"/>
        <v>0</v>
      </c>
      <c r="C53" s="112">
        <f t="shared" si="28"/>
        <v>20</v>
      </c>
      <c r="D53" s="76"/>
      <c r="E53" s="107">
        <f t="shared" si="29"/>
        <v>0</v>
      </c>
      <c r="F53" s="105">
        <f t="shared" si="30"/>
        <v>150</v>
      </c>
      <c r="G53" s="100">
        <f t="shared" si="31"/>
        <v>4650</v>
      </c>
      <c r="H53" s="11"/>
      <c r="I53" s="7">
        <f t="shared" si="32"/>
        <v>2.0499999999999998</v>
      </c>
      <c r="J53" s="110">
        <f t="shared" si="33"/>
        <v>1132551793.655</v>
      </c>
      <c r="K53" s="8">
        <f t="shared" si="34"/>
        <v>2211172549.5190001</v>
      </c>
      <c r="L53" s="153"/>
      <c r="M53" s="157">
        <f t="shared" si="35"/>
        <v>344942917725.20001</v>
      </c>
      <c r="N53" s="300">
        <f t="shared" si="2"/>
        <v>19163495.42917778</v>
      </c>
      <c r="O53" s="155">
        <f t="shared" si="36"/>
        <v>17247145886.259998</v>
      </c>
      <c r="P53" s="203">
        <f t="shared" si="37"/>
        <v>2463877981797.5698</v>
      </c>
      <c r="Q53" s="216">
        <f t="shared" si="4"/>
        <v>136882110.09986499</v>
      </c>
      <c r="R53" s="119">
        <f t="shared" si="38"/>
        <v>143</v>
      </c>
      <c r="S53" s="120">
        <f t="shared" si="39"/>
        <v>0.03</v>
      </c>
      <c r="T53" s="124">
        <f t="shared" si="40"/>
        <v>163</v>
      </c>
      <c r="U53" s="125">
        <f t="shared" si="41"/>
        <v>0.04</v>
      </c>
      <c r="V53" s="366"/>
      <c r="W53" s="339">
        <f t="shared" si="42"/>
        <v>521836721686.47998</v>
      </c>
      <c r="X53" s="340">
        <f t="shared" si="43"/>
        <v>2985714703484.0498</v>
      </c>
      <c r="Y53" s="343"/>
      <c r="Z53" s="344">
        <f t="shared" si="44"/>
        <v>-2985714685484.0498</v>
      </c>
      <c r="AA53" s="345">
        <f t="shared" si="45"/>
        <v>165873039.08000001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0.21</v>
      </c>
      <c r="AG53" s="342">
        <f t="shared" si="49"/>
        <v>28990928.98</v>
      </c>
    </row>
    <row r="54" spans="1:33" ht="14.4" x14ac:dyDescent="0.3">
      <c r="A54" s="159">
        <f t="shared" si="21"/>
        <v>35</v>
      </c>
      <c r="B54" s="108">
        <f t="shared" si="27"/>
        <v>0</v>
      </c>
      <c r="C54" s="102">
        <f t="shared" si="28"/>
        <v>20</v>
      </c>
      <c r="D54" s="9"/>
      <c r="E54" s="108">
        <f t="shared" si="29"/>
        <v>0</v>
      </c>
      <c r="F54" s="101">
        <f t="shared" si="30"/>
        <v>150</v>
      </c>
      <c r="G54" s="102">
        <f t="shared" si="31"/>
        <v>4800</v>
      </c>
      <c r="H54" s="9"/>
      <c r="I54" s="13">
        <f t="shared" si="32"/>
        <v>2.0499999999999998</v>
      </c>
      <c r="J54" s="14">
        <f t="shared" si="33"/>
        <v>2321731176.993</v>
      </c>
      <c r="K54" s="15">
        <f t="shared" si="34"/>
        <v>4532903726.5120001</v>
      </c>
      <c r="L54" s="153"/>
      <c r="M54" s="158">
        <f t="shared" si="35"/>
        <v>707132981335.59998</v>
      </c>
      <c r="N54" s="301">
        <f t="shared" si="2"/>
        <v>39285165.629755557</v>
      </c>
      <c r="O54" s="156">
        <f t="shared" si="36"/>
        <v>35356649066.779999</v>
      </c>
      <c r="P54" s="204">
        <f t="shared" si="37"/>
        <v>5050949864735.9697</v>
      </c>
      <c r="Q54" s="215">
        <f t="shared" si="4"/>
        <v>280608325.81866497</v>
      </c>
      <c r="R54" s="121">
        <f t="shared" si="38"/>
        <v>143</v>
      </c>
      <c r="S54" s="122">
        <f t="shared" si="39"/>
        <v>0.03</v>
      </c>
      <c r="T54" s="126">
        <f t="shared" si="40"/>
        <v>163</v>
      </c>
      <c r="U54" s="127">
        <f t="shared" si="41"/>
        <v>0.03</v>
      </c>
      <c r="V54" s="366"/>
      <c r="W54" s="348">
        <f t="shared" si="42"/>
        <v>1069765279456.83</v>
      </c>
      <c r="X54" s="349">
        <f t="shared" si="43"/>
        <v>6120715144192.7998</v>
      </c>
      <c r="Y54" s="343"/>
      <c r="Z54" s="352">
        <f t="shared" si="44"/>
        <v>-6120715126192.7998</v>
      </c>
      <c r="AA54" s="353">
        <f t="shared" si="45"/>
        <v>340039730.23000002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0.21</v>
      </c>
      <c r="AG54" s="351">
        <f t="shared" si="49"/>
        <v>59431404.409999996</v>
      </c>
    </row>
    <row r="55" spans="1:33" ht="14.4" x14ac:dyDescent="0.3">
      <c r="A55" s="159">
        <f t="shared" si="21"/>
        <v>36</v>
      </c>
      <c r="B55" s="107">
        <f t="shared" si="27"/>
        <v>0</v>
      </c>
      <c r="C55" s="112">
        <f t="shared" si="28"/>
        <v>20</v>
      </c>
      <c r="D55" s="76"/>
      <c r="E55" s="107">
        <f t="shared" si="29"/>
        <v>0</v>
      </c>
      <c r="F55" s="105">
        <f t="shared" si="30"/>
        <v>150</v>
      </c>
      <c r="G55" s="100">
        <f t="shared" si="31"/>
        <v>4950</v>
      </c>
      <c r="H55" s="11"/>
      <c r="I55" s="7">
        <f t="shared" si="32"/>
        <v>2.0499999999999998</v>
      </c>
      <c r="J55" s="110">
        <f t="shared" si="33"/>
        <v>4759548912.8360004</v>
      </c>
      <c r="K55" s="8">
        <f t="shared" si="34"/>
        <v>9292452639.3479996</v>
      </c>
      <c r="L55" s="153"/>
      <c r="M55" s="157">
        <f t="shared" si="35"/>
        <v>1449622611738.6001</v>
      </c>
      <c r="N55" s="300">
        <f t="shared" si="2"/>
        <v>80534589.541033342</v>
      </c>
      <c r="O55" s="155">
        <f t="shared" si="36"/>
        <v>72481130586.929993</v>
      </c>
      <c r="P55" s="203">
        <f t="shared" si="37"/>
        <v>10354447224752.699</v>
      </c>
      <c r="Q55" s="216">
        <f t="shared" si="4"/>
        <v>575247068.04181659</v>
      </c>
      <c r="R55" s="119">
        <f t="shared" si="38"/>
        <v>143</v>
      </c>
      <c r="S55" s="120">
        <f t="shared" si="39"/>
        <v>0.03</v>
      </c>
      <c r="T55" s="124">
        <f t="shared" si="40"/>
        <v>163</v>
      </c>
      <c r="U55" s="125">
        <f t="shared" si="41"/>
        <v>0.03</v>
      </c>
      <c r="V55" s="366"/>
      <c r="W55" s="339">
        <f t="shared" si="42"/>
        <v>2193018822886.1299</v>
      </c>
      <c r="X55" s="340">
        <f t="shared" si="43"/>
        <v>12547466047638.801</v>
      </c>
      <c r="Y55" s="343"/>
      <c r="Z55" s="344">
        <f t="shared" si="44"/>
        <v>-12547466029638.801</v>
      </c>
      <c r="AA55" s="345">
        <f t="shared" si="45"/>
        <v>697081447.09000003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0.21</v>
      </c>
      <c r="AG55" s="342">
        <f t="shared" si="49"/>
        <v>121834379.05</v>
      </c>
    </row>
    <row r="56" spans="1:33" ht="14.4" x14ac:dyDescent="0.3">
      <c r="A56" s="159">
        <f t="shared" si="21"/>
        <v>37</v>
      </c>
      <c r="B56" s="107">
        <f t="shared" si="27"/>
        <v>0</v>
      </c>
      <c r="C56" s="112">
        <f t="shared" si="28"/>
        <v>20</v>
      </c>
      <c r="D56" s="76"/>
      <c r="E56" s="107">
        <f t="shared" si="29"/>
        <v>0</v>
      </c>
      <c r="F56" s="105">
        <f t="shared" si="30"/>
        <v>150</v>
      </c>
      <c r="G56" s="100">
        <f t="shared" si="31"/>
        <v>5100</v>
      </c>
      <c r="H56" s="11"/>
      <c r="I56" s="7">
        <f t="shared" si="32"/>
        <v>2.0499999999999998</v>
      </c>
      <c r="J56" s="110">
        <f t="shared" si="33"/>
        <v>9757075271.3139992</v>
      </c>
      <c r="K56" s="8">
        <f t="shared" si="34"/>
        <v>19049527910.661999</v>
      </c>
      <c r="L56" s="153"/>
      <c r="M56" s="157">
        <f t="shared" si="35"/>
        <v>2971726354063</v>
      </c>
      <c r="N56" s="300">
        <f t="shared" si="2"/>
        <v>165095908.55905557</v>
      </c>
      <c r="O56" s="155">
        <f t="shared" si="36"/>
        <v>148586317703.14999</v>
      </c>
      <c r="P56" s="203">
        <f t="shared" si="37"/>
        <v>21226616812792.199</v>
      </c>
      <c r="Q56" s="216">
        <f t="shared" si="4"/>
        <v>1179256489.5995667</v>
      </c>
      <c r="R56" s="119">
        <f t="shared" si="38"/>
        <v>143</v>
      </c>
      <c r="S56" s="120">
        <f t="shared" si="39"/>
        <v>0.03</v>
      </c>
      <c r="T56" s="124">
        <f t="shared" si="40"/>
        <v>163</v>
      </c>
      <c r="U56" s="125">
        <f t="shared" si="41"/>
        <v>0.03</v>
      </c>
      <c r="V56" s="366"/>
      <c r="W56" s="339">
        <f t="shared" si="42"/>
        <v>4495688586916.2305</v>
      </c>
      <c r="X56" s="340">
        <f t="shared" si="43"/>
        <v>25722305399708.398</v>
      </c>
      <c r="Y56" s="343"/>
      <c r="Z56" s="344">
        <f t="shared" si="44"/>
        <v>-25722305381708.398</v>
      </c>
      <c r="AA56" s="345">
        <f t="shared" si="45"/>
        <v>1429016966.6500001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0.21</v>
      </c>
      <c r="AG56" s="342">
        <f t="shared" si="49"/>
        <v>249760477.05000001</v>
      </c>
    </row>
    <row r="57" spans="1:33" ht="14.4" x14ac:dyDescent="0.3">
      <c r="A57" s="159">
        <f t="shared" si="21"/>
        <v>38</v>
      </c>
      <c r="B57" s="107">
        <f t="shared" si="27"/>
        <v>0</v>
      </c>
      <c r="C57" s="112">
        <f t="shared" si="28"/>
        <v>20</v>
      </c>
      <c r="D57" s="76"/>
      <c r="E57" s="107">
        <f t="shared" si="29"/>
        <v>0</v>
      </c>
      <c r="F57" s="105">
        <f t="shared" si="30"/>
        <v>150</v>
      </c>
      <c r="G57" s="100">
        <f t="shared" si="31"/>
        <v>5250</v>
      </c>
      <c r="H57" s="11"/>
      <c r="I57" s="7">
        <f t="shared" si="32"/>
        <v>2.0499999999999998</v>
      </c>
      <c r="J57" s="110">
        <f t="shared" si="33"/>
        <v>20002004306.194</v>
      </c>
      <c r="K57" s="8">
        <f t="shared" si="34"/>
        <v>39051532216.856003</v>
      </c>
      <c r="L57" s="153"/>
      <c r="M57" s="157">
        <f t="shared" si="35"/>
        <v>6092039025830.2002</v>
      </c>
      <c r="N57" s="300">
        <f t="shared" si="2"/>
        <v>338446612.54612225</v>
      </c>
      <c r="O57" s="155">
        <f t="shared" si="36"/>
        <v>304601951291.51001</v>
      </c>
      <c r="P57" s="203">
        <f t="shared" si="37"/>
        <v>43514564468264.398</v>
      </c>
      <c r="Q57" s="216">
        <f t="shared" si="4"/>
        <v>2417475803.7924666</v>
      </c>
      <c r="R57" s="119">
        <f t="shared" si="38"/>
        <v>143</v>
      </c>
      <c r="S57" s="120">
        <f t="shared" si="39"/>
        <v>0.03</v>
      </c>
      <c r="T57" s="124">
        <f t="shared" si="40"/>
        <v>163</v>
      </c>
      <c r="U57" s="125">
        <f t="shared" si="41"/>
        <v>0.03</v>
      </c>
      <c r="V57" s="366"/>
      <c r="W57" s="339">
        <f t="shared" si="42"/>
        <v>9216161603178.0195</v>
      </c>
      <c r="X57" s="340">
        <f t="shared" si="43"/>
        <v>52730726071442.398</v>
      </c>
      <c r="Y57" s="343"/>
      <c r="Z57" s="344">
        <f t="shared" si="44"/>
        <v>-52730726053442.398</v>
      </c>
      <c r="AA57" s="345">
        <f t="shared" si="45"/>
        <v>2929484781.75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0.21</v>
      </c>
      <c r="AG57" s="342">
        <f t="shared" si="49"/>
        <v>512008977.94999999</v>
      </c>
    </row>
    <row r="58" spans="1:33" ht="14.4" x14ac:dyDescent="0.3">
      <c r="A58" s="159">
        <f t="shared" si="21"/>
        <v>39</v>
      </c>
      <c r="B58" s="107">
        <f t="shared" si="27"/>
        <v>0</v>
      </c>
      <c r="C58" s="112">
        <f t="shared" si="28"/>
        <v>20</v>
      </c>
      <c r="D58" s="76"/>
      <c r="E58" s="107">
        <f t="shared" si="29"/>
        <v>0</v>
      </c>
      <c r="F58" s="105">
        <f t="shared" si="30"/>
        <v>150</v>
      </c>
      <c r="G58" s="100">
        <f t="shared" si="31"/>
        <v>5400</v>
      </c>
      <c r="H58" s="11"/>
      <c r="I58" s="7">
        <f t="shared" si="32"/>
        <v>2.0499999999999998</v>
      </c>
      <c r="J58" s="110">
        <f t="shared" si="33"/>
        <v>41004108827.697998</v>
      </c>
      <c r="K58" s="8">
        <f t="shared" si="34"/>
        <v>80055641044.554001</v>
      </c>
      <c r="L58" s="153"/>
      <c r="M58" s="157">
        <f t="shared" si="35"/>
        <v>12488680002949.801</v>
      </c>
      <c r="N58" s="300">
        <f t="shared" si="2"/>
        <v>693815555.71943343</v>
      </c>
      <c r="O58" s="155">
        <f t="shared" si="36"/>
        <v>624434000147.48999</v>
      </c>
      <c r="P58" s="203">
        <f t="shared" si="37"/>
        <v>89204857161990.594</v>
      </c>
      <c r="Q58" s="216">
        <f t="shared" si="4"/>
        <v>4955825397.8883667</v>
      </c>
      <c r="R58" s="119">
        <f t="shared" si="38"/>
        <v>143</v>
      </c>
      <c r="S58" s="120">
        <f t="shared" si="39"/>
        <v>0.03</v>
      </c>
      <c r="T58" s="124">
        <f t="shared" si="40"/>
        <v>163</v>
      </c>
      <c r="U58" s="125">
        <f t="shared" si="41"/>
        <v>0.03</v>
      </c>
      <c r="V58" s="366"/>
      <c r="W58" s="339">
        <f t="shared" si="42"/>
        <v>18893131286514.699</v>
      </c>
      <c r="X58" s="340">
        <f t="shared" si="43"/>
        <v>108097988448505</v>
      </c>
      <c r="Y58" s="343"/>
      <c r="Z58" s="344">
        <f t="shared" si="44"/>
        <v>-108097988430505</v>
      </c>
      <c r="AA58" s="345">
        <f t="shared" si="45"/>
        <v>6005443802.6899996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0.21</v>
      </c>
      <c r="AG58" s="342">
        <f t="shared" si="49"/>
        <v>1049618404.8099999</v>
      </c>
    </row>
    <row r="59" spans="1:33" ht="14.4" x14ac:dyDescent="0.3">
      <c r="A59" s="159">
        <f t="shared" si="21"/>
        <v>40</v>
      </c>
      <c r="B59" s="108">
        <f t="shared" si="27"/>
        <v>0</v>
      </c>
      <c r="C59" s="102">
        <f t="shared" si="28"/>
        <v>20</v>
      </c>
      <c r="D59" s="9"/>
      <c r="E59" s="108">
        <f t="shared" si="29"/>
        <v>0</v>
      </c>
      <c r="F59" s="101">
        <f t="shared" si="30"/>
        <v>150</v>
      </c>
      <c r="G59" s="102">
        <f t="shared" si="31"/>
        <v>5550</v>
      </c>
      <c r="H59" s="9"/>
      <c r="I59" s="13">
        <f t="shared" si="32"/>
        <v>2.0499999999999998</v>
      </c>
      <c r="J59" s="14">
        <f t="shared" si="33"/>
        <v>84058423096.781006</v>
      </c>
      <c r="K59" s="15">
        <f t="shared" si="34"/>
        <v>164114064141.33502</v>
      </c>
      <c r="L59" s="153"/>
      <c r="M59" s="158">
        <f t="shared" si="35"/>
        <v>25601794006049</v>
      </c>
      <c r="N59" s="301">
        <f t="shared" si="2"/>
        <v>1422321889.2249444</v>
      </c>
      <c r="O59" s="156">
        <f t="shared" si="36"/>
        <v>1280089700302.45</v>
      </c>
      <c r="P59" s="204">
        <f t="shared" si="37"/>
        <v>182869957184114</v>
      </c>
      <c r="Q59" s="215">
        <f t="shared" si="4"/>
        <v>10159442065.784111</v>
      </c>
      <c r="R59" s="121">
        <f t="shared" si="38"/>
        <v>143</v>
      </c>
      <c r="S59" s="122">
        <f t="shared" si="39"/>
        <v>0.03</v>
      </c>
      <c r="T59" s="126">
        <f t="shared" si="40"/>
        <v>163</v>
      </c>
      <c r="U59" s="127">
        <f t="shared" si="41"/>
        <v>0.03</v>
      </c>
      <c r="V59" s="366"/>
      <c r="W59" s="348">
        <f t="shared" si="42"/>
        <v>38730919137355.102</v>
      </c>
      <c r="X59" s="349">
        <f t="shared" si="43"/>
        <v>221600876321469</v>
      </c>
      <c r="Y59" s="343"/>
      <c r="Z59" s="352">
        <f t="shared" si="44"/>
        <v>-221600876303469</v>
      </c>
      <c r="AA59" s="353">
        <f t="shared" si="45"/>
        <v>12311159795.639999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0.21</v>
      </c>
      <c r="AG59" s="351">
        <f t="shared" si="49"/>
        <v>2151717729.8499999</v>
      </c>
    </row>
    <row r="60" spans="1:33" ht="14.4" x14ac:dyDescent="0.3">
      <c r="A60" s="159">
        <f t="shared" si="21"/>
        <v>41</v>
      </c>
      <c r="B60" s="107">
        <f t="shared" si="27"/>
        <v>0</v>
      </c>
      <c r="C60" s="112">
        <f t="shared" si="28"/>
        <v>20</v>
      </c>
      <c r="D60" s="76"/>
      <c r="E60" s="107">
        <f t="shared" si="29"/>
        <v>0</v>
      </c>
      <c r="F60" s="105">
        <f t="shared" si="30"/>
        <v>150</v>
      </c>
      <c r="G60" s="100">
        <f t="shared" si="31"/>
        <v>5700</v>
      </c>
      <c r="H60" s="11"/>
      <c r="I60" s="7">
        <f t="shared" si="32"/>
        <v>2.0499999999999998</v>
      </c>
      <c r="J60" s="110">
        <f t="shared" si="33"/>
        <v>172319767348.401</v>
      </c>
      <c r="K60" s="8">
        <f t="shared" si="34"/>
        <v>336433831489.73602</v>
      </c>
      <c r="L60" s="153"/>
      <c r="M60" s="157">
        <f t="shared" si="35"/>
        <v>52483677712399.398</v>
      </c>
      <c r="N60" s="300">
        <f t="shared" si="2"/>
        <v>2915759872.9110775</v>
      </c>
      <c r="O60" s="155">
        <f t="shared" si="36"/>
        <v>2624183885619.9702</v>
      </c>
      <c r="P60" s="203">
        <f t="shared" si="37"/>
        <v>374883412229482</v>
      </c>
      <c r="Q60" s="216">
        <f t="shared" si="4"/>
        <v>20826856234.971222</v>
      </c>
      <c r="R60" s="119">
        <f t="shared" si="38"/>
        <v>143</v>
      </c>
      <c r="S60" s="120">
        <f t="shared" si="39"/>
        <v>0.03</v>
      </c>
      <c r="T60" s="124">
        <f t="shared" si="40"/>
        <v>163</v>
      </c>
      <c r="U60" s="125">
        <f t="shared" si="41"/>
        <v>0.03</v>
      </c>
      <c r="V60" s="366"/>
      <c r="W60" s="339">
        <f t="shared" si="42"/>
        <v>79398384231577.703</v>
      </c>
      <c r="X60" s="340">
        <f t="shared" si="43"/>
        <v>454281796461060</v>
      </c>
      <c r="Y60" s="343"/>
      <c r="Z60" s="344">
        <f t="shared" si="44"/>
        <v>-454281796443060</v>
      </c>
      <c r="AA60" s="345">
        <f t="shared" si="45"/>
        <v>25237877581.169998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0.21</v>
      </c>
      <c r="AG60" s="342">
        <f t="shared" si="49"/>
        <v>4411021346.1999998</v>
      </c>
    </row>
    <row r="61" spans="1:33" ht="14.4" x14ac:dyDescent="0.3">
      <c r="A61" s="159">
        <f t="shared" si="21"/>
        <v>42</v>
      </c>
      <c r="B61" s="107">
        <f t="shared" si="27"/>
        <v>0</v>
      </c>
      <c r="C61" s="112">
        <f t="shared" si="28"/>
        <v>20</v>
      </c>
      <c r="D61" s="76"/>
      <c r="E61" s="107">
        <f t="shared" si="29"/>
        <v>0</v>
      </c>
      <c r="F61" s="105">
        <f t="shared" si="30"/>
        <v>150</v>
      </c>
      <c r="G61" s="100">
        <f t="shared" si="31"/>
        <v>5850</v>
      </c>
      <c r="H61" s="11"/>
      <c r="I61" s="7">
        <f t="shared" si="32"/>
        <v>2.0499999999999998</v>
      </c>
      <c r="J61" s="110">
        <f t="shared" si="33"/>
        <v>353255523064.22198</v>
      </c>
      <c r="K61" s="8">
        <f t="shared" si="34"/>
        <v>689689354553.95801</v>
      </c>
      <c r="L61" s="153"/>
      <c r="M61" s="157">
        <f t="shared" si="35"/>
        <v>107591539310418</v>
      </c>
      <c r="N61" s="300">
        <f t="shared" si="2"/>
        <v>5977307739.4676666</v>
      </c>
      <c r="O61" s="155">
        <f t="shared" si="36"/>
        <v>5379576965520.8896</v>
      </c>
      <c r="P61" s="203">
        <f t="shared" si="37"/>
        <v>768510995072478</v>
      </c>
      <c r="Q61" s="216">
        <f t="shared" si="4"/>
        <v>42695055281.804337</v>
      </c>
      <c r="R61" s="119">
        <f t="shared" si="38"/>
        <v>143</v>
      </c>
      <c r="S61" s="120">
        <f t="shared" si="39"/>
        <v>0.02</v>
      </c>
      <c r="T61" s="124">
        <f t="shared" si="40"/>
        <v>163</v>
      </c>
      <c r="U61" s="125">
        <f t="shared" si="41"/>
        <v>0.03</v>
      </c>
      <c r="V61" s="366"/>
      <c r="W61" s="339">
        <f t="shared" si="42"/>
        <v>162766687674734</v>
      </c>
      <c r="X61" s="340">
        <f t="shared" si="43"/>
        <v>931277682747212</v>
      </c>
      <c r="Y61" s="343"/>
      <c r="Z61" s="344">
        <f t="shared" si="44"/>
        <v>-931277682729212</v>
      </c>
      <c r="AA61" s="345">
        <f t="shared" si="45"/>
        <v>51737649041.510002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0.21</v>
      </c>
      <c r="AG61" s="342">
        <f t="shared" si="49"/>
        <v>9042593759.7099991</v>
      </c>
    </row>
    <row r="62" spans="1:33" ht="14.4" x14ac:dyDescent="0.3">
      <c r="A62" s="159">
        <f t="shared" si="21"/>
        <v>43</v>
      </c>
      <c r="B62" s="107">
        <f t="shared" si="27"/>
        <v>0</v>
      </c>
      <c r="C62" s="112">
        <f t="shared" si="28"/>
        <v>20</v>
      </c>
      <c r="D62" s="76"/>
      <c r="E62" s="107">
        <f t="shared" si="29"/>
        <v>0</v>
      </c>
      <c r="F62" s="105">
        <f t="shared" si="30"/>
        <v>150</v>
      </c>
      <c r="G62" s="100">
        <f t="shared" si="31"/>
        <v>6000</v>
      </c>
      <c r="H62" s="11"/>
      <c r="I62" s="7">
        <f t="shared" si="32"/>
        <v>2.0499999999999998</v>
      </c>
      <c r="J62" s="110">
        <f t="shared" si="33"/>
        <v>724173822281.65503</v>
      </c>
      <c r="K62" s="8">
        <f t="shared" si="34"/>
        <v>1413863176835.613</v>
      </c>
      <c r="L62" s="153"/>
      <c r="M62" s="157">
        <f t="shared" si="35"/>
        <v>220562655586356</v>
      </c>
      <c r="N62" s="300">
        <f t="shared" si="2"/>
        <v>12253480865.908667</v>
      </c>
      <c r="O62" s="155">
        <f t="shared" si="36"/>
        <v>11028132779317.801</v>
      </c>
      <c r="P62" s="203">
        <f t="shared" si="37"/>
        <v>1575447539900610</v>
      </c>
      <c r="Q62" s="216">
        <f t="shared" si="4"/>
        <v>87524863327.811661</v>
      </c>
      <c r="R62" s="119">
        <f t="shared" si="38"/>
        <v>143</v>
      </c>
      <c r="S62" s="120">
        <f t="shared" si="39"/>
        <v>0.02</v>
      </c>
      <c r="T62" s="124">
        <f t="shared" si="40"/>
        <v>163</v>
      </c>
      <c r="U62" s="125">
        <f t="shared" si="41"/>
        <v>0.03</v>
      </c>
      <c r="V62" s="366"/>
      <c r="W62" s="339">
        <f t="shared" si="42"/>
        <v>333671709733205</v>
      </c>
      <c r="X62" s="340">
        <f t="shared" si="43"/>
        <v>1909119249633810</v>
      </c>
      <c r="Y62" s="343"/>
      <c r="Z62" s="344">
        <f t="shared" si="44"/>
        <v>-1909119249615810</v>
      </c>
      <c r="AA62" s="345">
        <f t="shared" si="45"/>
        <v>106062180535.21001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0.21</v>
      </c>
      <c r="AG62" s="342">
        <f t="shared" si="49"/>
        <v>18537317207.400002</v>
      </c>
    </row>
    <row r="63" spans="1:33" ht="14.4" x14ac:dyDescent="0.3">
      <c r="A63" s="159">
        <f t="shared" si="21"/>
        <v>44</v>
      </c>
      <c r="B63" s="107">
        <f t="shared" si="27"/>
        <v>0</v>
      </c>
      <c r="C63" s="112">
        <f t="shared" si="28"/>
        <v>20</v>
      </c>
      <c r="D63" s="76"/>
      <c r="E63" s="107">
        <f t="shared" si="29"/>
        <v>0</v>
      </c>
      <c r="F63" s="105">
        <f t="shared" si="30"/>
        <v>150</v>
      </c>
      <c r="G63" s="100">
        <f t="shared" si="31"/>
        <v>6150</v>
      </c>
      <c r="H63" s="11"/>
      <c r="I63" s="7">
        <f t="shared" si="32"/>
        <v>2.0499999999999998</v>
      </c>
      <c r="J63" s="110">
        <f t="shared" si="33"/>
        <v>1484556335677.3899</v>
      </c>
      <c r="K63" s="8">
        <f t="shared" si="34"/>
        <v>2898419512513.0029</v>
      </c>
      <c r="L63" s="153"/>
      <c r="M63" s="157">
        <f t="shared" si="35"/>
        <v>452153443952028</v>
      </c>
      <c r="N63" s="300">
        <f t="shared" si="2"/>
        <v>25119635775.112667</v>
      </c>
      <c r="O63" s="155">
        <f t="shared" si="36"/>
        <v>22607672197601.398</v>
      </c>
      <c r="P63" s="203">
        <f t="shared" si="37"/>
        <v>3229667456798270</v>
      </c>
      <c r="Q63" s="216">
        <f t="shared" si="4"/>
        <v>179425969822.1261</v>
      </c>
      <c r="R63" s="119">
        <f t="shared" si="38"/>
        <v>143</v>
      </c>
      <c r="S63" s="120">
        <f t="shared" si="39"/>
        <v>0.02</v>
      </c>
      <c r="T63" s="124">
        <f t="shared" si="40"/>
        <v>163</v>
      </c>
      <c r="U63" s="125">
        <f t="shared" si="41"/>
        <v>0.03</v>
      </c>
      <c r="V63" s="366"/>
      <c r="W63" s="339">
        <f t="shared" si="42"/>
        <v>684027004953069</v>
      </c>
      <c r="X63" s="340">
        <f t="shared" si="43"/>
        <v>3913694461751340</v>
      </c>
      <c r="Y63" s="343"/>
      <c r="Z63" s="344">
        <f t="shared" si="44"/>
        <v>-3913694461733340</v>
      </c>
      <c r="AA63" s="345">
        <f t="shared" si="45"/>
        <v>217427470097.29999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0.21</v>
      </c>
      <c r="AG63" s="342">
        <f t="shared" si="49"/>
        <v>38001500275.169998</v>
      </c>
    </row>
    <row r="64" spans="1:33" ht="14.4" x14ac:dyDescent="0.3">
      <c r="A64" s="159">
        <f t="shared" si="21"/>
        <v>45</v>
      </c>
      <c r="B64" s="108">
        <f t="shared" si="27"/>
        <v>0</v>
      </c>
      <c r="C64" s="102">
        <f t="shared" si="28"/>
        <v>20</v>
      </c>
      <c r="D64" s="9"/>
      <c r="E64" s="108">
        <f t="shared" si="29"/>
        <v>0</v>
      </c>
      <c r="F64" s="101">
        <f t="shared" si="30"/>
        <v>150</v>
      </c>
      <c r="G64" s="102">
        <f t="shared" si="31"/>
        <v>6300</v>
      </c>
      <c r="H64" s="9"/>
      <c r="I64" s="13">
        <f t="shared" si="32"/>
        <v>2.0499999999999998</v>
      </c>
      <c r="J64" s="14">
        <f t="shared" si="33"/>
        <v>3043340488138.6499</v>
      </c>
      <c r="K64" s="15">
        <f t="shared" si="34"/>
        <v>5941760000651.6523</v>
      </c>
      <c r="L64" s="153"/>
      <c r="M64" s="158">
        <f t="shared" si="35"/>
        <v>926914560101658</v>
      </c>
      <c r="N64" s="301">
        <f t="shared" si="2"/>
        <v>51495253338.981003</v>
      </c>
      <c r="O64" s="156">
        <f t="shared" si="36"/>
        <v>46345728005082.898</v>
      </c>
      <c r="P64" s="204">
        <f t="shared" si="37"/>
        <v>6620818286438480</v>
      </c>
      <c r="Q64" s="215">
        <f t="shared" si="4"/>
        <v>367823238135.47113</v>
      </c>
      <c r="R64" s="121">
        <f t="shared" si="38"/>
        <v>143</v>
      </c>
      <c r="S64" s="122">
        <f t="shared" si="39"/>
        <v>0.02</v>
      </c>
      <c r="T64" s="126">
        <f t="shared" si="40"/>
        <v>163</v>
      </c>
      <c r="U64" s="127">
        <f t="shared" si="41"/>
        <v>0.03</v>
      </c>
      <c r="V64" s="366"/>
      <c r="W64" s="348">
        <f t="shared" si="42"/>
        <v>1402255360153790</v>
      </c>
      <c r="X64" s="349">
        <f t="shared" si="43"/>
        <v>8023073646592270</v>
      </c>
      <c r="Y64" s="343"/>
      <c r="Z64" s="352">
        <f t="shared" si="44"/>
        <v>-8023073646574270</v>
      </c>
      <c r="AA64" s="353">
        <f t="shared" si="45"/>
        <v>445726313699.57001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0.21</v>
      </c>
      <c r="AG64" s="351">
        <f t="shared" si="49"/>
        <v>77903075564.100006</v>
      </c>
    </row>
    <row r="65" spans="1:33" ht="14.4" x14ac:dyDescent="0.3">
      <c r="A65" s="159">
        <f t="shared" si="21"/>
        <v>46</v>
      </c>
      <c r="B65" s="107">
        <f t="shared" si="27"/>
        <v>0</v>
      </c>
      <c r="C65" s="112">
        <f t="shared" si="28"/>
        <v>20</v>
      </c>
      <c r="D65" s="76"/>
      <c r="E65" s="107">
        <f t="shared" si="29"/>
        <v>0</v>
      </c>
      <c r="F65" s="105">
        <f t="shared" si="30"/>
        <v>150</v>
      </c>
      <c r="G65" s="100">
        <f t="shared" si="31"/>
        <v>6450</v>
      </c>
      <c r="H65" s="11"/>
      <c r="I65" s="7">
        <f t="shared" si="32"/>
        <v>2.0499999999999998</v>
      </c>
      <c r="J65" s="110">
        <f t="shared" si="33"/>
        <v>6238848000684.2305</v>
      </c>
      <c r="K65" s="8">
        <f t="shared" si="34"/>
        <v>12180608001335.883</v>
      </c>
      <c r="L65" s="153"/>
      <c r="M65" s="157">
        <f t="shared" si="35"/>
        <v>1900174848208400</v>
      </c>
      <c r="N65" s="300">
        <f t="shared" si="2"/>
        <v>105565269344.91112</v>
      </c>
      <c r="O65" s="155">
        <f t="shared" si="36"/>
        <v>95008742410420</v>
      </c>
      <c r="P65" s="203">
        <f t="shared" si="37"/>
        <v>1.35726774872009E+16</v>
      </c>
      <c r="Q65" s="216">
        <f t="shared" si="4"/>
        <v>754037638177.82776</v>
      </c>
      <c r="R65" s="119">
        <f t="shared" si="38"/>
        <v>143</v>
      </c>
      <c r="S65" s="120">
        <f t="shared" si="39"/>
        <v>0.02</v>
      </c>
      <c r="T65" s="124">
        <f t="shared" si="40"/>
        <v>163</v>
      </c>
      <c r="U65" s="125">
        <f t="shared" si="41"/>
        <v>0.03</v>
      </c>
      <c r="V65" s="366"/>
      <c r="W65" s="339">
        <f t="shared" si="42"/>
        <v>2874623488315270</v>
      </c>
      <c r="X65" s="340">
        <f t="shared" si="43"/>
        <v>1.64473009755162E+16</v>
      </c>
      <c r="Y65" s="343"/>
      <c r="Z65" s="344">
        <f t="shared" si="44"/>
        <v>-1.64473009754982E+16</v>
      </c>
      <c r="AA65" s="345">
        <f t="shared" si="45"/>
        <v>913738943084.22998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0.21</v>
      </c>
      <c r="AG65" s="342">
        <f t="shared" si="49"/>
        <v>159701304906.39999</v>
      </c>
    </row>
    <row r="66" spans="1:33" ht="14.4" x14ac:dyDescent="0.3">
      <c r="A66" s="159">
        <f t="shared" si="21"/>
        <v>47</v>
      </c>
      <c r="B66" s="107">
        <f t="shared" si="27"/>
        <v>0</v>
      </c>
      <c r="C66" s="112">
        <f t="shared" si="28"/>
        <v>20</v>
      </c>
      <c r="D66" s="76"/>
      <c r="E66" s="107">
        <f t="shared" si="29"/>
        <v>0</v>
      </c>
      <c r="F66" s="105">
        <f t="shared" si="30"/>
        <v>150</v>
      </c>
      <c r="G66" s="100">
        <f t="shared" si="31"/>
        <v>6600</v>
      </c>
      <c r="H66" s="11"/>
      <c r="I66" s="7">
        <f t="shared" si="32"/>
        <v>2.0499999999999998</v>
      </c>
      <c r="J66" s="110">
        <f t="shared" si="33"/>
        <v>12789638401402.699</v>
      </c>
      <c r="K66" s="8">
        <f t="shared" si="34"/>
        <v>24970246402738.582</v>
      </c>
      <c r="L66" s="153"/>
      <c r="M66" s="157">
        <f t="shared" si="35"/>
        <v>3895358438827220</v>
      </c>
      <c r="N66" s="300">
        <f t="shared" si="2"/>
        <v>216408802157.06778</v>
      </c>
      <c r="O66" s="155">
        <f t="shared" si="36"/>
        <v>194767921941361</v>
      </c>
      <c r="P66" s="203">
        <f t="shared" si="37"/>
        <v>2.78239888487639E+16</v>
      </c>
      <c r="Q66" s="216">
        <f t="shared" si="4"/>
        <v>1545777158264.6611</v>
      </c>
      <c r="R66" s="119">
        <f t="shared" si="38"/>
        <v>143</v>
      </c>
      <c r="S66" s="120">
        <f t="shared" si="39"/>
        <v>0.02</v>
      </c>
      <c r="T66" s="124">
        <f t="shared" si="40"/>
        <v>163</v>
      </c>
      <c r="U66" s="125">
        <f t="shared" si="41"/>
        <v>0.02</v>
      </c>
      <c r="V66" s="366"/>
      <c r="W66" s="339">
        <f t="shared" si="42"/>
        <v>5892978151046300</v>
      </c>
      <c r="X66" s="340">
        <f t="shared" si="43"/>
        <v>3.37169669998102E+16</v>
      </c>
      <c r="Y66" s="343"/>
      <c r="Z66" s="344">
        <f t="shared" si="44"/>
        <v>-3.37169669997922E+16</v>
      </c>
      <c r="AA66" s="345">
        <f t="shared" si="45"/>
        <v>1873164833322.79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0.21</v>
      </c>
      <c r="AG66" s="342">
        <f t="shared" si="49"/>
        <v>327387675058.13</v>
      </c>
    </row>
    <row r="67" spans="1:33" ht="14.4" x14ac:dyDescent="0.3">
      <c r="A67" s="159">
        <f t="shared" si="21"/>
        <v>48</v>
      </c>
      <c r="B67" s="107">
        <f t="shared" si="27"/>
        <v>0</v>
      </c>
      <c r="C67" s="112">
        <f t="shared" si="28"/>
        <v>20</v>
      </c>
      <c r="D67" s="76"/>
      <c r="E67" s="107">
        <f t="shared" si="29"/>
        <v>0</v>
      </c>
      <c r="F67" s="105">
        <f t="shared" si="30"/>
        <v>150</v>
      </c>
      <c r="G67" s="100">
        <f t="shared" si="31"/>
        <v>6750</v>
      </c>
      <c r="H67" s="11"/>
      <c r="I67" s="7">
        <f t="shared" si="32"/>
        <v>2.0499999999999998</v>
      </c>
      <c r="J67" s="110">
        <f t="shared" si="33"/>
        <v>26218758722875.5</v>
      </c>
      <c r="K67" s="8">
        <f t="shared" si="34"/>
        <v>51189005125614.078</v>
      </c>
      <c r="L67" s="153"/>
      <c r="M67" s="157">
        <f t="shared" si="35"/>
        <v>7985484799595800</v>
      </c>
      <c r="N67" s="300">
        <f t="shared" si="2"/>
        <v>443638044421.98889</v>
      </c>
      <c r="O67" s="155">
        <f t="shared" si="36"/>
        <v>399274239979790</v>
      </c>
      <c r="P67" s="203">
        <f t="shared" si="37"/>
        <v>5.7039177139968096E+16</v>
      </c>
      <c r="Q67" s="216">
        <f t="shared" si="4"/>
        <v>3168843174442.6719</v>
      </c>
      <c r="R67" s="119">
        <f t="shared" si="38"/>
        <v>143</v>
      </c>
      <c r="S67" s="120">
        <f t="shared" si="39"/>
        <v>0.02</v>
      </c>
      <c r="T67" s="124">
        <f t="shared" si="40"/>
        <v>163</v>
      </c>
      <c r="U67" s="125">
        <f t="shared" si="41"/>
        <v>0.02</v>
      </c>
      <c r="V67" s="366"/>
      <c r="W67" s="339">
        <f t="shared" si="42"/>
        <v>1.20806052096449E+16</v>
      </c>
      <c r="X67" s="340">
        <f t="shared" si="43"/>
        <v>6.9119782349613E+16</v>
      </c>
      <c r="Y67" s="343"/>
      <c r="Z67" s="344">
        <f t="shared" si="44"/>
        <v>-6.9119782349595E+16</v>
      </c>
      <c r="AA67" s="345">
        <f t="shared" si="45"/>
        <v>3839987908311.8301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0.21</v>
      </c>
      <c r="AG67" s="342">
        <f t="shared" si="49"/>
        <v>671144733869.16003</v>
      </c>
    </row>
    <row r="68" spans="1:33" ht="14.4" x14ac:dyDescent="0.3">
      <c r="A68" s="159">
        <f t="shared" si="21"/>
        <v>49</v>
      </c>
      <c r="B68" s="107">
        <f t="shared" si="27"/>
        <v>0</v>
      </c>
      <c r="C68" s="112">
        <f t="shared" si="28"/>
        <v>20</v>
      </c>
      <c r="D68" s="76"/>
      <c r="E68" s="107">
        <f t="shared" si="29"/>
        <v>0</v>
      </c>
      <c r="F68" s="105">
        <f t="shared" si="30"/>
        <v>150</v>
      </c>
      <c r="G68" s="100">
        <f t="shared" si="31"/>
        <v>6900</v>
      </c>
      <c r="H68" s="11"/>
      <c r="I68" s="7">
        <f t="shared" si="32"/>
        <v>2.0499999999999998</v>
      </c>
      <c r="J68" s="110">
        <f t="shared" si="33"/>
        <v>53748455381894.797</v>
      </c>
      <c r="K68" s="8">
        <f t="shared" si="34"/>
        <v>104937460507508.88</v>
      </c>
      <c r="L68" s="153"/>
      <c r="M68" s="157">
        <f t="shared" si="35"/>
        <v>1.63702438391714E+16</v>
      </c>
      <c r="N68" s="300">
        <f t="shared" si="2"/>
        <v>909457991065.07776</v>
      </c>
      <c r="O68" s="155">
        <f t="shared" si="36"/>
        <v>818512191958570</v>
      </c>
      <c r="P68" s="203">
        <f t="shared" si="37"/>
        <v>1.1693031313693699E+17</v>
      </c>
      <c r="Q68" s="216">
        <f t="shared" si="4"/>
        <v>6496128507607.6104</v>
      </c>
      <c r="R68" s="119">
        <f t="shared" si="38"/>
        <v>143</v>
      </c>
      <c r="S68" s="120">
        <f t="shared" si="39"/>
        <v>0.02</v>
      </c>
      <c r="T68" s="124">
        <f t="shared" si="40"/>
        <v>163</v>
      </c>
      <c r="U68" s="125">
        <f t="shared" si="41"/>
        <v>0.02</v>
      </c>
      <c r="V68" s="366"/>
      <c r="W68" s="339">
        <f t="shared" si="42"/>
        <v>2.47652406797721E+16</v>
      </c>
      <c r="X68" s="340">
        <f t="shared" si="43"/>
        <v>1.4169555381670899E+17</v>
      </c>
      <c r="Y68" s="343"/>
      <c r="Z68" s="344">
        <f t="shared" si="44"/>
        <v>-1.4169555381669101E+17</v>
      </c>
      <c r="AA68" s="345">
        <f t="shared" si="45"/>
        <v>7871975212039.3896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0.21</v>
      </c>
      <c r="AG68" s="342">
        <f t="shared" si="49"/>
        <v>1375846704431.78</v>
      </c>
    </row>
    <row r="69" spans="1:33" ht="14.4" x14ac:dyDescent="0.3">
      <c r="A69" s="159">
        <f t="shared" si="21"/>
        <v>50</v>
      </c>
      <c r="B69" s="108">
        <f t="shared" si="27"/>
        <v>0</v>
      </c>
      <c r="C69" s="102">
        <f t="shared" si="28"/>
        <v>20</v>
      </c>
      <c r="D69" s="9"/>
      <c r="E69" s="108">
        <f t="shared" si="29"/>
        <v>0</v>
      </c>
      <c r="F69" s="101">
        <f t="shared" si="30"/>
        <v>150</v>
      </c>
      <c r="G69" s="102">
        <f t="shared" si="31"/>
        <v>7050</v>
      </c>
      <c r="H69" s="9"/>
      <c r="I69" s="13">
        <f t="shared" si="32"/>
        <v>2.0499999999999998</v>
      </c>
      <c r="J69" s="14">
        <f t="shared" si="33"/>
        <v>110184333532884</v>
      </c>
      <c r="K69" s="15">
        <f t="shared" si="34"/>
        <v>215121794040392.88</v>
      </c>
      <c r="L69" s="153"/>
      <c r="M69" s="158">
        <f t="shared" si="35"/>
        <v>3.35589998703014E+16</v>
      </c>
      <c r="N69" s="301">
        <f t="shared" si="2"/>
        <v>1864388881683.4111</v>
      </c>
      <c r="O69" s="156">
        <f t="shared" si="36"/>
        <v>1677949993515070</v>
      </c>
      <c r="P69" s="204">
        <f t="shared" si="37"/>
        <v>2.3970714193072198E+17</v>
      </c>
      <c r="Q69" s="215">
        <f t="shared" si="4"/>
        <v>13317063440595.666</v>
      </c>
      <c r="R69" s="121">
        <f t="shared" si="38"/>
        <v>143</v>
      </c>
      <c r="S69" s="122">
        <f t="shared" si="39"/>
        <v>0.02</v>
      </c>
      <c r="T69" s="126">
        <f t="shared" si="40"/>
        <v>163</v>
      </c>
      <c r="U69" s="127">
        <f t="shared" si="41"/>
        <v>0.02</v>
      </c>
      <c r="V69" s="366"/>
      <c r="W69" s="348">
        <f t="shared" si="42"/>
        <v>5.0768743393532704E+16</v>
      </c>
      <c r="X69" s="349">
        <f t="shared" si="43"/>
        <v>2.9047588532425498E+17</v>
      </c>
      <c r="Y69" s="343"/>
      <c r="Z69" s="352">
        <f t="shared" si="44"/>
        <v>-2.9047588532423699E+17</v>
      </c>
      <c r="AA69" s="353">
        <f t="shared" si="45"/>
        <v>16137549184680.801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0.21</v>
      </c>
      <c r="AG69" s="351">
        <f t="shared" si="49"/>
        <v>2820485744085.1499</v>
      </c>
    </row>
    <row r="70" spans="1:33" ht="14.4" x14ac:dyDescent="0.3">
      <c r="A70" s="159">
        <f t="shared" si="21"/>
        <v>51</v>
      </c>
      <c r="B70" s="107">
        <f t="shared" si="27"/>
        <v>0</v>
      </c>
      <c r="C70" s="112">
        <f t="shared" si="28"/>
        <v>20</v>
      </c>
      <c r="D70" s="76"/>
      <c r="E70" s="107">
        <f t="shared" si="29"/>
        <v>0</v>
      </c>
      <c r="F70" s="105">
        <f t="shared" si="30"/>
        <v>150</v>
      </c>
      <c r="G70" s="100">
        <f t="shared" si="31"/>
        <v>7200</v>
      </c>
      <c r="H70" s="11"/>
      <c r="I70" s="7">
        <f t="shared" si="32"/>
        <v>2.0499999999999998</v>
      </c>
      <c r="J70" s="110">
        <f t="shared" si="33"/>
        <v>225877883742412</v>
      </c>
      <c r="K70" s="8">
        <f t="shared" si="34"/>
        <v>440999677782804.88</v>
      </c>
      <c r="L70" s="153"/>
      <c r="M70" s="157">
        <f t="shared" si="35"/>
        <v>6.87959497341176E+16</v>
      </c>
      <c r="N70" s="300">
        <f t="shared" si="2"/>
        <v>3821997207450.9775</v>
      </c>
      <c r="O70" s="155">
        <f t="shared" si="36"/>
        <v>3439797486705880</v>
      </c>
      <c r="P70" s="203">
        <f t="shared" si="37"/>
        <v>4.9139964095798202E+17</v>
      </c>
      <c r="Q70" s="216">
        <f t="shared" si="4"/>
        <v>27299980053221.223</v>
      </c>
      <c r="R70" s="119">
        <f t="shared" si="38"/>
        <v>143</v>
      </c>
      <c r="S70" s="120">
        <f t="shared" si="39"/>
        <v>0.02</v>
      </c>
      <c r="T70" s="124">
        <f t="shared" si="40"/>
        <v>163</v>
      </c>
      <c r="U70" s="125">
        <f t="shared" si="41"/>
        <v>0.02</v>
      </c>
      <c r="V70" s="366"/>
      <c r="W70" s="339">
        <f t="shared" si="42"/>
        <v>1.04075923956742E+17</v>
      </c>
      <c r="X70" s="340">
        <f t="shared" si="43"/>
        <v>5.9547556491472397E+17</v>
      </c>
      <c r="Y70" s="343"/>
      <c r="Z70" s="344">
        <f t="shared" si="44"/>
        <v>-5.9547556491470605E+17</v>
      </c>
      <c r="AA70" s="345">
        <f t="shared" si="45"/>
        <v>33081975828595.801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0.21</v>
      </c>
      <c r="AG70" s="342">
        <f t="shared" si="49"/>
        <v>5781995775374.5596</v>
      </c>
    </row>
    <row r="71" spans="1:33" ht="14.4" x14ac:dyDescent="0.3">
      <c r="A71" s="159">
        <f t="shared" si="21"/>
        <v>52</v>
      </c>
      <c r="B71" s="107">
        <f t="shared" si="27"/>
        <v>0</v>
      </c>
      <c r="C71" s="112">
        <f t="shared" si="28"/>
        <v>20</v>
      </c>
      <c r="D71" s="76"/>
      <c r="E71" s="107">
        <f t="shared" si="29"/>
        <v>0</v>
      </c>
      <c r="F71" s="105">
        <f t="shared" si="30"/>
        <v>150</v>
      </c>
      <c r="G71" s="100">
        <f t="shared" si="31"/>
        <v>7350</v>
      </c>
      <c r="H71" s="11"/>
      <c r="I71" s="7">
        <f t="shared" si="32"/>
        <v>2.0499999999999998</v>
      </c>
      <c r="J71" s="110">
        <f t="shared" si="33"/>
        <v>463049661671945</v>
      </c>
      <c r="K71" s="8">
        <f t="shared" si="34"/>
        <v>904049339454749.88</v>
      </c>
      <c r="L71" s="153"/>
      <c r="M71" s="157">
        <f t="shared" si="35"/>
        <v>1.4103169695494099E+17</v>
      </c>
      <c r="N71" s="300">
        <f t="shared" si="2"/>
        <v>7835094275274.5</v>
      </c>
      <c r="O71" s="155">
        <f t="shared" si="36"/>
        <v>7051584847747050</v>
      </c>
      <c r="P71" s="203">
        <f t="shared" si="37"/>
        <v>1.00736926396386E+18</v>
      </c>
      <c r="Q71" s="216">
        <f t="shared" si="4"/>
        <v>55964959109103.328</v>
      </c>
      <c r="R71" s="119">
        <f t="shared" si="38"/>
        <v>143</v>
      </c>
      <c r="S71" s="120">
        <f t="shared" si="39"/>
        <v>0.02</v>
      </c>
      <c r="T71" s="124">
        <f t="shared" si="40"/>
        <v>163</v>
      </c>
      <c r="U71" s="125">
        <f t="shared" si="41"/>
        <v>0.02</v>
      </c>
      <c r="V71" s="366"/>
      <c r="W71" s="339">
        <f t="shared" si="42"/>
        <v>2.1335564411132099E+17</v>
      </c>
      <c r="X71" s="340">
        <f t="shared" si="43"/>
        <v>1.22072490807518E+18</v>
      </c>
      <c r="Y71" s="343"/>
      <c r="Z71" s="344">
        <f t="shared" si="44"/>
        <v>-1.2207249080751601E+18</v>
      </c>
      <c r="AA71" s="345">
        <f t="shared" si="45"/>
        <v>67818050448621.102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0.21</v>
      </c>
      <c r="AG71" s="342">
        <f t="shared" si="49"/>
        <v>11853091339517.801</v>
      </c>
    </row>
    <row r="72" spans="1:33" ht="14.4" x14ac:dyDescent="0.3">
      <c r="A72" s="159">
        <f t="shared" si="21"/>
        <v>53</v>
      </c>
      <c r="B72" s="107">
        <f t="shared" si="27"/>
        <v>0</v>
      </c>
      <c r="C72" s="112">
        <f t="shared" si="28"/>
        <v>20</v>
      </c>
      <c r="D72" s="76"/>
      <c r="E72" s="107">
        <f t="shared" si="29"/>
        <v>0</v>
      </c>
      <c r="F72" s="105">
        <f t="shared" si="30"/>
        <v>150</v>
      </c>
      <c r="G72" s="100">
        <f t="shared" si="31"/>
        <v>7500</v>
      </c>
      <c r="H72" s="11"/>
      <c r="I72" s="7">
        <f t="shared" si="32"/>
        <v>2.0499999999999998</v>
      </c>
      <c r="J72" s="110">
        <f t="shared" si="33"/>
        <v>949251806427487</v>
      </c>
      <c r="K72" s="8">
        <f t="shared" si="34"/>
        <v>1853301145882237</v>
      </c>
      <c r="L72" s="153"/>
      <c r="M72" s="157">
        <f t="shared" si="35"/>
        <v>2.8911497875763002E+17</v>
      </c>
      <c r="N72" s="300">
        <f t="shared" si="2"/>
        <v>16061943264312.779</v>
      </c>
      <c r="O72" s="155">
        <f t="shared" si="36"/>
        <v>1.44557489378815E+16</v>
      </c>
      <c r="P72" s="203">
        <f t="shared" si="37"/>
        <v>2.06510699112592E+18</v>
      </c>
      <c r="Q72" s="216">
        <f t="shared" si="4"/>
        <v>114728166173662.22</v>
      </c>
      <c r="R72" s="119">
        <f t="shared" si="38"/>
        <v>143</v>
      </c>
      <c r="S72" s="120">
        <f t="shared" si="39"/>
        <v>0.02</v>
      </c>
      <c r="T72" s="124">
        <f t="shared" si="40"/>
        <v>163</v>
      </c>
      <c r="U72" s="125">
        <f t="shared" si="41"/>
        <v>0.02</v>
      </c>
      <c r="V72" s="366"/>
      <c r="W72" s="339">
        <f t="shared" si="42"/>
        <v>4.37379070428208E+17</v>
      </c>
      <c r="X72" s="340">
        <f t="shared" si="43"/>
        <v>2.5024860615541299E+18</v>
      </c>
      <c r="Y72" s="343"/>
      <c r="Z72" s="344">
        <f t="shared" si="44"/>
        <v>-2.50248606155411E+18</v>
      </c>
      <c r="AA72" s="345">
        <f t="shared" si="45"/>
        <v>139027003419674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0.21</v>
      </c>
      <c r="AG72" s="342">
        <f t="shared" si="49"/>
        <v>24298837246011.602</v>
      </c>
    </row>
    <row r="73" spans="1:33" ht="14.4" x14ac:dyDescent="0.3">
      <c r="A73" s="159">
        <f t="shared" si="21"/>
        <v>54</v>
      </c>
      <c r="B73" s="107">
        <f t="shared" si="27"/>
        <v>0</v>
      </c>
      <c r="C73" s="112">
        <f t="shared" si="28"/>
        <v>20</v>
      </c>
      <c r="D73" s="76"/>
      <c r="E73" s="107">
        <f t="shared" si="29"/>
        <v>0</v>
      </c>
      <c r="F73" s="105">
        <f t="shared" si="30"/>
        <v>150</v>
      </c>
      <c r="G73" s="100">
        <f t="shared" si="31"/>
        <v>7650</v>
      </c>
      <c r="H73" s="11"/>
      <c r="I73" s="7">
        <f t="shared" si="32"/>
        <v>2.0499999999999998</v>
      </c>
      <c r="J73" s="110">
        <f t="shared" si="33"/>
        <v>1945966203176350</v>
      </c>
      <c r="K73" s="8">
        <f t="shared" si="34"/>
        <v>3799267349058587</v>
      </c>
      <c r="L73" s="153"/>
      <c r="M73" s="157">
        <f t="shared" si="35"/>
        <v>5.9268570645313997E+17</v>
      </c>
      <c r="N73" s="300">
        <f t="shared" si="2"/>
        <v>32926983691841.109</v>
      </c>
      <c r="O73" s="155">
        <f t="shared" si="36"/>
        <v>2.9634285322657E+16</v>
      </c>
      <c r="P73" s="203">
        <f t="shared" si="37"/>
        <v>4.2334693318081398E+18</v>
      </c>
      <c r="Q73" s="216">
        <f t="shared" si="4"/>
        <v>235192740656007.75</v>
      </c>
      <c r="R73" s="119">
        <f t="shared" si="38"/>
        <v>143</v>
      </c>
      <c r="S73" s="120">
        <f t="shared" si="39"/>
        <v>0.02</v>
      </c>
      <c r="T73" s="124">
        <f t="shared" si="40"/>
        <v>163</v>
      </c>
      <c r="U73" s="125">
        <f t="shared" si="41"/>
        <v>0.02</v>
      </c>
      <c r="V73" s="366"/>
      <c r="W73" s="339">
        <f t="shared" si="42"/>
        <v>8.9662709437782694E+17</v>
      </c>
      <c r="X73" s="340">
        <f t="shared" si="43"/>
        <v>5.1300964261859697E+18</v>
      </c>
      <c r="Y73" s="343"/>
      <c r="Z73" s="344">
        <f t="shared" si="44"/>
        <v>-5.1300964261859502E+18</v>
      </c>
      <c r="AA73" s="345">
        <f t="shared" si="45"/>
        <v>285005357010332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0.21</v>
      </c>
      <c r="AG73" s="342">
        <f t="shared" si="49"/>
        <v>49812616354323.703</v>
      </c>
    </row>
    <row r="74" spans="1:33" ht="14.4" x14ac:dyDescent="0.3">
      <c r="A74" s="159">
        <f t="shared" si="21"/>
        <v>55</v>
      </c>
      <c r="B74" s="108">
        <f t="shared" si="27"/>
        <v>0</v>
      </c>
      <c r="C74" s="102">
        <f t="shared" si="28"/>
        <v>20</v>
      </c>
      <c r="D74" s="9"/>
      <c r="E74" s="108">
        <f t="shared" si="29"/>
        <v>0</v>
      </c>
      <c r="F74" s="101">
        <f t="shared" si="30"/>
        <v>150</v>
      </c>
      <c r="G74" s="102">
        <f t="shared" si="31"/>
        <v>7800</v>
      </c>
      <c r="H74" s="9"/>
      <c r="I74" s="13">
        <f t="shared" si="32"/>
        <v>2.0499999999999998</v>
      </c>
      <c r="J74" s="14">
        <f t="shared" si="33"/>
        <v>3989230716511520</v>
      </c>
      <c r="K74" s="15">
        <f t="shared" si="34"/>
        <v>7788498065570107</v>
      </c>
      <c r="L74" s="153"/>
      <c r="M74" s="158">
        <f t="shared" si="35"/>
        <v>1.21500569822894E+18</v>
      </c>
      <c r="N74" s="301">
        <f t="shared" si="2"/>
        <v>67500316568274.445</v>
      </c>
      <c r="O74" s="156">
        <f t="shared" si="36"/>
        <v>6.0750284911446896E+16</v>
      </c>
      <c r="P74" s="204">
        <f t="shared" si="37"/>
        <v>8.6786121302066903E+18</v>
      </c>
      <c r="Q74" s="215">
        <f t="shared" si="4"/>
        <v>482145118344816.13</v>
      </c>
      <c r="R74" s="121">
        <f t="shared" si="38"/>
        <v>143</v>
      </c>
      <c r="S74" s="122">
        <f t="shared" si="39"/>
        <v>0.02</v>
      </c>
      <c r="T74" s="126">
        <f t="shared" si="40"/>
        <v>163</v>
      </c>
      <c r="U74" s="127">
        <f t="shared" si="41"/>
        <v>0.02</v>
      </c>
      <c r="V74" s="366"/>
      <c r="W74" s="348">
        <f t="shared" si="42"/>
        <v>1.83808554347455E+18</v>
      </c>
      <c r="X74" s="349">
        <f t="shared" si="43"/>
        <v>1.0516697673681199E+19</v>
      </c>
      <c r="Y74" s="343"/>
      <c r="Z74" s="352">
        <f t="shared" si="44"/>
        <v>-1.0516697673681199E+19</v>
      </c>
      <c r="AA74" s="353">
        <f t="shared" si="45"/>
        <v>584260981871178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0.21</v>
      </c>
      <c r="AG74" s="351">
        <f t="shared" si="49"/>
        <v>102115863526364</v>
      </c>
    </row>
    <row r="75" spans="1:33" ht="14.4" x14ac:dyDescent="0.3">
      <c r="A75" s="159">
        <f t="shared" si="21"/>
        <v>56</v>
      </c>
      <c r="B75" s="107">
        <f t="shared" si="27"/>
        <v>0</v>
      </c>
      <c r="C75" s="112">
        <f t="shared" si="28"/>
        <v>20</v>
      </c>
      <c r="D75" s="76"/>
      <c r="E75" s="107">
        <f t="shared" si="29"/>
        <v>0</v>
      </c>
      <c r="F75" s="105">
        <f t="shared" si="30"/>
        <v>150</v>
      </c>
      <c r="G75" s="100">
        <f t="shared" si="31"/>
        <v>7950</v>
      </c>
      <c r="H75" s="11"/>
      <c r="I75" s="7">
        <f t="shared" si="32"/>
        <v>2.0499999999999998</v>
      </c>
      <c r="J75" s="110">
        <f t="shared" si="33"/>
        <v>8177922968848610</v>
      </c>
      <c r="K75" s="8">
        <f t="shared" si="34"/>
        <v>1.5966421034418716E+16</v>
      </c>
      <c r="L75" s="153"/>
      <c r="M75" s="157">
        <f t="shared" si="35"/>
        <v>2.4907616813693199E+18</v>
      </c>
      <c r="N75" s="300">
        <f t="shared" si="2"/>
        <v>138375648964962.22</v>
      </c>
      <c r="O75" s="155">
        <f t="shared" si="36"/>
        <v>1.24538084068466E+17</v>
      </c>
      <c r="P75" s="203">
        <f t="shared" si="37"/>
        <v>1.77911548669237E+19</v>
      </c>
      <c r="Q75" s="216">
        <f t="shared" si="4"/>
        <v>988397492606872.25</v>
      </c>
      <c r="R75" s="119">
        <f t="shared" si="38"/>
        <v>143</v>
      </c>
      <c r="S75" s="120">
        <f t="shared" si="39"/>
        <v>0.02</v>
      </c>
      <c r="T75" s="124">
        <f t="shared" si="40"/>
        <v>163</v>
      </c>
      <c r="U75" s="125">
        <f t="shared" si="41"/>
        <v>0.02</v>
      </c>
      <c r="V75" s="366"/>
      <c r="W75" s="339">
        <f t="shared" si="42"/>
        <v>3.7680753641228201E+18</v>
      </c>
      <c r="X75" s="340">
        <f t="shared" si="43"/>
        <v>2.15592302310465E+19</v>
      </c>
      <c r="Y75" s="343"/>
      <c r="Z75" s="344">
        <f t="shared" si="44"/>
        <v>-2.15592302310465E+19</v>
      </c>
      <c r="AA75" s="345">
        <f t="shared" si="45"/>
        <v>1197735012835920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0.21</v>
      </c>
      <c r="AG75" s="342">
        <f t="shared" si="49"/>
        <v>209337520229046</v>
      </c>
    </row>
    <row r="76" spans="1:33" ht="14.4" x14ac:dyDescent="0.3">
      <c r="A76" s="159">
        <f t="shared" si="21"/>
        <v>57</v>
      </c>
      <c r="B76" s="107">
        <f t="shared" si="27"/>
        <v>0</v>
      </c>
      <c r="C76" s="112">
        <f t="shared" si="28"/>
        <v>20</v>
      </c>
      <c r="D76" s="76"/>
      <c r="E76" s="107">
        <f t="shared" si="29"/>
        <v>0</v>
      </c>
      <c r="F76" s="105">
        <f t="shared" si="30"/>
        <v>150</v>
      </c>
      <c r="G76" s="100">
        <f t="shared" si="31"/>
        <v>8100</v>
      </c>
      <c r="H76" s="11"/>
      <c r="I76" s="7">
        <f t="shared" si="32"/>
        <v>2.0499999999999998</v>
      </c>
      <c r="J76" s="110">
        <f t="shared" si="33"/>
        <v>1.67647420861396E+16</v>
      </c>
      <c r="K76" s="8">
        <f t="shared" si="34"/>
        <v>3.2731163120558316E+16</v>
      </c>
      <c r="L76" s="153"/>
      <c r="M76" s="157">
        <f t="shared" si="35"/>
        <v>5.1060614468071004E+18</v>
      </c>
      <c r="N76" s="300">
        <f t="shared" si="2"/>
        <v>283670080378172.25</v>
      </c>
      <c r="O76" s="155">
        <f t="shared" si="36"/>
        <v>2.5530307234035501E+17</v>
      </c>
      <c r="P76" s="203">
        <f t="shared" si="37"/>
        <v>3.6471867477193601E+19</v>
      </c>
      <c r="Q76" s="216">
        <f t="shared" si="4"/>
        <v>2026214859844089</v>
      </c>
      <c r="R76" s="119">
        <f t="shared" si="38"/>
        <v>143</v>
      </c>
      <c r="S76" s="120">
        <f t="shared" si="39"/>
        <v>0.02</v>
      </c>
      <c r="T76" s="124">
        <f t="shared" si="40"/>
        <v>163</v>
      </c>
      <c r="U76" s="125">
        <f t="shared" si="41"/>
        <v>0.02</v>
      </c>
      <c r="V76" s="366"/>
      <c r="W76" s="339">
        <f t="shared" si="42"/>
        <v>7.7245544964517601E+18</v>
      </c>
      <c r="X76" s="340">
        <f t="shared" si="43"/>
        <v>4.4196421973645402E+19</v>
      </c>
      <c r="Y76" s="343"/>
      <c r="Z76" s="344">
        <f t="shared" si="44"/>
        <v>-4.4196421973645402E+19</v>
      </c>
      <c r="AA76" s="345">
        <f t="shared" si="45"/>
        <v>2455356776313630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0.21</v>
      </c>
      <c r="AG76" s="342">
        <f t="shared" si="49"/>
        <v>429141916469542</v>
      </c>
    </row>
    <row r="77" spans="1:33" ht="14.4" x14ac:dyDescent="0.3">
      <c r="A77" s="159">
        <f t="shared" si="21"/>
        <v>58</v>
      </c>
      <c r="B77" s="107">
        <f t="shared" si="27"/>
        <v>0</v>
      </c>
      <c r="C77" s="112">
        <f t="shared" si="28"/>
        <v>20</v>
      </c>
      <c r="D77" s="76"/>
      <c r="E77" s="107">
        <f t="shared" si="29"/>
        <v>0</v>
      </c>
      <c r="F77" s="105">
        <f t="shared" si="30"/>
        <v>150</v>
      </c>
      <c r="G77" s="100">
        <f t="shared" si="31"/>
        <v>8250</v>
      </c>
      <c r="H77" s="11"/>
      <c r="I77" s="7">
        <f t="shared" si="32"/>
        <v>2.0499999999999998</v>
      </c>
      <c r="J77" s="110">
        <f t="shared" si="33"/>
        <v>3.43677212765862E+16</v>
      </c>
      <c r="K77" s="8">
        <f t="shared" si="34"/>
        <v>6.7098884397144512E+16</v>
      </c>
      <c r="L77" s="153"/>
      <c r="M77" s="157">
        <f t="shared" si="35"/>
        <v>1.0467425965954501E+19</v>
      </c>
      <c r="N77" s="300">
        <f t="shared" si="2"/>
        <v>581523664775250</v>
      </c>
      <c r="O77" s="155">
        <f t="shared" si="36"/>
        <v>5.2337129829772698E+17</v>
      </c>
      <c r="P77" s="203">
        <f t="shared" si="37"/>
        <v>7.4767328328246804E+19</v>
      </c>
      <c r="Q77" s="216">
        <f t="shared" si="4"/>
        <v>4153740462680378</v>
      </c>
      <c r="R77" s="119">
        <f t="shared" si="38"/>
        <v>143</v>
      </c>
      <c r="S77" s="120">
        <f t="shared" si="39"/>
        <v>0.02</v>
      </c>
      <c r="T77" s="124">
        <f t="shared" si="40"/>
        <v>163</v>
      </c>
      <c r="U77" s="125">
        <f t="shared" si="41"/>
        <v>0.02</v>
      </c>
      <c r="V77" s="366"/>
      <c r="W77" s="339">
        <f t="shared" si="42"/>
        <v>1.5835336717726099E+19</v>
      </c>
      <c r="X77" s="340">
        <f t="shared" si="43"/>
        <v>9.0602665045972894E+19</v>
      </c>
      <c r="Y77" s="343"/>
      <c r="Z77" s="344">
        <f t="shared" si="44"/>
        <v>-9.0602665045972894E+19</v>
      </c>
      <c r="AA77" s="345">
        <f t="shared" si="45"/>
        <v>5033481391442940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0.21</v>
      </c>
      <c r="AG77" s="342">
        <f t="shared" si="49"/>
        <v>879740928762561</v>
      </c>
    </row>
    <row r="78" spans="1:33" ht="14.4" x14ac:dyDescent="0.3">
      <c r="A78" s="159">
        <f t="shared" si="21"/>
        <v>59</v>
      </c>
      <c r="B78" s="107">
        <f t="shared" si="27"/>
        <v>0</v>
      </c>
      <c r="C78" s="112">
        <f t="shared" si="28"/>
        <v>20</v>
      </c>
      <c r="D78" s="76"/>
      <c r="E78" s="107">
        <f t="shared" si="29"/>
        <v>0</v>
      </c>
      <c r="F78" s="105">
        <f t="shared" si="30"/>
        <v>150</v>
      </c>
      <c r="G78" s="100">
        <f t="shared" si="31"/>
        <v>8400</v>
      </c>
      <c r="H78" s="11"/>
      <c r="I78" s="7">
        <f t="shared" si="32"/>
        <v>2.0499999999999998</v>
      </c>
      <c r="J78" s="110">
        <f t="shared" si="33"/>
        <v>7.0453828617001696E+16</v>
      </c>
      <c r="K78" s="8">
        <f t="shared" si="34"/>
        <v>1.3755271301414621E+17</v>
      </c>
      <c r="L78" s="153"/>
      <c r="M78" s="157">
        <f t="shared" si="35"/>
        <v>2.14582232302068E+19</v>
      </c>
      <c r="N78" s="300">
        <f t="shared" si="2"/>
        <v>1192123512789266.8</v>
      </c>
      <c r="O78" s="155">
        <f t="shared" si="36"/>
        <v>1.07291116151034E+18</v>
      </c>
      <c r="P78" s="203">
        <f t="shared" si="37"/>
        <v>1.5327302307290599E+20</v>
      </c>
      <c r="Q78" s="216">
        <f t="shared" si="4"/>
        <v>8515167948494777</v>
      </c>
      <c r="R78" s="119">
        <f t="shared" si="38"/>
        <v>143</v>
      </c>
      <c r="S78" s="120">
        <f t="shared" si="39"/>
        <v>0.02</v>
      </c>
      <c r="T78" s="124">
        <f t="shared" si="40"/>
        <v>163</v>
      </c>
      <c r="U78" s="125">
        <f t="shared" si="41"/>
        <v>0.02</v>
      </c>
      <c r="V78" s="366"/>
      <c r="W78" s="339">
        <f t="shared" si="42"/>
        <v>3.24624402713385E+19</v>
      </c>
      <c r="X78" s="340">
        <f t="shared" si="43"/>
        <v>1.85735463344244E+20</v>
      </c>
      <c r="Y78" s="343"/>
      <c r="Z78" s="344">
        <f t="shared" si="44"/>
        <v>-1.85735463344244E+20</v>
      </c>
      <c r="AA78" s="345">
        <f t="shared" si="45"/>
        <v>1.0318636852458E+16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0.21</v>
      </c>
      <c r="AG78" s="342">
        <f t="shared" si="49"/>
        <v>1803468903963250</v>
      </c>
    </row>
    <row r="79" spans="1:33" ht="14.4" x14ac:dyDescent="0.3">
      <c r="A79" s="159">
        <f t="shared" si="21"/>
        <v>60</v>
      </c>
      <c r="B79" s="108">
        <f t="shared" si="27"/>
        <v>0</v>
      </c>
      <c r="C79" s="102">
        <f t="shared" si="28"/>
        <v>20</v>
      </c>
      <c r="D79" s="9"/>
      <c r="E79" s="108">
        <f t="shared" si="29"/>
        <v>0</v>
      </c>
      <c r="F79" s="101">
        <f t="shared" si="30"/>
        <v>150</v>
      </c>
      <c r="G79" s="102">
        <f t="shared" si="31"/>
        <v>8550</v>
      </c>
      <c r="H79" s="9"/>
      <c r="I79" s="13">
        <f t="shared" si="32"/>
        <v>2.0499999999999998</v>
      </c>
      <c r="J79" s="14">
        <f t="shared" si="33"/>
        <v>1.4443034866485299E+17</v>
      </c>
      <c r="K79" s="15">
        <f t="shared" si="34"/>
        <v>2.819830616789992E+17</v>
      </c>
      <c r="L79" s="153"/>
      <c r="M79" s="158">
        <f t="shared" si="35"/>
        <v>4.3989357621923799E+19</v>
      </c>
      <c r="N79" s="301">
        <f t="shared" si="2"/>
        <v>2443853201217989</v>
      </c>
      <c r="O79" s="156">
        <f t="shared" si="36"/>
        <v>2.19946788109619E+18</v>
      </c>
      <c r="P79" s="204">
        <f t="shared" si="37"/>
        <v>3.1420969729945698E+20</v>
      </c>
      <c r="Q79" s="215">
        <f t="shared" si="4"/>
        <v>1.7456094294414276E+16</v>
      </c>
      <c r="R79" s="121">
        <f t="shared" si="38"/>
        <v>143</v>
      </c>
      <c r="S79" s="122">
        <f t="shared" si="39"/>
        <v>0.02</v>
      </c>
      <c r="T79" s="126">
        <f t="shared" si="40"/>
        <v>163</v>
      </c>
      <c r="U79" s="127">
        <f t="shared" si="41"/>
        <v>0.02</v>
      </c>
      <c r="V79" s="366"/>
      <c r="W79" s="348">
        <f t="shared" si="42"/>
        <v>6.6548002556243796E+19</v>
      </c>
      <c r="X79" s="349">
        <f t="shared" si="43"/>
        <v>3.8075769985570098E+20</v>
      </c>
      <c r="Y79" s="343"/>
      <c r="Z79" s="352">
        <f t="shared" si="44"/>
        <v>-3.8075769985570098E+20</v>
      </c>
      <c r="AA79" s="353">
        <f t="shared" si="45"/>
        <v>2.11532055475389E+16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0.21</v>
      </c>
      <c r="AG79" s="351">
        <f t="shared" si="49"/>
        <v>3697111253124660</v>
      </c>
    </row>
    <row r="80" spans="1:33" ht="14.4" x14ac:dyDescent="0.3">
      <c r="A80" s="159">
        <f t="shared" si="21"/>
        <v>61</v>
      </c>
      <c r="B80" s="107">
        <f t="shared" si="27"/>
        <v>0</v>
      </c>
      <c r="C80" s="112">
        <f t="shared" si="28"/>
        <v>20</v>
      </c>
      <c r="D80" s="76"/>
      <c r="E80" s="107">
        <f t="shared" si="29"/>
        <v>0</v>
      </c>
      <c r="F80" s="105">
        <f t="shared" si="30"/>
        <v>150</v>
      </c>
      <c r="G80" s="100">
        <f t="shared" si="31"/>
        <v>8700</v>
      </c>
      <c r="H80" s="11"/>
      <c r="I80" s="7">
        <f t="shared" si="32"/>
        <v>2.0499999999999998</v>
      </c>
      <c r="J80" s="110">
        <f t="shared" si="33"/>
        <v>2.9608221476294899E+17</v>
      </c>
      <c r="K80" s="8">
        <f t="shared" si="34"/>
        <v>5.7806527644194816E+17</v>
      </c>
      <c r="L80" s="153"/>
      <c r="M80" s="157">
        <f t="shared" si="35"/>
        <v>9.0178183124943798E+19</v>
      </c>
      <c r="N80" s="300">
        <f t="shared" si="2"/>
        <v>5009899062496878</v>
      </c>
      <c r="O80" s="155">
        <f t="shared" si="36"/>
        <v>4.50890915624719E+18</v>
      </c>
      <c r="P80" s="203">
        <f t="shared" si="37"/>
        <v>6.4412987946388606E+20</v>
      </c>
      <c r="Q80" s="216">
        <f t="shared" si="4"/>
        <v>3.5784993303549224E+16</v>
      </c>
      <c r="R80" s="119">
        <f t="shared" si="38"/>
        <v>143</v>
      </c>
      <c r="S80" s="120">
        <f t="shared" si="39"/>
        <v>0.02</v>
      </c>
      <c r="T80" s="124">
        <f t="shared" si="40"/>
        <v>163</v>
      </c>
      <c r="U80" s="125">
        <f t="shared" si="41"/>
        <v>0.02</v>
      </c>
      <c r="V80" s="366"/>
      <c r="W80" s="339">
        <f t="shared" si="42"/>
        <v>1.364234052403E+20</v>
      </c>
      <c r="X80" s="340">
        <f t="shared" si="43"/>
        <v>7.8055328470418601E+20</v>
      </c>
      <c r="Y80" s="343"/>
      <c r="Z80" s="344">
        <f t="shared" si="44"/>
        <v>-7.8055328470418601E+20</v>
      </c>
      <c r="AA80" s="345">
        <f t="shared" si="45"/>
        <v>4.33640713724548E+16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0.21</v>
      </c>
      <c r="AG80" s="342">
        <f t="shared" si="49"/>
        <v>7579078068905550</v>
      </c>
    </row>
    <row r="81" spans="1:33" ht="14.4" x14ac:dyDescent="0.3">
      <c r="A81" s="159">
        <f t="shared" si="21"/>
        <v>62</v>
      </c>
      <c r="B81" s="107">
        <f t="shared" si="27"/>
        <v>0</v>
      </c>
      <c r="C81" s="112">
        <f t="shared" si="28"/>
        <v>20</v>
      </c>
      <c r="D81" s="76"/>
      <c r="E81" s="107">
        <f t="shared" si="29"/>
        <v>0</v>
      </c>
      <c r="F81" s="105">
        <f t="shared" si="30"/>
        <v>150</v>
      </c>
      <c r="G81" s="100">
        <f t="shared" si="31"/>
        <v>8850</v>
      </c>
      <c r="H81" s="11"/>
      <c r="I81" s="7">
        <f t="shared" si="32"/>
        <v>2.0499999999999998</v>
      </c>
      <c r="J81" s="110">
        <f t="shared" si="33"/>
        <v>6.0696854026404506E+17</v>
      </c>
      <c r="K81" s="8">
        <f t="shared" si="34"/>
        <v>1.1850338167059932E+18</v>
      </c>
      <c r="L81" s="153"/>
      <c r="M81" s="157">
        <f t="shared" si="35"/>
        <v>1.8486527540613399E+20</v>
      </c>
      <c r="N81" s="300">
        <f t="shared" si="2"/>
        <v>1.0270293078118554E+16</v>
      </c>
      <c r="O81" s="155">
        <f t="shared" si="36"/>
        <v>9.2432637703067197E+18</v>
      </c>
      <c r="P81" s="203">
        <f t="shared" si="37"/>
        <v>1.32046625290097E+21</v>
      </c>
      <c r="Q81" s="216">
        <f t="shared" si="4"/>
        <v>7.3359236272276112E+16</v>
      </c>
      <c r="R81" s="119">
        <f t="shared" si="38"/>
        <v>143</v>
      </c>
      <c r="S81" s="120">
        <f t="shared" si="39"/>
        <v>0.02</v>
      </c>
      <c r="T81" s="124">
        <f t="shared" si="40"/>
        <v>163</v>
      </c>
      <c r="U81" s="125">
        <f t="shared" si="41"/>
        <v>0.02</v>
      </c>
      <c r="V81" s="366"/>
      <c r="W81" s="339">
        <f t="shared" si="42"/>
        <v>2.7966798074261399E+20</v>
      </c>
      <c r="X81" s="340">
        <f t="shared" si="43"/>
        <v>1.6001342336435801E+21</v>
      </c>
      <c r="Y81" s="343"/>
      <c r="Z81" s="344">
        <f t="shared" si="44"/>
        <v>-1.6001342336435801E+21</v>
      </c>
      <c r="AA81" s="345">
        <f t="shared" si="45"/>
        <v>8.8896346313532192E+16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0.21</v>
      </c>
      <c r="AG81" s="342">
        <f t="shared" si="49"/>
        <v>1.55371100412563E+16</v>
      </c>
    </row>
    <row r="82" spans="1:33" ht="14.4" x14ac:dyDescent="0.3">
      <c r="A82" s="159">
        <f t="shared" si="21"/>
        <v>63</v>
      </c>
      <c r="B82" s="107">
        <f t="shared" si="27"/>
        <v>0</v>
      </c>
      <c r="C82" s="112">
        <f t="shared" si="28"/>
        <v>20</v>
      </c>
      <c r="D82" s="76"/>
      <c r="E82" s="107">
        <f t="shared" si="29"/>
        <v>0</v>
      </c>
      <c r="F82" s="105">
        <f t="shared" si="30"/>
        <v>150</v>
      </c>
      <c r="G82" s="100">
        <f t="shared" si="31"/>
        <v>9000</v>
      </c>
      <c r="H82" s="11"/>
      <c r="I82" s="7">
        <f t="shared" si="32"/>
        <v>2.0499999999999998</v>
      </c>
      <c r="J82" s="110">
        <f t="shared" si="33"/>
        <v>1.24428550754129E+18</v>
      </c>
      <c r="K82" s="8">
        <f t="shared" si="34"/>
        <v>2.4293193242472832E+18</v>
      </c>
      <c r="L82" s="153"/>
      <c r="M82" s="157">
        <f t="shared" si="35"/>
        <v>3.7897381458257602E+20</v>
      </c>
      <c r="N82" s="300">
        <f t="shared" si="2"/>
        <v>2.1054100810143112E+16</v>
      </c>
      <c r="O82" s="155">
        <f t="shared" si="36"/>
        <v>1.89486907291288E+19</v>
      </c>
      <c r="P82" s="203">
        <f t="shared" si="37"/>
        <v>2.7069558184469799E+21</v>
      </c>
      <c r="Q82" s="216">
        <f t="shared" si="4"/>
        <v>1.5038643435816554E+17</v>
      </c>
      <c r="R82" s="119">
        <f t="shared" si="38"/>
        <v>143</v>
      </c>
      <c r="S82" s="120">
        <f t="shared" si="39"/>
        <v>0.02</v>
      </c>
      <c r="T82" s="124">
        <f t="shared" si="40"/>
        <v>163</v>
      </c>
      <c r="U82" s="125">
        <f t="shared" si="41"/>
        <v>0.02</v>
      </c>
      <c r="V82" s="366"/>
      <c r="W82" s="339">
        <f t="shared" si="42"/>
        <v>5.7331936052235901E+20</v>
      </c>
      <c r="X82" s="340">
        <f t="shared" si="43"/>
        <v>3.2802751789693398E+21</v>
      </c>
      <c r="Y82" s="343"/>
      <c r="Z82" s="344">
        <f t="shared" si="44"/>
        <v>-3.2802751789693398E+21</v>
      </c>
      <c r="AA82" s="345">
        <f t="shared" si="45"/>
        <v>1.8223750994274099E+17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0.21</v>
      </c>
      <c r="AG82" s="342">
        <f t="shared" si="49"/>
        <v>3.18510755845755E+16</v>
      </c>
    </row>
    <row r="83" spans="1:33" ht="14.4" x14ac:dyDescent="0.3">
      <c r="A83" s="159">
        <f t="shared" si="21"/>
        <v>64</v>
      </c>
      <c r="B83" s="107">
        <f t="shared" si="27"/>
        <v>0</v>
      </c>
      <c r="C83" s="112">
        <f t="shared" si="28"/>
        <v>20</v>
      </c>
      <c r="D83" s="76"/>
      <c r="E83" s="107">
        <f t="shared" si="29"/>
        <v>0</v>
      </c>
      <c r="F83" s="105">
        <f t="shared" si="30"/>
        <v>150</v>
      </c>
      <c r="G83" s="100">
        <f t="shared" si="31"/>
        <v>9150</v>
      </c>
      <c r="H83" s="11"/>
      <c r="I83" s="7">
        <f t="shared" si="32"/>
        <v>2.0499999999999998</v>
      </c>
      <c r="J83" s="110">
        <f t="shared" si="33"/>
        <v>2.5507852904596398E+18</v>
      </c>
      <c r="K83" s="8">
        <f t="shared" si="34"/>
        <v>4.9801046147069235E+18</v>
      </c>
      <c r="L83" s="153"/>
      <c r="M83" s="157">
        <f t="shared" si="35"/>
        <v>7.7689631989427995E+20</v>
      </c>
      <c r="N83" s="300">
        <f t="shared" si="2"/>
        <v>4.3160906660793328E+16</v>
      </c>
      <c r="O83" s="155">
        <f t="shared" si="36"/>
        <v>3.8844815994713997E+19</v>
      </c>
      <c r="P83" s="203">
        <f t="shared" si="37"/>
        <v>5.5492594278163001E+21</v>
      </c>
      <c r="Q83" s="216">
        <f t="shared" si="4"/>
        <v>3.0829219043423891E+17</v>
      </c>
      <c r="R83" s="119">
        <f t="shared" si="38"/>
        <v>143</v>
      </c>
      <c r="S83" s="120">
        <f t="shared" si="39"/>
        <v>0.02</v>
      </c>
      <c r="T83" s="124">
        <f t="shared" si="40"/>
        <v>163</v>
      </c>
      <c r="U83" s="125">
        <f t="shared" si="41"/>
        <v>0.02</v>
      </c>
      <c r="V83" s="366"/>
      <c r="W83" s="339">
        <f t="shared" si="42"/>
        <v>1.17530468907083E+21</v>
      </c>
      <c r="X83" s="340">
        <f t="shared" si="43"/>
        <v>6.7245641168871301E+21</v>
      </c>
      <c r="Y83" s="343"/>
      <c r="Z83" s="344">
        <f t="shared" si="44"/>
        <v>-6.7245641168871301E+21</v>
      </c>
      <c r="AA83" s="345">
        <f t="shared" si="45"/>
        <v>3.7358689538261798E+17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0.21</v>
      </c>
      <c r="AG83" s="342">
        <f t="shared" si="49"/>
        <v>6.52947049483794E+16</v>
      </c>
    </row>
    <row r="84" spans="1:33" ht="14.4" x14ac:dyDescent="0.3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20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150</v>
      </c>
      <c r="G84" s="102">
        <f t="shared" ref="G84:G89" si="55">G83+F84</f>
        <v>9300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2.0499999999999998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5.22910984544226E+18</v>
      </c>
      <c r="K84" s="15">
        <f t="shared" ref="K84:K89" si="58">K83+ROUND(J84,3)</f>
        <v>1.0209214460149182E+19</v>
      </c>
      <c r="L84" s="153"/>
      <c r="M84" s="158">
        <f t="shared" ref="M84:M89" si="59">ROUND(C84*O84-K84*$O$6,2)</f>
        <v>1.59263745578328E+21</v>
      </c>
      <c r="N84" s="301">
        <f t="shared" si="2"/>
        <v>8.8479858654626672E+16</v>
      </c>
      <c r="O84" s="156">
        <f t="shared" ref="O84:O89" si="60">ROUND(ROUND(K84,2)*$O$4,2)</f>
        <v>7.9631872789163803E+19</v>
      </c>
      <c r="P84" s="204">
        <f t="shared" ref="P84:P89" si="61">ROUND((ROUND(K83,2)*(G84-G83)*$O$4+P83+J84*$O$6),2)</f>
        <v>1.13759818270234E+22</v>
      </c>
      <c r="Q84" s="215">
        <f t="shared" si="4"/>
        <v>6.3199899039018893E+17</v>
      </c>
      <c r="R84" s="121">
        <f t="shared" ref="R84:R89" si="62">ROUND(P84/O84,0)</f>
        <v>143</v>
      </c>
      <c r="S84" s="122">
        <f t="shared" ref="S84:S89" si="63">ROUND(R84/G84,2)</f>
        <v>0.02</v>
      </c>
      <c r="T84" s="126">
        <f t="shared" ref="T84:T89" si="64">R84+C84</f>
        <v>163</v>
      </c>
      <c r="U84" s="127">
        <f t="shared" ref="U84:U89" si="65">ROUND(T84/G84,2)</f>
        <v>0.02</v>
      </c>
      <c r="V84" s="366"/>
      <c r="W84" s="348">
        <f t="shared" ref="W84:W89" si="66">ROUND(K84*$O$7,2)</f>
        <v>2.4093746125952102E+21</v>
      </c>
      <c r="X84" s="349">
        <f t="shared" ref="X84:X89" si="67">ROUND(P84+W84,2)</f>
        <v>1.3785356439618599E+22</v>
      </c>
      <c r="Y84" s="343"/>
      <c r="Z84" s="352">
        <f t="shared" ref="Z84:Z89" si="68">IF($O$10&gt;0,ROUND($O$10-X84,2),0)</f>
        <v>-1.3785356439618599E+22</v>
      </c>
      <c r="AA84" s="353">
        <f t="shared" ref="AA84:AA89" si="69">IF($O$10&gt;0,ROUND(X84/$O$10,2),0)</f>
        <v>7.6585313553436698E+17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0.21</v>
      </c>
      <c r="AG84" s="351">
        <f t="shared" ref="AG84:AG89" si="74">IF($O$10&gt;0,ROUND(W84/$O$10,2),0)</f>
        <v>1.33854145144178E+17</v>
      </c>
    </row>
    <row r="85" spans="1:33" ht="14.4" x14ac:dyDescent="0.3">
      <c r="A85" s="159">
        <f t="shared" si="50"/>
        <v>66</v>
      </c>
      <c r="B85" s="107">
        <f t="shared" si="51"/>
        <v>0</v>
      </c>
      <c r="C85" s="112">
        <f t="shared" si="52"/>
        <v>20</v>
      </c>
      <c r="D85" s="76"/>
      <c r="E85" s="107">
        <f t="shared" si="53"/>
        <v>0</v>
      </c>
      <c r="F85" s="105">
        <f t="shared" si="54"/>
        <v>150</v>
      </c>
      <c r="G85" s="100">
        <f t="shared" si="55"/>
        <v>9450</v>
      </c>
      <c r="H85" s="11"/>
      <c r="I85" s="7">
        <f t="shared" si="56"/>
        <v>2.0499999999999998</v>
      </c>
      <c r="J85" s="110">
        <f t="shared" si="57"/>
        <v>1.0719675183156601E+19</v>
      </c>
      <c r="K85" s="8">
        <f t="shared" si="58"/>
        <v>2.0928889643305783E+19</v>
      </c>
      <c r="L85" s="153"/>
      <c r="M85" s="157">
        <f t="shared" si="59"/>
        <v>3.2649067843556999E+21</v>
      </c>
      <c r="N85" s="300">
        <f t="shared" ref="N85:N119" si="75">IF($O$10&gt;0,M85/$O$10,0)</f>
        <v>1.8138371024198333E+17</v>
      </c>
      <c r="O85" s="155">
        <f t="shared" si="60"/>
        <v>1.63245339217785E+20</v>
      </c>
      <c r="P85" s="203">
        <f t="shared" si="61"/>
        <v>2.3320762745398E+22</v>
      </c>
      <c r="Q85" s="216">
        <f t="shared" ref="Q85:Q119" si="76">P85/$O$10</f>
        <v>1.2955979302998889E+18</v>
      </c>
      <c r="R85" s="119">
        <f t="shared" si="62"/>
        <v>143</v>
      </c>
      <c r="S85" s="120">
        <f t="shared" si="63"/>
        <v>0.02</v>
      </c>
      <c r="T85" s="124">
        <f t="shared" si="64"/>
        <v>163</v>
      </c>
      <c r="U85" s="125">
        <f t="shared" si="65"/>
        <v>0.02</v>
      </c>
      <c r="V85" s="366"/>
      <c r="W85" s="339">
        <f t="shared" si="66"/>
        <v>4.9392179558201604E+21</v>
      </c>
      <c r="X85" s="340">
        <f t="shared" si="67"/>
        <v>2.82599807012182E+22</v>
      </c>
      <c r="Y85" s="343"/>
      <c r="Z85" s="344">
        <f t="shared" si="68"/>
        <v>-2.82599807012182E+22</v>
      </c>
      <c r="AA85" s="345">
        <f t="shared" si="69"/>
        <v>1.56999892784546E+18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0.21</v>
      </c>
      <c r="AG85" s="342">
        <f t="shared" si="74"/>
        <v>2.74400997545564E+17</v>
      </c>
    </row>
    <row r="86" spans="1:33" ht="14.4" x14ac:dyDescent="0.3">
      <c r="A86" s="159">
        <f t="shared" si="50"/>
        <v>67</v>
      </c>
      <c r="B86" s="107">
        <f t="shared" si="51"/>
        <v>0</v>
      </c>
      <c r="C86" s="112">
        <f t="shared" si="52"/>
        <v>20</v>
      </c>
      <c r="D86" s="76"/>
      <c r="E86" s="107">
        <f t="shared" si="53"/>
        <v>0</v>
      </c>
      <c r="F86" s="105">
        <f t="shared" si="54"/>
        <v>150</v>
      </c>
      <c r="G86" s="100">
        <f t="shared" si="55"/>
        <v>9600</v>
      </c>
      <c r="H86" s="11"/>
      <c r="I86" s="7">
        <f t="shared" si="56"/>
        <v>2.0499999999999998</v>
      </c>
      <c r="J86" s="110">
        <f t="shared" si="57"/>
        <v>2.1975334125470999E+19</v>
      </c>
      <c r="K86" s="8">
        <f t="shared" si="58"/>
        <v>4.2904223768776786E+19</v>
      </c>
      <c r="L86" s="153"/>
      <c r="M86" s="157">
        <f t="shared" si="59"/>
        <v>6.6930589079291801E+21</v>
      </c>
      <c r="N86" s="300">
        <f t="shared" si="75"/>
        <v>3.7183660599606554E+17</v>
      </c>
      <c r="O86" s="155">
        <f t="shared" si="60"/>
        <v>3.3465294539645898E+20</v>
      </c>
      <c r="P86" s="203">
        <f t="shared" si="61"/>
        <v>4.7807563628065799E+22</v>
      </c>
      <c r="Q86" s="216">
        <f t="shared" si="76"/>
        <v>2.6559757571147668E+18</v>
      </c>
      <c r="R86" s="119">
        <f t="shared" si="62"/>
        <v>143</v>
      </c>
      <c r="S86" s="120">
        <f t="shared" si="63"/>
        <v>0.01</v>
      </c>
      <c r="T86" s="124">
        <f t="shared" si="64"/>
        <v>163</v>
      </c>
      <c r="U86" s="125">
        <f t="shared" si="65"/>
        <v>0.02</v>
      </c>
      <c r="V86" s="366"/>
      <c r="W86" s="339">
        <f t="shared" si="66"/>
        <v>1.01253968094313E+22</v>
      </c>
      <c r="X86" s="340">
        <f t="shared" si="67"/>
        <v>5.7932960437497103E+22</v>
      </c>
      <c r="Y86" s="343"/>
      <c r="Z86" s="344">
        <f t="shared" si="68"/>
        <v>-5.7932960437497103E+22</v>
      </c>
      <c r="AA86" s="345">
        <f t="shared" si="69"/>
        <v>3.2184978020831698E+18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0.21</v>
      </c>
      <c r="AG86" s="342">
        <f t="shared" si="74"/>
        <v>5.6252204496840602E+17</v>
      </c>
    </row>
    <row r="87" spans="1:33" ht="14.4" x14ac:dyDescent="0.3">
      <c r="A87" s="159">
        <f t="shared" si="50"/>
        <v>68</v>
      </c>
      <c r="B87" s="107">
        <f t="shared" si="51"/>
        <v>0</v>
      </c>
      <c r="C87" s="112">
        <f t="shared" si="52"/>
        <v>20</v>
      </c>
      <c r="D87" s="76"/>
      <c r="E87" s="107">
        <f t="shared" si="53"/>
        <v>0</v>
      </c>
      <c r="F87" s="105">
        <f t="shared" si="54"/>
        <v>150</v>
      </c>
      <c r="G87" s="100">
        <f t="shared" si="55"/>
        <v>9750</v>
      </c>
      <c r="H87" s="11"/>
      <c r="I87" s="7">
        <f t="shared" si="56"/>
        <v>2.0499999999999998</v>
      </c>
      <c r="J87" s="110">
        <f t="shared" si="57"/>
        <v>4.5049434957215498E+19</v>
      </c>
      <c r="K87" s="8">
        <f t="shared" si="58"/>
        <v>8.7953658725992284E+19</v>
      </c>
      <c r="L87" s="153"/>
      <c r="M87" s="157">
        <f t="shared" si="59"/>
        <v>1.37207707612548E+22</v>
      </c>
      <c r="N87" s="300">
        <f t="shared" si="75"/>
        <v>7.6226504229193331E+17</v>
      </c>
      <c r="O87" s="155">
        <f t="shared" si="60"/>
        <v>6.8603853806274006E+20</v>
      </c>
      <c r="P87" s="203">
        <f t="shared" si="61"/>
        <v>9.8005505437534698E+22</v>
      </c>
      <c r="Q87" s="216">
        <f t="shared" si="76"/>
        <v>5.4447503020852613E+18</v>
      </c>
      <c r="R87" s="119">
        <f t="shared" si="62"/>
        <v>143</v>
      </c>
      <c r="S87" s="120">
        <f t="shared" si="63"/>
        <v>0.01</v>
      </c>
      <c r="T87" s="124">
        <f t="shared" si="64"/>
        <v>163</v>
      </c>
      <c r="U87" s="125">
        <f t="shared" si="65"/>
        <v>0.02</v>
      </c>
      <c r="V87" s="366"/>
      <c r="W87" s="339">
        <f t="shared" si="66"/>
        <v>2.0757063459334202E+22</v>
      </c>
      <c r="X87" s="340">
        <f t="shared" si="67"/>
        <v>1.18762568896869E+23</v>
      </c>
      <c r="Y87" s="343"/>
      <c r="Z87" s="344">
        <f t="shared" si="68"/>
        <v>-1.18762568896869E+23</v>
      </c>
      <c r="AA87" s="345">
        <f t="shared" si="69"/>
        <v>6.5979204942704998E+18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0.21</v>
      </c>
      <c r="AG87" s="342">
        <f t="shared" si="74"/>
        <v>1.1531701921852301E+18</v>
      </c>
    </row>
    <row r="88" spans="1:33" ht="14.4" x14ac:dyDescent="0.3">
      <c r="A88" s="159">
        <f t="shared" si="50"/>
        <v>69</v>
      </c>
      <c r="B88" s="107">
        <f t="shared" si="51"/>
        <v>0</v>
      </c>
      <c r="C88" s="112">
        <f t="shared" si="52"/>
        <v>20</v>
      </c>
      <c r="D88" s="76"/>
      <c r="E88" s="107">
        <f t="shared" si="53"/>
        <v>0</v>
      </c>
      <c r="F88" s="105">
        <f t="shared" si="54"/>
        <v>150</v>
      </c>
      <c r="G88" s="100">
        <f t="shared" si="55"/>
        <v>9900</v>
      </c>
      <c r="H88" s="11"/>
      <c r="I88" s="7">
        <f t="shared" si="56"/>
        <v>2.0499999999999998</v>
      </c>
      <c r="J88" s="110">
        <f t="shared" si="57"/>
        <v>9.2351341662291804E+19</v>
      </c>
      <c r="K88" s="8">
        <f t="shared" si="58"/>
        <v>1.8030500038828409E+20</v>
      </c>
      <c r="L88" s="153"/>
      <c r="M88" s="157">
        <f t="shared" si="59"/>
        <v>2.81275800605724E+22</v>
      </c>
      <c r="N88" s="300">
        <f t="shared" si="75"/>
        <v>1.5626433366984668E+18</v>
      </c>
      <c r="O88" s="155">
        <f t="shared" si="60"/>
        <v>1.4063790030286199E+21</v>
      </c>
      <c r="P88" s="203">
        <f t="shared" si="61"/>
        <v>2.00911286146946E+23</v>
      </c>
      <c r="Q88" s="216">
        <f t="shared" si="76"/>
        <v>1.1161738119274779E+19</v>
      </c>
      <c r="R88" s="119">
        <f t="shared" si="62"/>
        <v>143</v>
      </c>
      <c r="S88" s="120">
        <f t="shared" si="63"/>
        <v>0.01</v>
      </c>
      <c r="T88" s="124">
        <f t="shared" si="64"/>
        <v>163</v>
      </c>
      <c r="U88" s="125">
        <f t="shared" si="65"/>
        <v>0.02</v>
      </c>
      <c r="V88" s="366"/>
      <c r="W88" s="339">
        <f t="shared" si="66"/>
        <v>4.2551980091635E+22</v>
      </c>
      <c r="X88" s="340">
        <f t="shared" si="67"/>
        <v>2.43463266238581E+23</v>
      </c>
      <c r="Y88" s="343"/>
      <c r="Z88" s="344">
        <f t="shared" si="68"/>
        <v>-2.43463266238581E+23</v>
      </c>
      <c r="AA88" s="345">
        <f t="shared" si="69"/>
        <v>1.35257370132545E+19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0.21</v>
      </c>
      <c r="AG88" s="342">
        <f t="shared" si="74"/>
        <v>2.3639988939797202E+18</v>
      </c>
    </row>
    <row r="89" spans="1:33" ht="14.4" x14ac:dyDescent="0.3">
      <c r="A89" s="159">
        <f t="shared" si="50"/>
        <v>70</v>
      </c>
      <c r="B89" s="108">
        <f t="shared" si="51"/>
        <v>0</v>
      </c>
      <c r="C89" s="102">
        <f t="shared" si="52"/>
        <v>20</v>
      </c>
      <c r="D89" s="9"/>
      <c r="E89" s="108">
        <f t="shared" si="53"/>
        <v>0</v>
      </c>
      <c r="F89" s="101">
        <f t="shared" si="54"/>
        <v>150</v>
      </c>
      <c r="G89" s="102">
        <f t="shared" si="55"/>
        <v>10050</v>
      </c>
      <c r="H89" s="9"/>
      <c r="I89" s="13">
        <f t="shared" si="56"/>
        <v>2.0499999999999998</v>
      </c>
      <c r="J89" s="14">
        <f t="shared" si="57"/>
        <v>1.8932025040769801E+20</v>
      </c>
      <c r="K89" s="15">
        <f t="shared" si="58"/>
        <v>3.6962525079598209E+20</v>
      </c>
      <c r="L89" s="153"/>
      <c r="M89" s="158">
        <f t="shared" si="59"/>
        <v>5.7661539124173196E+22</v>
      </c>
      <c r="N89" s="301">
        <f t="shared" si="75"/>
        <v>3.2034188402318444E+18</v>
      </c>
      <c r="O89" s="156">
        <f t="shared" si="60"/>
        <v>2.8830769562086602E+21</v>
      </c>
      <c r="P89" s="204">
        <f t="shared" si="61"/>
        <v>4.1186813660123799E+23</v>
      </c>
      <c r="Q89" s="215">
        <f t="shared" si="76"/>
        <v>2.2881563144513221E+19</v>
      </c>
      <c r="R89" s="121">
        <f t="shared" si="62"/>
        <v>143</v>
      </c>
      <c r="S89" s="122">
        <f t="shared" si="63"/>
        <v>0.01</v>
      </c>
      <c r="T89" s="126">
        <f t="shared" si="64"/>
        <v>163</v>
      </c>
      <c r="U89" s="127">
        <f t="shared" si="65"/>
        <v>0.02</v>
      </c>
      <c r="V89" s="366"/>
      <c r="W89" s="348">
        <f t="shared" si="66"/>
        <v>8.7231559187851802E+22</v>
      </c>
      <c r="X89" s="349">
        <f t="shared" si="67"/>
        <v>4.9909969578908997E+23</v>
      </c>
      <c r="Y89" s="343"/>
      <c r="Z89" s="352">
        <f t="shared" si="68"/>
        <v>-4.9909969578908997E+23</v>
      </c>
      <c r="AA89" s="353">
        <f t="shared" si="69"/>
        <v>2.77277608771717E+19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0.21</v>
      </c>
      <c r="AG89" s="351">
        <f t="shared" si="74"/>
        <v>4.84619773265843E+18</v>
      </c>
    </row>
    <row r="90" spans="1:33" ht="14.4" x14ac:dyDescent="0.3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20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150</v>
      </c>
      <c r="G90" s="100">
        <f t="shared" ref="G90:G119" si="82">G89+F90</f>
        <v>10200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2.0499999999999998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3.8810651333578103E+20</v>
      </c>
      <c r="K90" s="8">
        <f t="shared" ref="K90:K119" si="85">K89+ROUND(J90,3)</f>
        <v>7.5773176413176306E+20</v>
      </c>
      <c r="L90" s="153"/>
      <c r="M90" s="157">
        <f t="shared" ref="M90:M119" si="86">ROUND(C90*O90-K90*$O$6,2)</f>
        <v>1.1820615520455501E+23</v>
      </c>
      <c r="N90" s="300">
        <f t="shared" si="75"/>
        <v>6.5670086224752783E+18</v>
      </c>
      <c r="O90" s="155">
        <f t="shared" ref="O90:O119" si="87">ROUND(ROUND(K90,2)*$O$4,2)</f>
        <v>5.91030776022775E+21</v>
      </c>
      <c r="P90" s="203">
        <f t="shared" ref="P90:P119" si="88">ROUND((ROUND(K89,2)*(G90-G89)*$O$4+P89+J90*$O$6),2)</f>
        <v>8.4432968003253696E+23</v>
      </c>
      <c r="Q90" s="216">
        <f t="shared" si="76"/>
        <v>4.6907204446252057E+19</v>
      </c>
      <c r="R90" s="119">
        <f t="shared" ref="R90:R119" si="89">ROUND(P90/O90,0)</f>
        <v>143</v>
      </c>
      <c r="S90" s="120">
        <f t="shared" ref="S90:S119" si="90">ROUND(R90/G90,2)</f>
        <v>0.01</v>
      </c>
      <c r="T90" s="124">
        <f t="shared" ref="T90:T119" si="91">R90+C90</f>
        <v>163</v>
      </c>
      <c r="U90" s="125">
        <f t="shared" ref="U90:U119" si="92">ROUND(T90/G90,2)</f>
        <v>0.02</v>
      </c>
      <c r="V90" s="366"/>
      <c r="W90" s="339">
        <f t="shared" ref="W90:W119" si="93">ROUND(K90*$O$7,2)</f>
        <v>1.7882469633509599E+23</v>
      </c>
      <c r="X90" s="340">
        <f t="shared" ref="X90:X119" si="94">ROUND(P90+W90,2)</f>
        <v>1.02315437636763E+24</v>
      </c>
      <c r="Y90" s="343"/>
      <c r="Z90" s="344">
        <f t="shared" ref="Z90:Z119" si="95">IF($O$10&gt;0,ROUND($O$10-X90,2),0)</f>
        <v>-1.02315437636763E+24</v>
      </c>
      <c r="AA90" s="345">
        <f t="shared" ref="AA90:AA119" si="96">IF($O$10&gt;0,ROUND(X90/$O$10,2),0)</f>
        <v>5.6841909798201696E+19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0.21</v>
      </c>
      <c r="AG90" s="342">
        <f t="shared" ref="AG90:AG119" si="101">IF($O$10&gt;0,ROUND(W90/$O$10,2),0)</f>
        <v>9.934705351949781E+18</v>
      </c>
    </row>
    <row r="91" spans="1:33" ht="14.4" x14ac:dyDescent="0.3">
      <c r="A91" s="159">
        <f t="shared" si="77"/>
        <v>72</v>
      </c>
      <c r="B91" s="107">
        <f t="shared" si="78"/>
        <v>0</v>
      </c>
      <c r="C91" s="112">
        <f t="shared" si="79"/>
        <v>20</v>
      </c>
      <c r="D91" s="76"/>
      <c r="E91" s="107">
        <f t="shared" si="80"/>
        <v>0</v>
      </c>
      <c r="F91" s="105">
        <f t="shared" si="81"/>
        <v>150</v>
      </c>
      <c r="G91" s="100">
        <f t="shared" si="82"/>
        <v>10350</v>
      </c>
      <c r="H91" s="11"/>
      <c r="I91" s="7">
        <f t="shared" si="83"/>
        <v>2.0499999999999998</v>
      </c>
      <c r="J91" s="110">
        <f t="shared" si="84"/>
        <v>7.9561835233835103E+20</v>
      </c>
      <c r="K91" s="8">
        <f t="shared" si="85"/>
        <v>1.5533501164701142E+21</v>
      </c>
      <c r="L91" s="153"/>
      <c r="M91" s="157">
        <f t="shared" si="86"/>
        <v>2.4232261816933801E+23</v>
      </c>
      <c r="N91" s="300">
        <f t="shared" si="75"/>
        <v>1.3462367676074334E+19</v>
      </c>
      <c r="O91" s="155">
        <f t="shared" si="87"/>
        <v>1.21161309084669E+22</v>
      </c>
      <c r="P91" s="203">
        <f t="shared" si="88"/>
        <v>1.7308758440666999E+24</v>
      </c>
      <c r="Q91" s="216">
        <f t="shared" si="76"/>
        <v>9.6159769114816659E+19</v>
      </c>
      <c r="R91" s="119">
        <f t="shared" si="89"/>
        <v>143</v>
      </c>
      <c r="S91" s="120">
        <f t="shared" si="90"/>
        <v>0.01</v>
      </c>
      <c r="T91" s="124">
        <f t="shared" si="91"/>
        <v>163</v>
      </c>
      <c r="U91" s="125">
        <f t="shared" si="92"/>
        <v>0.02</v>
      </c>
      <c r="V91" s="366"/>
      <c r="W91" s="339">
        <f t="shared" si="93"/>
        <v>3.6659062748694703E+23</v>
      </c>
      <c r="X91" s="340">
        <f t="shared" si="94"/>
        <v>2.0974664715536501E+24</v>
      </c>
      <c r="Y91" s="343"/>
      <c r="Z91" s="344">
        <f t="shared" si="95"/>
        <v>-2.0974664715536501E+24</v>
      </c>
      <c r="AA91" s="345">
        <f t="shared" si="96"/>
        <v>1.16525915086314E+20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0.21</v>
      </c>
      <c r="AG91" s="342">
        <f t="shared" si="101"/>
        <v>2.0366145971497099E+19</v>
      </c>
    </row>
    <row r="92" spans="1:33" ht="14.4" x14ac:dyDescent="0.3">
      <c r="A92" s="159">
        <f t="shared" si="77"/>
        <v>73</v>
      </c>
      <c r="B92" s="107">
        <f t="shared" si="78"/>
        <v>0</v>
      </c>
      <c r="C92" s="112">
        <f t="shared" si="79"/>
        <v>20</v>
      </c>
      <c r="D92" s="76"/>
      <c r="E92" s="107">
        <f t="shared" si="80"/>
        <v>0</v>
      </c>
      <c r="F92" s="105">
        <f t="shared" si="81"/>
        <v>150</v>
      </c>
      <c r="G92" s="100">
        <f t="shared" si="82"/>
        <v>10500</v>
      </c>
      <c r="H92" s="11"/>
      <c r="I92" s="7">
        <f t="shared" si="83"/>
        <v>2.0499999999999998</v>
      </c>
      <c r="J92" s="110">
        <f t="shared" si="84"/>
        <v>1.6310176222936199E+21</v>
      </c>
      <c r="K92" s="8">
        <f t="shared" si="85"/>
        <v>3.1843677387637339E+21</v>
      </c>
      <c r="L92" s="153"/>
      <c r="M92" s="157">
        <f t="shared" si="86"/>
        <v>4.9676136724714197E+23</v>
      </c>
      <c r="N92" s="300">
        <f t="shared" si="75"/>
        <v>2.7597853735952331E+19</v>
      </c>
      <c r="O92" s="155">
        <f t="shared" si="87"/>
        <v>2.4838068362357099E+22</v>
      </c>
      <c r="P92" s="203">
        <f t="shared" si="88"/>
        <v>3.5482954803367301E+24</v>
      </c>
      <c r="Q92" s="216">
        <f t="shared" si="76"/>
        <v>1.9712752668537389E+20</v>
      </c>
      <c r="R92" s="119">
        <f t="shared" si="89"/>
        <v>143</v>
      </c>
      <c r="S92" s="120">
        <f t="shared" si="90"/>
        <v>0.01</v>
      </c>
      <c r="T92" s="124">
        <f t="shared" si="91"/>
        <v>163</v>
      </c>
      <c r="U92" s="125">
        <f t="shared" si="92"/>
        <v>0.02</v>
      </c>
      <c r="V92" s="366"/>
      <c r="W92" s="339">
        <f t="shared" si="93"/>
        <v>7.5151078634824101E+23</v>
      </c>
      <c r="X92" s="340">
        <f t="shared" si="94"/>
        <v>4.2998062666849699E+24</v>
      </c>
      <c r="Y92" s="343"/>
      <c r="Z92" s="344">
        <f t="shared" si="95"/>
        <v>-4.2998062666849699E+24</v>
      </c>
      <c r="AA92" s="345">
        <f t="shared" si="96"/>
        <v>2.38878125926943E+20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0.21</v>
      </c>
      <c r="AG92" s="342">
        <f t="shared" si="101"/>
        <v>4.1750599241568903E+19</v>
      </c>
    </row>
    <row r="93" spans="1:33" ht="14.4" x14ac:dyDescent="0.3">
      <c r="A93" s="159">
        <f t="shared" si="77"/>
        <v>74</v>
      </c>
      <c r="B93" s="107">
        <f t="shared" si="78"/>
        <v>0</v>
      </c>
      <c r="C93" s="112">
        <f t="shared" si="79"/>
        <v>20</v>
      </c>
      <c r="D93" s="76"/>
      <c r="E93" s="107">
        <f t="shared" si="80"/>
        <v>0</v>
      </c>
      <c r="F93" s="105">
        <f t="shared" si="81"/>
        <v>150</v>
      </c>
      <c r="G93" s="100">
        <f t="shared" si="82"/>
        <v>10650</v>
      </c>
      <c r="H93" s="11"/>
      <c r="I93" s="7">
        <f t="shared" si="83"/>
        <v>2.0499999999999998</v>
      </c>
      <c r="J93" s="110">
        <f t="shared" si="84"/>
        <v>3.3435861257019201E+21</v>
      </c>
      <c r="K93" s="8">
        <f t="shared" si="85"/>
        <v>6.5279538644656534E+21</v>
      </c>
      <c r="L93" s="153"/>
      <c r="M93" s="157">
        <f t="shared" si="86"/>
        <v>1.01836080285664E+24</v>
      </c>
      <c r="N93" s="300">
        <f t="shared" si="75"/>
        <v>5.6575600158702223E+19</v>
      </c>
      <c r="O93" s="155">
        <f t="shared" si="87"/>
        <v>5.0918040142832101E+22</v>
      </c>
      <c r="P93" s="203">
        <f t="shared" si="88"/>
        <v>7.2740057346902898E+24</v>
      </c>
      <c r="Q93" s="216">
        <f t="shared" si="76"/>
        <v>4.0411142970501608E+20</v>
      </c>
      <c r="R93" s="119">
        <f t="shared" si="89"/>
        <v>143</v>
      </c>
      <c r="S93" s="120">
        <f t="shared" si="90"/>
        <v>0.01</v>
      </c>
      <c r="T93" s="124">
        <f t="shared" si="91"/>
        <v>163</v>
      </c>
      <c r="U93" s="125">
        <f t="shared" si="92"/>
        <v>0.02</v>
      </c>
      <c r="V93" s="366"/>
      <c r="W93" s="339">
        <f t="shared" si="93"/>
        <v>1.54059711201389E+24</v>
      </c>
      <c r="X93" s="340">
        <f t="shared" si="94"/>
        <v>8.81460284670418E+24</v>
      </c>
      <c r="Y93" s="343"/>
      <c r="Z93" s="344">
        <f t="shared" si="95"/>
        <v>-8.81460284670418E+24</v>
      </c>
      <c r="AA93" s="345">
        <f t="shared" si="96"/>
        <v>4.8970015815023198E+20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0.21</v>
      </c>
      <c r="AG93" s="342">
        <f t="shared" si="101"/>
        <v>8.5588728445216096E+19</v>
      </c>
    </row>
    <row r="94" spans="1:33" ht="14.4" x14ac:dyDescent="0.3">
      <c r="A94" s="159">
        <f t="shared" si="77"/>
        <v>75</v>
      </c>
      <c r="B94" s="108">
        <f t="shared" si="78"/>
        <v>0</v>
      </c>
      <c r="C94" s="102">
        <f t="shared" si="79"/>
        <v>20</v>
      </c>
      <c r="D94" s="9"/>
      <c r="E94" s="108">
        <f t="shared" si="80"/>
        <v>0</v>
      </c>
      <c r="F94" s="101">
        <f t="shared" si="81"/>
        <v>150</v>
      </c>
      <c r="G94" s="102">
        <f t="shared" si="82"/>
        <v>10800</v>
      </c>
      <c r="H94" s="9"/>
      <c r="I94" s="13">
        <f t="shared" si="83"/>
        <v>2.0499999999999998</v>
      </c>
      <c r="J94" s="14">
        <f t="shared" si="84"/>
        <v>6.8543515576889403E+21</v>
      </c>
      <c r="K94" s="15">
        <f t="shared" si="85"/>
        <v>1.3382305422154595E+22</v>
      </c>
      <c r="L94" s="153"/>
      <c r="M94" s="158">
        <f t="shared" si="86"/>
        <v>2.08763964585612E+24</v>
      </c>
      <c r="N94" s="301">
        <f t="shared" si="75"/>
        <v>1.1597998032534E+20</v>
      </c>
      <c r="O94" s="156">
        <f t="shared" si="87"/>
        <v>1.04381982292806E+23</v>
      </c>
      <c r="P94" s="204">
        <f t="shared" si="88"/>
        <v>1.4911711756115101E+25</v>
      </c>
      <c r="Q94" s="215">
        <f t="shared" si="76"/>
        <v>8.2842843089528331E+20</v>
      </c>
      <c r="R94" s="121">
        <f t="shared" si="89"/>
        <v>143</v>
      </c>
      <c r="S94" s="122">
        <f t="shared" si="90"/>
        <v>0.01</v>
      </c>
      <c r="T94" s="126">
        <f t="shared" si="91"/>
        <v>163</v>
      </c>
      <c r="U94" s="127">
        <f t="shared" si="92"/>
        <v>0.02</v>
      </c>
      <c r="V94" s="366"/>
      <c r="W94" s="348">
        <f t="shared" si="93"/>
        <v>3.15822407962848E+24</v>
      </c>
      <c r="X94" s="349">
        <f t="shared" si="94"/>
        <v>1.80699358357436E+25</v>
      </c>
      <c r="Y94" s="343"/>
      <c r="Z94" s="352">
        <f t="shared" si="95"/>
        <v>-1.80699358357436E+25</v>
      </c>
      <c r="AA94" s="353">
        <f t="shared" si="96"/>
        <v>1.00388532420798E+21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0.21</v>
      </c>
      <c r="AG94" s="351">
        <f t="shared" si="101"/>
        <v>1.7545689331269301E+20</v>
      </c>
    </row>
    <row r="95" spans="1:33" ht="14.4" x14ac:dyDescent="0.3">
      <c r="A95" s="159">
        <f t="shared" si="77"/>
        <v>76</v>
      </c>
      <c r="B95" s="107">
        <f t="shared" si="78"/>
        <v>0</v>
      </c>
      <c r="C95" s="112">
        <f t="shared" si="79"/>
        <v>20</v>
      </c>
      <c r="D95" s="76"/>
      <c r="E95" s="107">
        <f t="shared" si="80"/>
        <v>0</v>
      </c>
      <c r="F95" s="105">
        <f t="shared" si="81"/>
        <v>150</v>
      </c>
      <c r="G95" s="100">
        <f t="shared" si="82"/>
        <v>10950</v>
      </c>
      <c r="H95" s="11"/>
      <c r="I95" s="7">
        <f t="shared" si="83"/>
        <v>2.0499999999999998</v>
      </c>
      <c r="J95" s="110">
        <f t="shared" si="84"/>
        <v>1.4051420693262301E+22</v>
      </c>
      <c r="K95" s="8">
        <f t="shared" si="85"/>
        <v>2.7433726115416895E+22</v>
      </c>
      <c r="L95" s="153"/>
      <c r="M95" s="157">
        <f t="shared" si="86"/>
        <v>4.2796612740050398E+24</v>
      </c>
      <c r="N95" s="300">
        <f t="shared" si="75"/>
        <v>2.3775895966694664E+20</v>
      </c>
      <c r="O95" s="155">
        <f t="shared" si="87"/>
        <v>2.1398306370025199E+23</v>
      </c>
      <c r="P95" s="203">
        <f t="shared" si="88"/>
        <v>3.0569009100036001E+25</v>
      </c>
      <c r="Q95" s="216">
        <f t="shared" si="76"/>
        <v>1.6982782833353333E+21</v>
      </c>
      <c r="R95" s="119">
        <f t="shared" si="89"/>
        <v>143</v>
      </c>
      <c r="S95" s="120">
        <f t="shared" si="90"/>
        <v>0.01</v>
      </c>
      <c r="T95" s="124">
        <f t="shared" si="91"/>
        <v>163</v>
      </c>
      <c r="U95" s="125">
        <f t="shared" si="92"/>
        <v>0.01</v>
      </c>
      <c r="V95" s="366"/>
      <c r="W95" s="339">
        <f t="shared" si="93"/>
        <v>6.4743593632383895E+24</v>
      </c>
      <c r="X95" s="340">
        <f t="shared" si="94"/>
        <v>3.70433684632744E+25</v>
      </c>
      <c r="Y95" s="343"/>
      <c r="Z95" s="344">
        <f t="shared" si="95"/>
        <v>-3.70433684632744E+25</v>
      </c>
      <c r="AA95" s="345">
        <f t="shared" si="96"/>
        <v>2.05796491462636E+21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0.21</v>
      </c>
      <c r="AG95" s="342">
        <f t="shared" si="101"/>
        <v>3.5968663129102202E+20</v>
      </c>
    </row>
    <row r="96" spans="1:33" ht="14.4" x14ac:dyDescent="0.3">
      <c r="A96" s="159">
        <f t="shared" si="77"/>
        <v>77</v>
      </c>
      <c r="B96" s="107">
        <f t="shared" si="78"/>
        <v>0</v>
      </c>
      <c r="C96" s="112">
        <f t="shared" si="79"/>
        <v>20</v>
      </c>
      <c r="D96" s="76"/>
      <c r="E96" s="107">
        <f t="shared" si="80"/>
        <v>0</v>
      </c>
      <c r="F96" s="105">
        <f t="shared" si="81"/>
        <v>150</v>
      </c>
      <c r="G96" s="100">
        <f t="shared" si="82"/>
        <v>11100</v>
      </c>
      <c r="H96" s="11"/>
      <c r="I96" s="7">
        <f t="shared" si="83"/>
        <v>2.0499999999999998</v>
      </c>
      <c r="J96" s="110">
        <f t="shared" si="84"/>
        <v>2.8805412421187702E+22</v>
      </c>
      <c r="K96" s="8">
        <f t="shared" si="85"/>
        <v>5.6239138536604601E+22</v>
      </c>
      <c r="L96" s="153"/>
      <c r="M96" s="157">
        <f t="shared" si="86"/>
        <v>8.7733056117103201E+24</v>
      </c>
      <c r="N96" s="300">
        <f t="shared" si="75"/>
        <v>4.8740586731724E+20</v>
      </c>
      <c r="O96" s="155">
        <f t="shared" si="87"/>
        <v>4.3866528058551602E+23</v>
      </c>
      <c r="P96" s="203">
        <f t="shared" si="88"/>
        <v>6.2666468655073797E+25</v>
      </c>
      <c r="Q96" s="216">
        <f t="shared" si="76"/>
        <v>3.4814704808374331E+21</v>
      </c>
      <c r="R96" s="119">
        <f t="shared" si="89"/>
        <v>143</v>
      </c>
      <c r="S96" s="120">
        <f t="shared" si="90"/>
        <v>0.01</v>
      </c>
      <c r="T96" s="124">
        <f t="shared" si="91"/>
        <v>163</v>
      </c>
      <c r="U96" s="125">
        <f t="shared" si="92"/>
        <v>0.01</v>
      </c>
      <c r="V96" s="366"/>
      <c r="W96" s="339">
        <f t="shared" si="93"/>
        <v>1.32724366946387E+25</v>
      </c>
      <c r="X96" s="340">
        <f t="shared" si="94"/>
        <v>7.5938905349712504E+25</v>
      </c>
      <c r="Y96" s="343"/>
      <c r="Z96" s="344">
        <f t="shared" si="95"/>
        <v>-7.5938905349712504E+25</v>
      </c>
      <c r="AA96" s="345">
        <f t="shared" si="96"/>
        <v>4.2188280749840301E+21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0.21</v>
      </c>
      <c r="AG96" s="342">
        <f t="shared" si="101"/>
        <v>7.3735759414659396E+20</v>
      </c>
    </row>
    <row r="97" spans="1:33" ht="14.4" x14ac:dyDescent="0.3">
      <c r="A97" s="159">
        <f t="shared" si="77"/>
        <v>78</v>
      </c>
      <c r="B97" s="107">
        <f t="shared" si="78"/>
        <v>0</v>
      </c>
      <c r="C97" s="112">
        <f t="shared" si="79"/>
        <v>20</v>
      </c>
      <c r="D97" s="76"/>
      <c r="E97" s="107">
        <f t="shared" si="80"/>
        <v>0</v>
      </c>
      <c r="F97" s="105">
        <f t="shared" si="81"/>
        <v>150</v>
      </c>
      <c r="G97" s="100">
        <f t="shared" si="82"/>
        <v>11250</v>
      </c>
      <c r="H97" s="11"/>
      <c r="I97" s="7">
        <f t="shared" si="83"/>
        <v>2.0499999999999998</v>
      </c>
      <c r="J97" s="110">
        <f t="shared" si="84"/>
        <v>5.9051095463434798E+22</v>
      </c>
      <c r="K97" s="8">
        <f t="shared" si="85"/>
        <v>1.152902340000394E+23</v>
      </c>
      <c r="L97" s="153"/>
      <c r="M97" s="157">
        <f t="shared" si="86"/>
        <v>1.79852765040061E+25</v>
      </c>
      <c r="N97" s="300">
        <f t="shared" si="75"/>
        <v>9.991820280003389E+20</v>
      </c>
      <c r="O97" s="155">
        <f t="shared" si="87"/>
        <v>8.99263825200304E+23</v>
      </c>
      <c r="P97" s="203">
        <f t="shared" si="88"/>
        <v>1.28466260742901E+26</v>
      </c>
      <c r="Q97" s="216">
        <f t="shared" si="76"/>
        <v>7.1370144857167223E+21</v>
      </c>
      <c r="R97" s="119">
        <f t="shared" si="89"/>
        <v>143</v>
      </c>
      <c r="S97" s="120">
        <f t="shared" si="90"/>
        <v>0.01</v>
      </c>
      <c r="T97" s="124">
        <f t="shared" si="91"/>
        <v>163</v>
      </c>
      <c r="U97" s="125">
        <f t="shared" si="92"/>
        <v>0.01</v>
      </c>
      <c r="V97" s="366"/>
      <c r="W97" s="339">
        <f t="shared" si="93"/>
        <v>2.72084952240093E+25</v>
      </c>
      <c r="X97" s="340">
        <f t="shared" si="94"/>
        <v>1.5567475596691E+26</v>
      </c>
      <c r="Y97" s="343"/>
      <c r="Z97" s="344">
        <f t="shared" si="95"/>
        <v>-1.5567475596691E+26</v>
      </c>
      <c r="AA97" s="345">
        <f t="shared" si="96"/>
        <v>8.6485975537172202E+21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0.21</v>
      </c>
      <c r="AG97" s="342">
        <f t="shared" si="101"/>
        <v>1.51158306800052E+21</v>
      </c>
    </row>
    <row r="98" spans="1:33" ht="14.4" x14ac:dyDescent="0.3">
      <c r="A98" s="159">
        <f t="shared" si="77"/>
        <v>79</v>
      </c>
      <c r="B98" s="107">
        <f t="shared" si="78"/>
        <v>0</v>
      </c>
      <c r="C98" s="112">
        <f t="shared" si="79"/>
        <v>20</v>
      </c>
      <c r="D98" s="76"/>
      <c r="E98" s="107">
        <f t="shared" si="80"/>
        <v>0</v>
      </c>
      <c r="F98" s="105">
        <f t="shared" si="81"/>
        <v>150</v>
      </c>
      <c r="G98" s="100">
        <f t="shared" si="82"/>
        <v>11400</v>
      </c>
      <c r="H98" s="11"/>
      <c r="I98" s="7">
        <f t="shared" si="83"/>
        <v>2.0499999999999998</v>
      </c>
      <c r="J98" s="110">
        <f t="shared" si="84"/>
        <v>1.2105474570004101E+23</v>
      </c>
      <c r="K98" s="8">
        <f t="shared" si="85"/>
        <v>2.3634497970008039E+23</v>
      </c>
      <c r="L98" s="153"/>
      <c r="M98" s="157">
        <f t="shared" si="86"/>
        <v>3.6869816833212399E+25</v>
      </c>
      <c r="N98" s="300">
        <f t="shared" si="75"/>
        <v>2.0483231574006888E+21</v>
      </c>
      <c r="O98" s="155">
        <f t="shared" si="87"/>
        <v>1.8434908416606199E+24</v>
      </c>
      <c r="P98" s="203">
        <f t="shared" si="88"/>
        <v>2.6335583452294699E+26</v>
      </c>
      <c r="Q98" s="216">
        <f t="shared" si="76"/>
        <v>1.4630879695719276E+22</v>
      </c>
      <c r="R98" s="119">
        <f t="shared" si="89"/>
        <v>143</v>
      </c>
      <c r="S98" s="120">
        <f t="shared" si="90"/>
        <v>0.01</v>
      </c>
      <c r="T98" s="124">
        <f t="shared" si="91"/>
        <v>163</v>
      </c>
      <c r="U98" s="125">
        <f t="shared" si="92"/>
        <v>0.01</v>
      </c>
      <c r="V98" s="366"/>
      <c r="W98" s="339">
        <f t="shared" si="93"/>
        <v>5.5777415209219004E+25</v>
      </c>
      <c r="X98" s="340">
        <f t="shared" si="94"/>
        <v>3.19133249732166E+26</v>
      </c>
      <c r="Y98" s="343"/>
      <c r="Z98" s="344">
        <f t="shared" si="95"/>
        <v>-3.19133249732166E+26</v>
      </c>
      <c r="AA98" s="345">
        <f t="shared" si="96"/>
        <v>1.77296249851203E+22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0.21</v>
      </c>
      <c r="AG98" s="342">
        <f t="shared" si="101"/>
        <v>3.0987452894010598E+21</v>
      </c>
    </row>
    <row r="99" spans="1:33" ht="14.4" x14ac:dyDescent="0.3">
      <c r="A99" s="159">
        <f t="shared" si="77"/>
        <v>80</v>
      </c>
      <c r="B99" s="108">
        <f t="shared" si="78"/>
        <v>0</v>
      </c>
      <c r="C99" s="102">
        <f t="shared" si="79"/>
        <v>20</v>
      </c>
      <c r="D99" s="9"/>
      <c r="E99" s="108">
        <f t="shared" si="80"/>
        <v>0</v>
      </c>
      <c r="F99" s="101">
        <f t="shared" si="81"/>
        <v>150</v>
      </c>
      <c r="G99" s="102">
        <f t="shared" si="82"/>
        <v>11550</v>
      </c>
      <c r="H99" s="9"/>
      <c r="I99" s="13">
        <f t="shared" si="83"/>
        <v>2.0499999999999998</v>
      </c>
      <c r="J99" s="14">
        <f t="shared" si="84"/>
        <v>2.4816222868508401E+23</v>
      </c>
      <c r="K99" s="15">
        <f t="shared" si="85"/>
        <v>4.8450720838516443E+23</v>
      </c>
      <c r="L99" s="153"/>
      <c r="M99" s="158">
        <f t="shared" si="86"/>
        <v>7.5583124508085598E+25</v>
      </c>
      <c r="N99" s="301">
        <f t="shared" si="75"/>
        <v>4.1990624726714223E+21</v>
      </c>
      <c r="O99" s="156">
        <f t="shared" si="87"/>
        <v>3.7791562254042798E+24</v>
      </c>
      <c r="P99" s="204">
        <f t="shared" si="88"/>
        <v>5.3987946077204101E+26</v>
      </c>
      <c r="Q99" s="215">
        <f t="shared" si="76"/>
        <v>2.9993303376224502E+22</v>
      </c>
      <c r="R99" s="121">
        <f t="shared" si="89"/>
        <v>143</v>
      </c>
      <c r="S99" s="122">
        <f t="shared" si="90"/>
        <v>0.01</v>
      </c>
      <c r="T99" s="126">
        <f t="shared" si="91"/>
        <v>163</v>
      </c>
      <c r="U99" s="127">
        <f t="shared" si="92"/>
        <v>0.01</v>
      </c>
      <c r="V99" s="366"/>
      <c r="W99" s="348">
        <f t="shared" si="93"/>
        <v>1.1434370117889899E+26</v>
      </c>
      <c r="X99" s="349">
        <f t="shared" si="94"/>
        <v>6.5422316195093994E+26</v>
      </c>
      <c r="Y99" s="343"/>
      <c r="Z99" s="352">
        <f t="shared" si="95"/>
        <v>-6.5422316195093994E+26</v>
      </c>
      <c r="AA99" s="353">
        <f t="shared" si="96"/>
        <v>3.6345731219496702E+22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0.21</v>
      </c>
      <c r="AG99" s="351">
        <f t="shared" si="101"/>
        <v>6.3524278432721703E+21</v>
      </c>
    </row>
    <row r="100" spans="1:33" ht="14.4" x14ac:dyDescent="0.3">
      <c r="A100" s="159">
        <f t="shared" si="77"/>
        <v>81</v>
      </c>
      <c r="B100" s="107">
        <f t="shared" si="78"/>
        <v>0</v>
      </c>
      <c r="C100" s="112">
        <f t="shared" si="79"/>
        <v>20</v>
      </c>
      <c r="D100" s="76"/>
      <c r="E100" s="107">
        <f t="shared" si="80"/>
        <v>0</v>
      </c>
      <c r="F100" s="105">
        <f t="shared" si="81"/>
        <v>150</v>
      </c>
      <c r="G100" s="100">
        <f t="shared" si="82"/>
        <v>11700</v>
      </c>
      <c r="H100" s="11"/>
      <c r="I100" s="7">
        <f t="shared" si="83"/>
        <v>2.0499999999999998</v>
      </c>
      <c r="J100" s="110">
        <f t="shared" si="84"/>
        <v>5.0873256880442201E+23</v>
      </c>
      <c r="K100" s="8">
        <f t="shared" si="85"/>
        <v>9.9323977718958644E+23</v>
      </c>
      <c r="L100" s="153"/>
      <c r="M100" s="157">
        <f t="shared" si="86"/>
        <v>1.5494540524157502E+26</v>
      </c>
      <c r="N100" s="300">
        <f t="shared" si="75"/>
        <v>8.6080780689763897E+21</v>
      </c>
      <c r="O100" s="155">
        <f t="shared" si="87"/>
        <v>7.7472702620787699E+24</v>
      </c>
      <c r="P100" s="203">
        <f t="shared" si="88"/>
        <v>1.10675289458268E+27</v>
      </c>
      <c r="Q100" s="216">
        <f t="shared" si="76"/>
        <v>6.1486271921259998E+22</v>
      </c>
      <c r="R100" s="119">
        <f t="shared" si="89"/>
        <v>143</v>
      </c>
      <c r="S100" s="120">
        <f t="shared" si="90"/>
        <v>0.01</v>
      </c>
      <c r="T100" s="124">
        <f t="shared" si="91"/>
        <v>163</v>
      </c>
      <c r="U100" s="125">
        <f t="shared" si="92"/>
        <v>0.01</v>
      </c>
      <c r="V100" s="366"/>
      <c r="W100" s="339">
        <f t="shared" si="93"/>
        <v>2.3440458741674201E+26</v>
      </c>
      <c r="X100" s="340">
        <f t="shared" si="94"/>
        <v>1.3411574819994199E+27</v>
      </c>
      <c r="Y100" s="343"/>
      <c r="Z100" s="344">
        <f t="shared" si="95"/>
        <v>-1.3411574819994199E+27</v>
      </c>
      <c r="AA100" s="345">
        <f t="shared" si="96"/>
        <v>7.4508748999967797E+22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0.21</v>
      </c>
      <c r="AG100" s="342">
        <f t="shared" si="101"/>
        <v>1.30224770787079E+22</v>
      </c>
    </row>
    <row r="101" spans="1:33" ht="14.4" x14ac:dyDescent="0.3">
      <c r="A101" s="159">
        <f t="shared" si="77"/>
        <v>82</v>
      </c>
      <c r="B101" s="107">
        <f t="shared" si="78"/>
        <v>0</v>
      </c>
      <c r="C101" s="112">
        <f t="shared" si="79"/>
        <v>20</v>
      </c>
      <c r="D101" s="76"/>
      <c r="E101" s="107">
        <f t="shared" si="80"/>
        <v>0</v>
      </c>
      <c r="F101" s="105">
        <f t="shared" si="81"/>
        <v>150</v>
      </c>
      <c r="G101" s="100">
        <f t="shared" si="82"/>
        <v>11850</v>
      </c>
      <c r="H101" s="11"/>
      <c r="I101" s="7">
        <f t="shared" si="83"/>
        <v>2.0499999999999998</v>
      </c>
      <c r="J101" s="110">
        <f t="shared" si="84"/>
        <v>1.04290176604906E+24</v>
      </c>
      <c r="K101" s="8">
        <f t="shared" si="85"/>
        <v>2.0361415432386466E+24</v>
      </c>
      <c r="L101" s="153"/>
      <c r="M101" s="157">
        <f t="shared" si="86"/>
        <v>3.1763808074522999E+26</v>
      </c>
      <c r="N101" s="300">
        <f t="shared" si="75"/>
        <v>1.7646560041401665E+22</v>
      </c>
      <c r="O101" s="155">
        <f t="shared" si="87"/>
        <v>1.5881904037261499E+25</v>
      </c>
      <c r="P101" s="203">
        <f t="shared" si="88"/>
        <v>2.2688434338945001E+27</v>
      </c>
      <c r="Q101" s="216">
        <f t="shared" si="76"/>
        <v>1.2604685743858333E+23</v>
      </c>
      <c r="R101" s="119">
        <f t="shared" si="89"/>
        <v>143</v>
      </c>
      <c r="S101" s="120">
        <f t="shared" si="90"/>
        <v>0.01</v>
      </c>
      <c r="T101" s="124">
        <f t="shared" si="91"/>
        <v>163</v>
      </c>
      <c r="U101" s="125">
        <f t="shared" si="92"/>
        <v>0.01</v>
      </c>
      <c r="V101" s="366"/>
      <c r="W101" s="339">
        <f t="shared" si="93"/>
        <v>4.80529404204321E+26</v>
      </c>
      <c r="X101" s="340">
        <f t="shared" si="94"/>
        <v>2.7493728380988199E+27</v>
      </c>
      <c r="Y101" s="343"/>
      <c r="Z101" s="344">
        <f t="shared" si="95"/>
        <v>-2.7493728380988199E+27</v>
      </c>
      <c r="AA101" s="345">
        <f t="shared" si="96"/>
        <v>1.52742935449934E+23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0.21</v>
      </c>
      <c r="AG101" s="342">
        <f t="shared" si="101"/>
        <v>2.6696078011351198E+22</v>
      </c>
    </row>
    <row r="102" spans="1:33" ht="14.4" x14ac:dyDescent="0.3">
      <c r="A102" s="159">
        <f t="shared" si="77"/>
        <v>83</v>
      </c>
      <c r="B102" s="107">
        <f t="shared" si="78"/>
        <v>0</v>
      </c>
      <c r="C102" s="112">
        <f t="shared" si="79"/>
        <v>20</v>
      </c>
      <c r="D102" s="76"/>
      <c r="E102" s="107">
        <f t="shared" si="80"/>
        <v>0</v>
      </c>
      <c r="F102" s="105">
        <f t="shared" si="81"/>
        <v>150</v>
      </c>
      <c r="G102" s="100">
        <f t="shared" si="82"/>
        <v>12000</v>
      </c>
      <c r="H102" s="11"/>
      <c r="I102" s="7">
        <f t="shared" si="83"/>
        <v>2.0499999999999998</v>
      </c>
      <c r="J102" s="110">
        <f t="shared" si="84"/>
        <v>2.13794862040057E+24</v>
      </c>
      <c r="K102" s="8">
        <f t="shared" si="85"/>
        <v>4.1740901636392164E+24</v>
      </c>
      <c r="L102" s="153"/>
      <c r="M102" s="157">
        <f t="shared" si="86"/>
        <v>6.51158065527718E+26</v>
      </c>
      <c r="N102" s="300">
        <f t="shared" si="75"/>
        <v>3.6175448084873222E+22</v>
      </c>
      <c r="O102" s="155">
        <f t="shared" si="87"/>
        <v>3.25579032763859E+25</v>
      </c>
      <c r="P102" s="203">
        <f t="shared" si="88"/>
        <v>4.6511290394837199E+27</v>
      </c>
      <c r="Q102" s="216">
        <f t="shared" si="76"/>
        <v>2.5839605774909555E+23</v>
      </c>
      <c r="R102" s="119">
        <f t="shared" si="89"/>
        <v>143</v>
      </c>
      <c r="S102" s="120">
        <f t="shared" si="90"/>
        <v>0.01</v>
      </c>
      <c r="T102" s="124">
        <f t="shared" si="91"/>
        <v>163</v>
      </c>
      <c r="U102" s="125">
        <f t="shared" si="92"/>
        <v>0.01</v>
      </c>
      <c r="V102" s="366"/>
      <c r="W102" s="339">
        <f t="shared" si="93"/>
        <v>9.8508527861885506E+26</v>
      </c>
      <c r="X102" s="340">
        <f t="shared" si="94"/>
        <v>5.6362143181025799E+27</v>
      </c>
      <c r="Y102" s="343"/>
      <c r="Z102" s="344">
        <f t="shared" si="95"/>
        <v>-5.6362143181025799E+27</v>
      </c>
      <c r="AA102" s="345">
        <f t="shared" si="96"/>
        <v>3.1312301767236599E+23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0.21</v>
      </c>
      <c r="AG102" s="342">
        <f t="shared" si="101"/>
        <v>5.4726959923269701E+22</v>
      </c>
    </row>
    <row r="103" spans="1:33" ht="14.4" x14ac:dyDescent="0.3">
      <c r="A103" s="159">
        <f t="shared" si="77"/>
        <v>84</v>
      </c>
      <c r="B103" s="107">
        <f t="shared" si="78"/>
        <v>0</v>
      </c>
      <c r="C103" s="112">
        <f t="shared" si="79"/>
        <v>20</v>
      </c>
      <c r="D103" s="76"/>
      <c r="E103" s="107">
        <f t="shared" si="80"/>
        <v>0</v>
      </c>
      <c r="F103" s="105">
        <f t="shared" si="81"/>
        <v>150</v>
      </c>
      <c r="G103" s="100">
        <f t="shared" si="82"/>
        <v>12150</v>
      </c>
      <c r="H103" s="11"/>
      <c r="I103" s="7">
        <f t="shared" si="83"/>
        <v>2.0499999999999998</v>
      </c>
      <c r="J103" s="110">
        <f t="shared" si="84"/>
        <v>4.3827946718211702E+24</v>
      </c>
      <c r="K103" s="8">
        <f t="shared" si="85"/>
        <v>8.5568848354603861E+24</v>
      </c>
      <c r="L103" s="153"/>
      <c r="M103" s="157">
        <f t="shared" si="86"/>
        <v>1.3348740343318201E+27</v>
      </c>
      <c r="N103" s="300">
        <f t="shared" si="75"/>
        <v>7.4159668573990002E+22</v>
      </c>
      <c r="O103" s="155">
        <f t="shared" si="87"/>
        <v>6.6743701716591001E+25</v>
      </c>
      <c r="P103" s="203">
        <f t="shared" si="88"/>
        <v>9.5348145309416097E+27</v>
      </c>
      <c r="Q103" s="216">
        <f t="shared" si="76"/>
        <v>5.2971191838564499E+23</v>
      </c>
      <c r="R103" s="119">
        <f t="shared" si="89"/>
        <v>143</v>
      </c>
      <c r="S103" s="120">
        <f t="shared" si="90"/>
        <v>0.01</v>
      </c>
      <c r="T103" s="124">
        <f t="shared" si="91"/>
        <v>163</v>
      </c>
      <c r="U103" s="125">
        <f t="shared" si="92"/>
        <v>0.01</v>
      </c>
      <c r="V103" s="366"/>
      <c r="W103" s="339">
        <f t="shared" si="93"/>
        <v>2.01942482116865E+27</v>
      </c>
      <c r="X103" s="340">
        <f t="shared" si="94"/>
        <v>1.1554239352110299E+28</v>
      </c>
      <c r="Y103" s="343"/>
      <c r="Z103" s="344">
        <f t="shared" si="95"/>
        <v>-1.1554239352110299E+28</v>
      </c>
      <c r="AA103" s="345">
        <f t="shared" si="96"/>
        <v>6.4190218622834997E+23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0.21</v>
      </c>
      <c r="AG103" s="342">
        <f t="shared" si="101"/>
        <v>1.12190267842703E+23</v>
      </c>
    </row>
    <row r="104" spans="1:33" ht="14.4" x14ac:dyDescent="0.3">
      <c r="A104" s="159">
        <f t="shared" si="77"/>
        <v>85</v>
      </c>
      <c r="B104" s="108">
        <f t="shared" si="78"/>
        <v>0</v>
      </c>
      <c r="C104" s="102">
        <f t="shared" si="79"/>
        <v>20</v>
      </c>
      <c r="D104" s="9"/>
      <c r="E104" s="108">
        <f t="shared" si="80"/>
        <v>0</v>
      </c>
      <c r="F104" s="101">
        <f t="shared" si="81"/>
        <v>150</v>
      </c>
      <c r="G104" s="102">
        <f t="shared" si="82"/>
        <v>12300</v>
      </c>
      <c r="H104" s="9"/>
      <c r="I104" s="13">
        <f t="shared" si="83"/>
        <v>2.0499999999999998</v>
      </c>
      <c r="J104" s="14">
        <f t="shared" si="84"/>
        <v>8.9847290772334004E+24</v>
      </c>
      <c r="K104" s="15">
        <f t="shared" si="85"/>
        <v>1.7541613912693788E+25</v>
      </c>
      <c r="L104" s="153"/>
      <c r="M104" s="158">
        <f t="shared" si="86"/>
        <v>2.7364917703802402E+27</v>
      </c>
      <c r="N104" s="301">
        <f t="shared" si="75"/>
        <v>1.5202732057668001E+23</v>
      </c>
      <c r="O104" s="156">
        <f t="shared" si="87"/>
        <v>1.36824588519012E+26</v>
      </c>
      <c r="P104" s="204">
        <f t="shared" si="88"/>
        <v>1.95463697884303E+28</v>
      </c>
      <c r="Q104" s="215">
        <f t="shared" si="76"/>
        <v>1.0859094326905722E+24</v>
      </c>
      <c r="R104" s="121">
        <f t="shared" si="89"/>
        <v>143</v>
      </c>
      <c r="S104" s="122">
        <f t="shared" si="90"/>
        <v>0.01</v>
      </c>
      <c r="T104" s="126">
        <f t="shared" si="91"/>
        <v>163</v>
      </c>
      <c r="U104" s="127">
        <f t="shared" si="92"/>
        <v>0.01</v>
      </c>
      <c r="V104" s="366"/>
      <c r="W104" s="348">
        <f t="shared" si="93"/>
        <v>4.1398208833957302E+27</v>
      </c>
      <c r="X104" s="349">
        <f t="shared" si="94"/>
        <v>2.3686190671826002E+28</v>
      </c>
      <c r="Y104" s="343"/>
      <c r="Z104" s="352">
        <f t="shared" si="95"/>
        <v>-2.3686190671826002E+28</v>
      </c>
      <c r="AA104" s="353">
        <f t="shared" si="96"/>
        <v>1.3158994817681101E+24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0.21</v>
      </c>
      <c r="AG104" s="351">
        <f t="shared" si="101"/>
        <v>2.2999004907754101E+23</v>
      </c>
    </row>
    <row r="105" spans="1:33" ht="14.4" x14ac:dyDescent="0.3">
      <c r="A105" s="159">
        <f t="shared" si="77"/>
        <v>86</v>
      </c>
      <c r="B105" s="107">
        <f t="shared" si="78"/>
        <v>0</v>
      </c>
      <c r="C105" s="112">
        <f t="shared" si="79"/>
        <v>20</v>
      </c>
      <c r="D105" s="76"/>
      <c r="E105" s="107">
        <f t="shared" si="80"/>
        <v>0</v>
      </c>
      <c r="F105" s="105">
        <f t="shared" si="81"/>
        <v>150</v>
      </c>
      <c r="G105" s="100">
        <f t="shared" si="82"/>
        <v>12450</v>
      </c>
      <c r="H105" s="11"/>
      <c r="I105" s="7">
        <f t="shared" si="83"/>
        <v>2.0499999999999998</v>
      </c>
      <c r="J105" s="110">
        <f t="shared" si="84"/>
        <v>1.8418694608328501E+25</v>
      </c>
      <c r="K105" s="8">
        <f t="shared" si="85"/>
        <v>3.5960308521022288E+25</v>
      </c>
      <c r="L105" s="153"/>
      <c r="M105" s="157">
        <f t="shared" si="86"/>
        <v>5.6098081292794799E+27</v>
      </c>
      <c r="N105" s="300">
        <f t="shared" si="75"/>
        <v>3.1165600718219335E+23</v>
      </c>
      <c r="O105" s="155">
        <f t="shared" si="87"/>
        <v>2.8049040646397401E+26</v>
      </c>
      <c r="P105" s="203">
        <f t="shared" si="88"/>
        <v>4.0070058066281999E+28</v>
      </c>
      <c r="Q105" s="216">
        <f t="shared" si="76"/>
        <v>2.2261143370156667E+24</v>
      </c>
      <c r="R105" s="119">
        <f t="shared" si="89"/>
        <v>143</v>
      </c>
      <c r="S105" s="120">
        <f t="shared" si="90"/>
        <v>0.01</v>
      </c>
      <c r="T105" s="124">
        <f t="shared" si="91"/>
        <v>163</v>
      </c>
      <c r="U105" s="125">
        <f t="shared" si="92"/>
        <v>0.01</v>
      </c>
      <c r="V105" s="366"/>
      <c r="W105" s="339">
        <f t="shared" si="93"/>
        <v>8.4866328109612602E+27</v>
      </c>
      <c r="X105" s="340">
        <f t="shared" si="94"/>
        <v>4.8556690877243304E+28</v>
      </c>
      <c r="Y105" s="343"/>
      <c r="Z105" s="344">
        <f t="shared" si="95"/>
        <v>-4.8556690877243304E+28</v>
      </c>
      <c r="AA105" s="345">
        <f t="shared" si="96"/>
        <v>2.69759393762463E+24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0.21</v>
      </c>
      <c r="AG105" s="342">
        <f t="shared" si="101"/>
        <v>4.7147960060895902E+23</v>
      </c>
    </row>
    <row r="106" spans="1:33" ht="14.4" x14ac:dyDescent="0.3">
      <c r="A106" s="159">
        <f t="shared" si="77"/>
        <v>87</v>
      </c>
      <c r="B106" s="107">
        <f t="shared" si="78"/>
        <v>0</v>
      </c>
      <c r="C106" s="112">
        <f t="shared" si="79"/>
        <v>20</v>
      </c>
      <c r="D106" s="76"/>
      <c r="E106" s="107">
        <f t="shared" si="80"/>
        <v>0</v>
      </c>
      <c r="F106" s="105">
        <f t="shared" si="81"/>
        <v>150</v>
      </c>
      <c r="G106" s="100">
        <f t="shared" si="82"/>
        <v>12600</v>
      </c>
      <c r="H106" s="11"/>
      <c r="I106" s="7">
        <f t="shared" si="83"/>
        <v>2.0499999999999998</v>
      </c>
      <c r="J106" s="110">
        <f t="shared" si="84"/>
        <v>3.77583239470734E+25</v>
      </c>
      <c r="K106" s="8">
        <f t="shared" si="85"/>
        <v>7.3718632468095693E+25</v>
      </c>
      <c r="L106" s="153"/>
      <c r="M106" s="157">
        <f t="shared" si="86"/>
        <v>1.1500106665022899E+28</v>
      </c>
      <c r="N106" s="300">
        <f t="shared" si="75"/>
        <v>6.3889481472349434E+23</v>
      </c>
      <c r="O106" s="155">
        <f t="shared" si="87"/>
        <v>5.75005333251146E+26</v>
      </c>
      <c r="P106" s="203">
        <f t="shared" si="88"/>
        <v>8.2143619035878092E+28</v>
      </c>
      <c r="Q106" s="216">
        <f t="shared" si="76"/>
        <v>4.5635343908821162E+24</v>
      </c>
      <c r="R106" s="119">
        <f t="shared" si="89"/>
        <v>143</v>
      </c>
      <c r="S106" s="120">
        <f t="shared" si="90"/>
        <v>0.01</v>
      </c>
      <c r="T106" s="124">
        <f t="shared" si="91"/>
        <v>163</v>
      </c>
      <c r="U106" s="125">
        <f t="shared" si="92"/>
        <v>0.01</v>
      </c>
      <c r="V106" s="366"/>
      <c r="W106" s="339">
        <f t="shared" si="93"/>
        <v>1.7397597262470601E+28</v>
      </c>
      <c r="X106" s="340">
        <f t="shared" si="94"/>
        <v>9.9541216298348706E+28</v>
      </c>
      <c r="Y106" s="343"/>
      <c r="Z106" s="344">
        <f t="shared" si="95"/>
        <v>-9.9541216298348706E+28</v>
      </c>
      <c r="AA106" s="345">
        <f t="shared" si="96"/>
        <v>5.5300675721304799E+24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0.21</v>
      </c>
      <c r="AG106" s="342">
        <f t="shared" si="101"/>
        <v>9.6653318124836703E+23</v>
      </c>
    </row>
    <row r="107" spans="1:33" ht="14.4" x14ac:dyDescent="0.3">
      <c r="A107" s="159">
        <f t="shared" si="77"/>
        <v>88</v>
      </c>
      <c r="B107" s="107">
        <f t="shared" si="78"/>
        <v>0</v>
      </c>
      <c r="C107" s="112">
        <f t="shared" si="79"/>
        <v>20</v>
      </c>
      <c r="D107" s="76"/>
      <c r="E107" s="107">
        <f t="shared" si="80"/>
        <v>0</v>
      </c>
      <c r="F107" s="105">
        <f t="shared" si="81"/>
        <v>150</v>
      </c>
      <c r="G107" s="100">
        <f t="shared" si="82"/>
        <v>12750</v>
      </c>
      <c r="H107" s="11"/>
      <c r="I107" s="7">
        <f t="shared" si="83"/>
        <v>2.0499999999999998</v>
      </c>
      <c r="J107" s="110">
        <f t="shared" si="84"/>
        <v>7.7404564091500492E+25</v>
      </c>
      <c r="K107" s="8">
        <f t="shared" si="85"/>
        <v>1.5112319655959618E+26</v>
      </c>
      <c r="L107" s="153"/>
      <c r="M107" s="157">
        <f t="shared" si="86"/>
        <v>2.3575218663296999E+28</v>
      </c>
      <c r="N107" s="300">
        <f t="shared" si="75"/>
        <v>1.3097343701831667E+24</v>
      </c>
      <c r="O107" s="155">
        <f t="shared" si="87"/>
        <v>1.17876093316485E+27</v>
      </c>
      <c r="P107" s="203">
        <f t="shared" si="88"/>
        <v>1.6839441902355E+29</v>
      </c>
      <c r="Q107" s="216">
        <f t="shared" si="76"/>
        <v>9.3552455013083334E+24</v>
      </c>
      <c r="R107" s="119">
        <f t="shared" si="89"/>
        <v>143</v>
      </c>
      <c r="S107" s="120">
        <f t="shared" si="90"/>
        <v>0.01</v>
      </c>
      <c r="T107" s="124">
        <f t="shared" si="91"/>
        <v>163</v>
      </c>
      <c r="U107" s="125">
        <f t="shared" si="92"/>
        <v>0.01</v>
      </c>
      <c r="V107" s="366"/>
      <c r="W107" s="339">
        <f t="shared" si="93"/>
        <v>3.5665074388064698E+28</v>
      </c>
      <c r="X107" s="340">
        <f t="shared" si="94"/>
        <v>2.0405949341161498E+29</v>
      </c>
      <c r="Y107" s="343"/>
      <c r="Z107" s="344">
        <f t="shared" si="95"/>
        <v>-2.0405949341161498E+29</v>
      </c>
      <c r="AA107" s="345">
        <f t="shared" si="96"/>
        <v>1.1336638522867501E+25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0.21</v>
      </c>
      <c r="AG107" s="342">
        <f t="shared" si="101"/>
        <v>1.9813930215591501E+24</v>
      </c>
    </row>
    <row r="108" spans="1:33" ht="14.4" x14ac:dyDescent="0.3">
      <c r="A108" s="159">
        <f t="shared" si="77"/>
        <v>89</v>
      </c>
      <c r="B108" s="107">
        <f t="shared" si="78"/>
        <v>0</v>
      </c>
      <c r="C108" s="112">
        <f t="shared" si="79"/>
        <v>20</v>
      </c>
      <c r="D108" s="76"/>
      <c r="E108" s="107">
        <f t="shared" si="80"/>
        <v>0</v>
      </c>
      <c r="F108" s="105">
        <f t="shared" si="81"/>
        <v>150</v>
      </c>
      <c r="G108" s="100">
        <f t="shared" si="82"/>
        <v>12900</v>
      </c>
      <c r="H108" s="11"/>
      <c r="I108" s="7">
        <f t="shared" si="83"/>
        <v>2.0499999999999998</v>
      </c>
      <c r="J108" s="110">
        <f t="shared" si="84"/>
        <v>1.5867935638757599E+26</v>
      </c>
      <c r="K108" s="8">
        <f t="shared" si="85"/>
        <v>3.098025529471722E+26</v>
      </c>
      <c r="L108" s="153"/>
      <c r="M108" s="157">
        <f t="shared" si="86"/>
        <v>4.8329198259758804E+28</v>
      </c>
      <c r="N108" s="300">
        <f t="shared" si="75"/>
        <v>2.684955458875489E+24</v>
      </c>
      <c r="O108" s="155">
        <f t="shared" si="87"/>
        <v>2.4164599129879399E+27</v>
      </c>
      <c r="P108" s="203">
        <f t="shared" si="88"/>
        <v>3.4520855899827701E+29</v>
      </c>
      <c r="Q108" s="216">
        <f t="shared" si="76"/>
        <v>1.9178253277682056E+25</v>
      </c>
      <c r="R108" s="119">
        <f t="shared" si="89"/>
        <v>143</v>
      </c>
      <c r="S108" s="120">
        <f t="shared" si="90"/>
        <v>0.01</v>
      </c>
      <c r="T108" s="124">
        <f t="shared" si="91"/>
        <v>163</v>
      </c>
      <c r="U108" s="125">
        <f t="shared" si="92"/>
        <v>0.01</v>
      </c>
      <c r="V108" s="366"/>
      <c r="W108" s="339">
        <f t="shared" si="93"/>
        <v>7.3113402495532599E+28</v>
      </c>
      <c r="X108" s="340">
        <f t="shared" si="94"/>
        <v>4.1832196149381001E+29</v>
      </c>
      <c r="Y108" s="343"/>
      <c r="Z108" s="344">
        <f t="shared" si="95"/>
        <v>-4.1832196149381001E+29</v>
      </c>
      <c r="AA108" s="345">
        <f t="shared" si="96"/>
        <v>2.32401089718783E+25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0.21</v>
      </c>
      <c r="AG108" s="342">
        <f t="shared" si="101"/>
        <v>4.0618556941962599E+24</v>
      </c>
    </row>
    <row r="109" spans="1:33" ht="14.4" x14ac:dyDescent="0.3">
      <c r="A109" s="159">
        <f t="shared" si="77"/>
        <v>90</v>
      </c>
      <c r="B109" s="108">
        <f t="shared" si="78"/>
        <v>0</v>
      </c>
      <c r="C109" s="102">
        <f t="shared" si="79"/>
        <v>20</v>
      </c>
      <c r="D109" s="9"/>
      <c r="E109" s="108">
        <f t="shared" si="80"/>
        <v>0</v>
      </c>
      <c r="F109" s="101">
        <f t="shared" si="81"/>
        <v>150</v>
      </c>
      <c r="G109" s="102">
        <f t="shared" si="82"/>
        <v>13050</v>
      </c>
      <c r="H109" s="9"/>
      <c r="I109" s="13">
        <f t="shared" si="83"/>
        <v>2.0499999999999998</v>
      </c>
      <c r="J109" s="14">
        <f t="shared" si="84"/>
        <v>3.25292680594531E+26</v>
      </c>
      <c r="K109" s="15">
        <f t="shared" si="85"/>
        <v>6.3509523354170313E+26</v>
      </c>
      <c r="L109" s="153"/>
      <c r="M109" s="158">
        <f t="shared" si="86"/>
        <v>9.9074856432505598E+28</v>
      </c>
      <c r="N109" s="301">
        <f t="shared" si="75"/>
        <v>5.5041586906947555E+24</v>
      </c>
      <c r="O109" s="156">
        <f t="shared" si="87"/>
        <v>4.9537428216252799E+27</v>
      </c>
      <c r="P109" s="204">
        <f t="shared" si="88"/>
        <v>7.0767754594646804E+29</v>
      </c>
      <c r="Q109" s="215">
        <f t="shared" si="76"/>
        <v>3.9315419219248222E+25</v>
      </c>
      <c r="R109" s="121">
        <f t="shared" si="89"/>
        <v>143</v>
      </c>
      <c r="S109" s="122">
        <f t="shared" si="90"/>
        <v>0.01</v>
      </c>
      <c r="T109" s="126">
        <f t="shared" si="91"/>
        <v>163</v>
      </c>
      <c r="U109" s="127">
        <f t="shared" si="92"/>
        <v>0.01</v>
      </c>
      <c r="V109" s="366"/>
      <c r="W109" s="348">
        <f t="shared" si="93"/>
        <v>1.49882475115842E+29</v>
      </c>
      <c r="X109" s="349">
        <f t="shared" si="94"/>
        <v>8.5756002106231002E+29</v>
      </c>
      <c r="Y109" s="343"/>
      <c r="Z109" s="352">
        <f t="shared" si="95"/>
        <v>-8.5756002106231002E+29</v>
      </c>
      <c r="AA109" s="353">
        <f t="shared" si="96"/>
        <v>4.7642223392350598E+25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0.21</v>
      </c>
      <c r="AG109" s="351">
        <f t="shared" si="101"/>
        <v>8.3268041731023304E+24</v>
      </c>
    </row>
    <row r="110" spans="1:33" ht="14.4" x14ac:dyDescent="0.3">
      <c r="A110" s="159">
        <f t="shared" si="77"/>
        <v>91</v>
      </c>
      <c r="B110" s="107">
        <f t="shared" si="78"/>
        <v>0</v>
      </c>
      <c r="C110" s="112">
        <f t="shared" si="79"/>
        <v>20</v>
      </c>
      <c r="D110" s="76"/>
      <c r="E110" s="107">
        <f t="shared" si="80"/>
        <v>0</v>
      </c>
      <c r="F110" s="105">
        <f t="shared" si="81"/>
        <v>150</v>
      </c>
      <c r="G110" s="100">
        <f t="shared" si="82"/>
        <v>13200</v>
      </c>
      <c r="H110" s="11"/>
      <c r="I110" s="7">
        <f t="shared" si="83"/>
        <v>2.0499999999999998</v>
      </c>
      <c r="J110" s="110">
        <f t="shared" si="84"/>
        <v>6.6684999521878804E+26</v>
      </c>
      <c r="K110" s="8">
        <f t="shared" si="85"/>
        <v>1.3019452287604912E+27</v>
      </c>
      <c r="L110" s="153"/>
      <c r="M110" s="157">
        <f t="shared" si="86"/>
        <v>2.0310345568663601E+29</v>
      </c>
      <c r="N110" s="300">
        <f t="shared" si="75"/>
        <v>1.1283525315924223E+25</v>
      </c>
      <c r="O110" s="155">
        <f t="shared" si="87"/>
        <v>1.01551727843318E+28</v>
      </c>
      <c r="P110" s="203">
        <f t="shared" si="88"/>
        <v>1.4507389691902599E+30</v>
      </c>
      <c r="Q110" s="216">
        <f t="shared" si="76"/>
        <v>8.0596609399458889E+25</v>
      </c>
      <c r="R110" s="119">
        <f t="shared" si="89"/>
        <v>143</v>
      </c>
      <c r="S110" s="120">
        <f t="shared" si="90"/>
        <v>0.01</v>
      </c>
      <c r="T110" s="124">
        <f t="shared" si="91"/>
        <v>163</v>
      </c>
      <c r="U110" s="125">
        <f t="shared" si="92"/>
        <v>0.01</v>
      </c>
      <c r="V110" s="366"/>
      <c r="W110" s="339">
        <f t="shared" si="93"/>
        <v>3.0725907398747599E+29</v>
      </c>
      <c r="X110" s="340">
        <f t="shared" si="94"/>
        <v>1.7579980431777401E+30</v>
      </c>
      <c r="Y110" s="343"/>
      <c r="Z110" s="344">
        <f t="shared" si="95"/>
        <v>-1.7579980431777401E+30</v>
      </c>
      <c r="AA110" s="345">
        <f t="shared" si="96"/>
        <v>9.7666557954318908E+25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0.21</v>
      </c>
      <c r="AG110" s="342">
        <f t="shared" si="101"/>
        <v>1.70699485548598E+25</v>
      </c>
    </row>
    <row r="111" spans="1:33" ht="14.4" x14ac:dyDescent="0.3">
      <c r="A111" s="159">
        <f t="shared" si="77"/>
        <v>92</v>
      </c>
      <c r="B111" s="107">
        <f t="shared" si="78"/>
        <v>0</v>
      </c>
      <c r="C111" s="112">
        <f t="shared" si="79"/>
        <v>20</v>
      </c>
      <c r="D111" s="76"/>
      <c r="E111" s="107">
        <f t="shared" si="80"/>
        <v>0</v>
      </c>
      <c r="F111" s="105">
        <f t="shared" si="81"/>
        <v>150</v>
      </c>
      <c r="G111" s="100">
        <f t="shared" si="82"/>
        <v>13350</v>
      </c>
      <c r="H111" s="11"/>
      <c r="I111" s="7">
        <f t="shared" si="83"/>
        <v>2.0499999999999998</v>
      </c>
      <c r="J111" s="110">
        <f t="shared" si="84"/>
        <v>1.3670424901985199E+27</v>
      </c>
      <c r="K111" s="8">
        <f t="shared" si="85"/>
        <v>2.6689877189590113E+27</v>
      </c>
      <c r="L111" s="153"/>
      <c r="M111" s="157">
        <f t="shared" si="86"/>
        <v>4.1636208415760602E+29</v>
      </c>
      <c r="N111" s="300">
        <f t="shared" si="75"/>
        <v>2.313122689764478E+25</v>
      </c>
      <c r="O111" s="155">
        <f t="shared" si="87"/>
        <v>2.08181042078803E+28</v>
      </c>
      <c r="P111" s="203">
        <f t="shared" si="88"/>
        <v>2.9740148868400299E+30</v>
      </c>
      <c r="Q111" s="216">
        <f t="shared" si="76"/>
        <v>1.6522304926889055E+26</v>
      </c>
      <c r="R111" s="119">
        <f t="shared" si="89"/>
        <v>143</v>
      </c>
      <c r="S111" s="120">
        <f t="shared" si="90"/>
        <v>0.01</v>
      </c>
      <c r="T111" s="124">
        <f t="shared" si="91"/>
        <v>163</v>
      </c>
      <c r="U111" s="125">
        <f t="shared" si="92"/>
        <v>0.01</v>
      </c>
      <c r="V111" s="366"/>
      <c r="W111" s="339">
        <f t="shared" si="93"/>
        <v>6.2988110167432703E+29</v>
      </c>
      <c r="X111" s="340">
        <f t="shared" si="94"/>
        <v>3.6038959885143601E+30</v>
      </c>
      <c r="Y111" s="343"/>
      <c r="Z111" s="344">
        <f t="shared" si="95"/>
        <v>-3.6038959885143601E+30</v>
      </c>
      <c r="AA111" s="345">
        <f t="shared" si="96"/>
        <v>2.0021644380635302E+26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0.21</v>
      </c>
      <c r="AG111" s="342">
        <f t="shared" si="101"/>
        <v>3.4993394537462602E+25</v>
      </c>
    </row>
    <row r="112" spans="1:33" ht="14.4" x14ac:dyDescent="0.3">
      <c r="A112" s="159">
        <f t="shared" si="77"/>
        <v>93</v>
      </c>
      <c r="B112" s="107">
        <f t="shared" si="78"/>
        <v>0</v>
      </c>
      <c r="C112" s="112">
        <f t="shared" si="79"/>
        <v>20</v>
      </c>
      <c r="D112" s="76"/>
      <c r="E112" s="107">
        <f t="shared" si="80"/>
        <v>0</v>
      </c>
      <c r="F112" s="105">
        <f t="shared" si="81"/>
        <v>150</v>
      </c>
      <c r="G112" s="100">
        <f t="shared" si="82"/>
        <v>13500</v>
      </c>
      <c r="H112" s="11"/>
      <c r="I112" s="7">
        <f t="shared" si="83"/>
        <v>2.0499999999999998</v>
      </c>
      <c r="J112" s="110">
        <f t="shared" si="84"/>
        <v>2.8024371049069699E+27</v>
      </c>
      <c r="K112" s="8">
        <f t="shared" si="85"/>
        <v>5.4714248238659812E+27</v>
      </c>
      <c r="L112" s="153"/>
      <c r="M112" s="157">
        <f t="shared" si="86"/>
        <v>8.5354227252309203E+29</v>
      </c>
      <c r="N112" s="300">
        <f t="shared" si="75"/>
        <v>4.7419015140171778E+25</v>
      </c>
      <c r="O112" s="155">
        <f t="shared" si="87"/>
        <v>4.2677113626154598E+28</v>
      </c>
      <c r="P112" s="203">
        <f t="shared" si="88"/>
        <v>6.09673051802207E+30</v>
      </c>
      <c r="Q112" s="216">
        <f t="shared" si="76"/>
        <v>3.3870725100122612E+26</v>
      </c>
      <c r="R112" s="119">
        <f t="shared" si="89"/>
        <v>143</v>
      </c>
      <c r="S112" s="120">
        <f t="shared" si="90"/>
        <v>0.01</v>
      </c>
      <c r="T112" s="124">
        <f t="shared" si="91"/>
        <v>163</v>
      </c>
      <c r="U112" s="125">
        <f t="shared" si="92"/>
        <v>0.01</v>
      </c>
      <c r="V112" s="366"/>
      <c r="W112" s="339">
        <f t="shared" si="93"/>
        <v>1.2912562584323701E+30</v>
      </c>
      <c r="X112" s="340">
        <f t="shared" si="94"/>
        <v>7.3879867764544401E+30</v>
      </c>
      <c r="Y112" s="343"/>
      <c r="Z112" s="344">
        <f t="shared" si="95"/>
        <v>-7.3879867764544401E+30</v>
      </c>
      <c r="AA112" s="345">
        <f t="shared" si="96"/>
        <v>4.1044370980302401E+26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0.21</v>
      </c>
      <c r="AG112" s="342">
        <f t="shared" si="101"/>
        <v>7.1736458801798302E+25</v>
      </c>
    </row>
    <row r="113" spans="1:33" ht="14.4" x14ac:dyDescent="0.3">
      <c r="A113" s="159">
        <f t="shared" si="77"/>
        <v>94</v>
      </c>
      <c r="B113" s="107">
        <f t="shared" si="78"/>
        <v>0</v>
      </c>
      <c r="C113" s="112">
        <f t="shared" si="79"/>
        <v>20</v>
      </c>
      <c r="D113" s="76"/>
      <c r="E113" s="107">
        <f t="shared" si="80"/>
        <v>0</v>
      </c>
      <c r="F113" s="105">
        <f t="shared" si="81"/>
        <v>150</v>
      </c>
      <c r="G113" s="100">
        <f t="shared" si="82"/>
        <v>13650</v>
      </c>
      <c r="H113" s="11"/>
      <c r="I113" s="7">
        <f t="shared" si="83"/>
        <v>2.0499999999999998</v>
      </c>
      <c r="J113" s="110">
        <f t="shared" si="84"/>
        <v>5.7449960650592898E+27</v>
      </c>
      <c r="K113" s="8">
        <f t="shared" si="85"/>
        <v>1.1216420888925271E+28</v>
      </c>
      <c r="L113" s="153"/>
      <c r="M113" s="157">
        <f t="shared" si="86"/>
        <v>1.74976165867235E+30</v>
      </c>
      <c r="N113" s="300">
        <f t="shared" si="75"/>
        <v>9.7208981037352784E+25</v>
      </c>
      <c r="O113" s="155">
        <f t="shared" si="87"/>
        <v>8.7488082933617292E+28</v>
      </c>
      <c r="P113" s="203">
        <f t="shared" si="88"/>
        <v>1.2498297561945299E+31</v>
      </c>
      <c r="Q113" s="216">
        <f t="shared" si="76"/>
        <v>6.9434986455251665E+26</v>
      </c>
      <c r="R113" s="119">
        <f t="shared" si="89"/>
        <v>143</v>
      </c>
      <c r="S113" s="120">
        <f t="shared" si="90"/>
        <v>0.01</v>
      </c>
      <c r="T113" s="124">
        <f t="shared" si="91"/>
        <v>163</v>
      </c>
      <c r="U113" s="125">
        <f t="shared" si="92"/>
        <v>0.01</v>
      </c>
      <c r="V113" s="366"/>
      <c r="W113" s="339">
        <f t="shared" si="93"/>
        <v>2.6470753297863599E+30</v>
      </c>
      <c r="X113" s="340">
        <f t="shared" si="94"/>
        <v>1.5145372891731701E+31</v>
      </c>
      <c r="Y113" s="343"/>
      <c r="Z113" s="344">
        <f t="shared" si="95"/>
        <v>-1.5145372891731701E+31</v>
      </c>
      <c r="AA113" s="345">
        <f t="shared" si="96"/>
        <v>8.4140960509620606E+26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0.21</v>
      </c>
      <c r="AG113" s="342">
        <f t="shared" si="101"/>
        <v>1.47059740543687E+26</v>
      </c>
    </row>
    <row r="114" spans="1:33" ht="14.4" x14ac:dyDescent="0.3">
      <c r="A114" s="159">
        <f t="shared" si="77"/>
        <v>95</v>
      </c>
      <c r="B114" s="108">
        <f t="shared" si="78"/>
        <v>0</v>
      </c>
      <c r="C114" s="102">
        <f t="shared" si="79"/>
        <v>20</v>
      </c>
      <c r="D114" s="9"/>
      <c r="E114" s="108">
        <f t="shared" si="80"/>
        <v>0</v>
      </c>
      <c r="F114" s="101">
        <f t="shared" si="81"/>
        <v>150</v>
      </c>
      <c r="G114" s="102">
        <f t="shared" si="82"/>
        <v>13800</v>
      </c>
      <c r="H114" s="9"/>
      <c r="I114" s="13">
        <f t="shared" si="83"/>
        <v>2.0499999999999998</v>
      </c>
      <c r="J114" s="14">
        <f t="shared" si="84"/>
        <v>1.1777241933371501E+28</v>
      </c>
      <c r="K114" s="15">
        <f t="shared" si="85"/>
        <v>2.2993662822296774E+28</v>
      </c>
      <c r="L114" s="153"/>
      <c r="M114" s="158">
        <f t="shared" si="86"/>
        <v>3.5870114002783002E+30</v>
      </c>
      <c r="N114" s="301">
        <f t="shared" si="75"/>
        <v>1.9927841112657222E+26</v>
      </c>
      <c r="O114" s="156">
        <f t="shared" si="87"/>
        <v>1.7935057001391499E+29</v>
      </c>
      <c r="P114" s="204">
        <f t="shared" si="88"/>
        <v>2.5621510001987898E+31</v>
      </c>
      <c r="Q114" s="215">
        <f t="shared" si="76"/>
        <v>1.4234172223326611E+27</v>
      </c>
      <c r="R114" s="121">
        <f t="shared" si="89"/>
        <v>143</v>
      </c>
      <c r="S114" s="122">
        <f t="shared" si="90"/>
        <v>0.01</v>
      </c>
      <c r="T114" s="126">
        <f t="shared" si="91"/>
        <v>163</v>
      </c>
      <c r="U114" s="127">
        <f t="shared" si="92"/>
        <v>0.01</v>
      </c>
      <c r="V114" s="366"/>
      <c r="W114" s="348">
        <f t="shared" si="93"/>
        <v>5.4265044260620403E+30</v>
      </c>
      <c r="X114" s="349">
        <f t="shared" si="94"/>
        <v>3.10480144280499E+31</v>
      </c>
      <c r="Y114" s="343"/>
      <c r="Z114" s="352">
        <f t="shared" si="95"/>
        <v>-3.10480144280499E+31</v>
      </c>
      <c r="AA114" s="353">
        <f t="shared" si="96"/>
        <v>1.7248896904472199E+27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0.21</v>
      </c>
      <c r="AG114" s="351">
        <f t="shared" si="101"/>
        <v>3.0147246811455798E+26</v>
      </c>
    </row>
    <row r="115" spans="1:33" ht="14.4" x14ac:dyDescent="0.3">
      <c r="A115" s="159">
        <f t="shared" si="77"/>
        <v>96</v>
      </c>
      <c r="B115" s="107">
        <f t="shared" si="78"/>
        <v>0</v>
      </c>
      <c r="C115" s="112">
        <f t="shared" si="79"/>
        <v>20</v>
      </c>
      <c r="D115" s="76"/>
      <c r="E115" s="107">
        <f t="shared" si="80"/>
        <v>0</v>
      </c>
      <c r="F115" s="105">
        <f t="shared" si="81"/>
        <v>150</v>
      </c>
      <c r="G115" s="100">
        <f t="shared" si="82"/>
        <v>13950</v>
      </c>
      <c r="H115" s="11"/>
      <c r="I115" s="7">
        <f t="shared" si="83"/>
        <v>2.0499999999999998</v>
      </c>
      <c r="J115" s="110">
        <f t="shared" si="84"/>
        <v>2.41433459634116E+28</v>
      </c>
      <c r="K115" s="8">
        <f t="shared" si="85"/>
        <v>4.7137008785708374E+28</v>
      </c>
      <c r="L115" s="153"/>
      <c r="M115" s="157">
        <f t="shared" si="86"/>
        <v>7.3533733705704999E+30</v>
      </c>
      <c r="N115" s="300">
        <f t="shared" si="75"/>
        <v>4.0852074280947223E+26</v>
      </c>
      <c r="O115" s="155">
        <f t="shared" si="87"/>
        <v>3.67668668528525E+29</v>
      </c>
      <c r="P115" s="203">
        <f t="shared" si="88"/>
        <v>5.2524095504075196E+31</v>
      </c>
      <c r="Q115" s="216">
        <f t="shared" si="76"/>
        <v>2.9180053057819551E+27</v>
      </c>
      <c r="R115" s="119">
        <f t="shared" si="89"/>
        <v>143</v>
      </c>
      <c r="S115" s="120">
        <f t="shared" si="90"/>
        <v>0.01</v>
      </c>
      <c r="T115" s="124">
        <f t="shared" si="91"/>
        <v>163</v>
      </c>
      <c r="U115" s="125">
        <f t="shared" si="92"/>
        <v>0.01</v>
      </c>
      <c r="V115" s="366"/>
      <c r="W115" s="339">
        <f t="shared" si="93"/>
        <v>1.1124334073427201E+31</v>
      </c>
      <c r="X115" s="340">
        <f t="shared" si="94"/>
        <v>6.3648429577502401E+31</v>
      </c>
      <c r="Y115" s="343"/>
      <c r="Z115" s="344">
        <f t="shared" si="95"/>
        <v>-6.3648429577502401E+31</v>
      </c>
      <c r="AA115" s="345">
        <f t="shared" si="96"/>
        <v>3.5360238654168001E+27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0.21</v>
      </c>
      <c r="AG115" s="342">
        <f t="shared" si="101"/>
        <v>6.1801855963484402E+26</v>
      </c>
    </row>
    <row r="116" spans="1:33" ht="14.4" x14ac:dyDescent="0.3">
      <c r="A116" s="159">
        <f t="shared" si="77"/>
        <v>97</v>
      </c>
      <c r="B116" s="107">
        <f t="shared" si="78"/>
        <v>0</v>
      </c>
      <c r="C116" s="112">
        <f t="shared" si="79"/>
        <v>20</v>
      </c>
      <c r="D116" s="76"/>
      <c r="E116" s="107">
        <f t="shared" si="80"/>
        <v>0</v>
      </c>
      <c r="F116" s="105">
        <f t="shared" si="81"/>
        <v>150</v>
      </c>
      <c r="G116" s="100">
        <f t="shared" si="82"/>
        <v>14100</v>
      </c>
      <c r="H116" s="11"/>
      <c r="I116" s="7">
        <f t="shared" si="83"/>
        <v>2.0499999999999998</v>
      </c>
      <c r="J116" s="110">
        <f t="shared" si="84"/>
        <v>4.9493859224993803E+28</v>
      </c>
      <c r="K116" s="8">
        <f t="shared" si="85"/>
        <v>9.6630868010702177E+28</v>
      </c>
      <c r="L116" s="153"/>
      <c r="M116" s="157">
        <f t="shared" si="86"/>
        <v>1.50744154096695E+31</v>
      </c>
      <c r="N116" s="300">
        <f t="shared" si="75"/>
        <v>8.3746752275941664E+26</v>
      </c>
      <c r="O116" s="155">
        <f t="shared" si="87"/>
        <v>7.5372077048347698E+29</v>
      </c>
      <c r="P116" s="203">
        <f t="shared" si="88"/>
        <v>1.07674395783354E+32</v>
      </c>
      <c r="Q116" s="216">
        <f t="shared" si="76"/>
        <v>5.9819108768530001E+27</v>
      </c>
      <c r="R116" s="119">
        <f t="shared" si="89"/>
        <v>143</v>
      </c>
      <c r="S116" s="120">
        <f t="shared" si="90"/>
        <v>0.01</v>
      </c>
      <c r="T116" s="124">
        <f t="shared" si="91"/>
        <v>163</v>
      </c>
      <c r="U116" s="125">
        <f t="shared" si="92"/>
        <v>0.01</v>
      </c>
      <c r="V116" s="366"/>
      <c r="W116" s="339">
        <f t="shared" si="93"/>
        <v>2.2804884850525701E+31</v>
      </c>
      <c r="X116" s="340">
        <f t="shared" si="94"/>
        <v>1.3047928063387999E+32</v>
      </c>
      <c r="Y116" s="343"/>
      <c r="Z116" s="344">
        <f t="shared" si="95"/>
        <v>-1.3047928063387999E+32</v>
      </c>
      <c r="AA116" s="345">
        <f t="shared" si="96"/>
        <v>7.2488489241044396E+27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0.21</v>
      </c>
      <c r="AG116" s="342">
        <f t="shared" si="101"/>
        <v>1.2669380472514301E+27</v>
      </c>
    </row>
    <row r="117" spans="1:33" ht="14.4" x14ac:dyDescent="0.3">
      <c r="A117" s="159">
        <f t="shared" si="77"/>
        <v>98</v>
      </c>
      <c r="B117" s="107">
        <f t="shared" si="78"/>
        <v>0</v>
      </c>
      <c r="C117" s="112">
        <f t="shared" si="79"/>
        <v>20</v>
      </c>
      <c r="D117" s="76"/>
      <c r="E117" s="107">
        <f t="shared" si="80"/>
        <v>0</v>
      </c>
      <c r="F117" s="105">
        <f t="shared" si="81"/>
        <v>150</v>
      </c>
      <c r="G117" s="100">
        <f t="shared" si="82"/>
        <v>14250</v>
      </c>
      <c r="H117" s="11"/>
      <c r="I117" s="7">
        <f t="shared" si="83"/>
        <v>2.0499999999999998</v>
      </c>
      <c r="J117" s="110">
        <f t="shared" si="84"/>
        <v>1.0146241141123701E+29</v>
      </c>
      <c r="K117" s="8">
        <f t="shared" si="85"/>
        <v>1.9809327942193918E+29</v>
      </c>
      <c r="L117" s="153"/>
      <c r="M117" s="157">
        <f t="shared" si="86"/>
        <v>3.09025515898224E+31</v>
      </c>
      <c r="N117" s="300">
        <f t="shared" si="75"/>
        <v>1.7168084216568001E+27</v>
      </c>
      <c r="O117" s="155">
        <f t="shared" si="87"/>
        <v>1.5451275794911199E+30</v>
      </c>
      <c r="P117" s="203">
        <f t="shared" si="88"/>
        <v>2.2073251135587599E+32</v>
      </c>
      <c r="Q117" s="216">
        <f t="shared" si="76"/>
        <v>1.2262917297548667E+28</v>
      </c>
      <c r="R117" s="119">
        <f t="shared" si="89"/>
        <v>143</v>
      </c>
      <c r="S117" s="120">
        <f t="shared" si="90"/>
        <v>0.01</v>
      </c>
      <c r="T117" s="124">
        <f t="shared" si="91"/>
        <v>163</v>
      </c>
      <c r="U117" s="125">
        <f t="shared" si="92"/>
        <v>0.01</v>
      </c>
      <c r="V117" s="366"/>
      <c r="W117" s="339">
        <f t="shared" si="93"/>
        <v>4.6750013943577604E+31</v>
      </c>
      <c r="X117" s="340">
        <f t="shared" si="94"/>
        <v>2.6748252529945399E+32</v>
      </c>
      <c r="Y117" s="343"/>
      <c r="Z117" s="344">
        <f t="shared" si="95"/>
        <v>-2.6748252529945399E+32</v>
      </c>
      <c r="AA117" s="345">
        <f t="shared" si="96"/>
        <v>1.48601402944141E+28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0.21</v>
      </c>
      <c r="AG117" s="342">
        <f t="shared" si="101"/>
        <v>2.5972229968654199E+27</v>
      </c>
    </row>
    <row r="118" spans="1:33" ht="14.4" x14ac:dyDescent="0.3">
      <c r="A118" s="159">
        <f t="shared" si="77"/>
        <v>99</v>
      </c>
      <c r="B118" s="107">
        <f t="shared" si="78"/>
        <v>0</v>
      </c>
      <c r="C118" s="112">
        <f t="shared" si="79"/>
        <v>20</v>
      </c>
      <c r="D118" s="76"/>
      <c r="E118" s="107">
        <f t="shared" si="80"/>
        <v>0</v>
      </c>
      <c r="F118" s="105">
        <f t="shared" si="81"/>
        <v>150</v>
      </c>
      <c r="G118" s="100">
        <f t="shared" si="82"/>
        <v>14400</v>
      </c>
      <c r="H118" s="11"/>
      <c r="I118" s="7">
        <f t="shared" si="83"/>
        <v>2.0499999999999998</v>
      </c>
      <c r="J118" s="110">
        <f t="shared" si="84"/>
        <v>2.0799794339303599E+29</v>
      </c>
      <c r="K118" s="8">
        <f t="shared" si="85"/>
        <v>4.0609122281497521E+29</v>
      </c>
      <c r="L118" s="153"/>
      <c r="M118" s="157">
        <f t="shared" si="86"/>
        <v>6.3350230759136003E+31</v>
      </c>
      <c r="N118" s="300">
        <f t="shared" si="75"/>
        <v>3.5194572643964443E+27</v>
      </c>
      <c r="O118" s="155">
        <f t="shared" si="87"/>
        <v>3.1675115379568002E+30</v>
      </c>
      <c r="P118" s="203">
        <f t="shared" si="88"/>
        <v>4.5250164827954499E+32</v>
      </c>
      <c r="Q118" s="216">
        <f t="shared" si="76"/>
        <v>2.5138980459974722E+28</v>
      </c>
      <c r="R118" s="119">
        <f t="shared" si="89"/>
        <v>143</v>
      </c>
      <c r="S118" s="120">
        <f t="shared" si="90"/>
        <v>0.01</v>
      </c>
      <c r="T118" s="124">
        <f t="shared" si="91"/>
        <v>163</v>
      </c>
      <c r="U118" s="125">
        <f t="shared" si="92"/>
        <v>0.01</v>
      </c>
      <c r="V118" s="366"/>
      <c r="W118" s="339">
        <f t="shared" si="93"/>
        <v>9.5837528584334207E+31</v>
      </c>
      <c r="X118" s="340">
        <f t="shared" si="94"/>
        <v>5.48339176863879E+32</v>
      </c>
      <c r="Y118" s="343"/>
      <c r="Z118" s="344">
        <f t="shared" si="95"/>
        <v>-5.48339176863879E+32</v>
      </c>
      <c r="AA118" s="345">
        <f t="shared" si="96"/>
        <v>3.0463287603548798E+28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0.21</v>
      </c>
      <c r="AG118" s="342">
        <f t="shared" si="101"/>
        <v>5.3243071435741204E+27</v>
      </c>
    </row>
    <row r="119" spans="1:33" ht="14.4" x14ac:dyDescent="0.3">
      <c r="A119" s="159">
        <f t="shared" si="77"/>
        <v>100</v>
      </c>
      <c r="B119" s="108">
        <f t="shared" si="78"/>
        <v>0</v>
      </c>
      <c r="C119" s="102">
        <f t="shared" si="79"/>
        <v>20</v>
      </c>
      <c r="D119" s="9"/>
      <c r="E119" s="108">
        <f t="shared" si="80"/>
        <v>0</v>
      </c>
      <c r="F119" s="101">
        <f t="shared" si="81"/>
        <v>150</v>
      </c>
      <c r="G119" s="102">
        <f t="shared" si="82"/>
        <v>14550</v>
      </c>
      <c r="H119" s="9"/>
      <c r="I119" s="13">
        <f t="shared" si="83"/>
        <v>2.0499999999999998</v>
      </c>
      <c r="J119" s="14">
        <f t="shared" si="84"/>
        <v>4.2639578395572398E+29</v>
      </c>
      <c r="K119" s="15">
        <f t="shared" si="85"/>
        <v>8.3248700677069912E+29</v>
      </c>
      <c r="L119" s="153"/>
      <c r="M119" s="158">
        <f t="shared" si="86"/>
        <v>1.29867973056229E+32</v>
      </c>
      <c r="N119" s="301">
        <f t="shared" si="75"/>
        <v>7.2148873920127225E+27</v>
      </c>
      <c r="O119" s="156">
        <f t="shared" si="87"/>
        <v>6.4933986528114502E+30</v>
      </c>
      <c r="P119" s="204">
        <f t="shared" si="88"/>
        <v>9.2762837897306602E+32</v>
      </c>
      <c r="Q119" s="215">
        <f t="shared" si="76"/>
        <v>5.1534909942948108E+28</v>
      </c>
      <c r="R119" s="121">
        <f t="shared" si="89"/>
        <v>143</v>
      </c>
      <c r="S119" s="122">
        <f t="shared" si="90"/>
        <v>0.01</v>
      </c>
      <c r="T119" s="126">
        <f t="shared" si="91"/>
        <v>163</v>
      </c>
      <c r="U119" s="127">
        <f t="shared" si="92"/>
        <v>0.01</v>
      </c>
      <c r="V119" s="366"/>
      <c r="W119" s="348">
        <f t="shared" si="93"/>
        <v>1.9646693359788501E+32</v>
      </c>
      <c r="X119" s="349">
        <f t="shared" si="94"/>
        <v>1.1240953125709499E+33</v>
      </c>
      <c r="Y119" s="343"/>
      <c r="Z119" s="352">
        <f t="shared" si="95"/>
        <v>-1.1240953125709499E+33</v>
      </c>
      <c r="AA119" s="353">
        <f t="shared" si="96"/>
        <v>6.2449739587274997E+28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0.21</v>
      </c>
      <c r="AG119" s="351">
        <f t="shared" si="101"/>
        <v>1.09148296443269E+28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3.2" x14ac:dyDescent="0.25"/>
  <cols>
    <col min="1" max="1" width="4" customWidth="1"/>
    <col min="2" max="2" width="16.88671875" customWidth="1"/>
    <col min="4" max="4" width="16.109375" customWidth="1"/>
  </cols>
  <sheetData>
    <row r="1" spans="1:6" ht="15.6" x14ac:dyDescent="0.3">
      <c r="B1" s="169" t="s">
        <v>50</v>
      </c>
    </row>
    <row r="2" spans="1:6" ht="15.6" x14ac:dyDescent="0.3">
      <c r="B2" s="169"/>
    </row>
    <row r="3" spans="1:6" x14ac:dyDescent="0.25">
      <c r="B3" s="173" t="s">
        <v>57</v>
      </c>
    </row>
    <row r="4" spans="1:6" x14ac:dyDescent="0.25">
      <c r="B4" s="173" t="s">
        <v>58</v>
      </c>
    </row>
    <row r="5" spans="1:6" x14ac:dyDescent="0.25">
      <c r="B5" s="173" t="s">
        <v>55</v>
      </c>
    </row>
    <row r="7" spans="1:6" ht="15.6" x14ac:dyDescent="0.3">
      <c r="B7" s="171">
        <v>42492</v>
      </c>
      <c r="D7" s="172" t="s">
        <v>53</v>
      </c>
      <c r="F7" s="174" t="s">
        <v>54</v>
      </c>
    </row>
    <row r="8" spans="1:6" ht="13.8" thickBot="1" x14ac:dyDescent="0.3"/>
    <row r="9" spans="1:6" ht="40.200000000000003" thickBot="1" x14ac:dyDescent="0.3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3.8" x14ac:dyDescent="0.25">
      <c r="A10" s="184">
        <v>1</v>
      </c>
      <c r="B10" s="185" t="s">
        <v>29</v>
      </c>
      <c r="C10" s="182">
        <v>230.72</v>
      </c>
      <c r="D10" s="186">
        <v>10</v>
      </c>
    </row>
    <row r="11" spans="1:6" ht="13.8" x14ac:dyDescent="0.25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3.8" x14ac:dyDescent="0.25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3.8" x14ac:dyDescent="0.25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3.8" x14ac:dyDescent="0.25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3.8" x14ac:dyDescent="0.25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3.8" x14ac:dyDescent="0.25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3.8" x14ac:dyDescent="0.25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3.8" x14ac:dyDescent="0.25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3.8" x14ac:dyDescent="0.25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3.8" x14ac:dyDescent="0.25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3.8" x14ac:dyDescent="0.25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3.8" x14ac:dyDescent="0.25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3.8" x14ac:dyDescent="0.25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3.8" x14ac:dyDescent="0.25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3.8" x14ac:dyDescent="0.25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3.8" x14ac:dyDescent="0.25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3.8" x14ac:dyDescent="0.25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3.8" x14ac:dyDescent="0.25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3.8" x14ac:dyDescent="0.25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3.8" x14ac:dyDescent="0.25">
      <c r="A30" s="177">
        <f t="shared" si="0"/>
        <v>21</v>
      </c>
      <c r="B30" s="183"/>
      <c r="C30" s="178"/>
      <c r="D30" s="179"/>
    </row>
    <row r="31" spans="1:4" ht="13.8" x14ac:dyDescent="0.25">
      <c r="A31" s="177">
        <f t="shared" si="0"/>
        <v>22</v>
      </c>
      <c r="B31" s="183"/>
      <c r="C31" s="178"/>
      <c r="D31" s="179"/>
    </row>
    <row r="32" spans="1:4" ht="13.8" x14ac:dyDescent="0.25">
      <c r="A32" s="177">
        <f t="shared" si="0"/>
        <v>23</v>
      </c>
      <c r="B32" s="183"/>
      <c r="C32" s="178"/>
      <c r="D32" s="179"/>
    </row>
    <row r="33" spans="1:4" ht="13.8" x14ac:dyDescent="0.25">
      <c r="A33" s="177">
        <f t="shared" si="0"/>
        <v>24</v>
      </c>
      <c r="B33" s="183"/>
      <c r="C33" s="178"/>
      <c r="D33" s="179"/>
    </row>
    <row r="34" spans="1:4" ht="13.8" x14ac:dyDescent="0.25">
      <c r="A34" s="177">
        <f t="shared" si="0"/>
        <v>25</v>
      </c>
      <c r="B34" s="183"/>
      <c r="C34" s="178"/>
      <c r="D34" s="179"/>
    </row>
    <row r="35" spans="1:4" ht="13.8" x14ac:dyDescent="0.25">
      <c r="A35" s="177">
        <f t="shared" si="0"/>
        <v>26</v>
      </c>
      <c r="B35" s="183"/>
      <c r="C35" s="178"/>
      <c r="D35" s="179"/>
    </row>
    <row r="36" spans="1:4" ht="13.8" x14ac:dyDescent="0.25">
      <c r="A36" s="177">
        <f t="shared" si="0"/>
        <v>27</v>
      </c>
      <c r="B36" s="183"/>
      <c r="C36" s="178"/>
      <c r="D36" s="179"/>
    </row>
    <row r="37" spans="1:4" ht="13.8" x14ac:dyDescent="0.25">
      <c r="A37" s="177">
        <f t="shared" si="0"/>
        <v>28</v>
      </c>
      <c r="B37" s="183"/>
      <c r="C37" s="178"/>
      <c r="D37" s="179"/>
    </row>
    <row r="38" spans="1:4" ht="13.8" x14ac:dyDescent="0.25">
      <c r="A38" s="177">
        <f t="shared" si="0"/>
        <v>29</v>
      </c>
      <c r="B38" s="183"/>
      <c r="C38" s="178"/>
      <c r="D38" s="179"/>
    </row>
    <row r="39" spans="1:4" ht="13.8" x14ac:dyDescent="0.25">
      <c r="A39" s="177">
        <f t="shared" si="0"/>
        <v>30</v>
      </c>
      <c r="B39" s="183"/>
      <c r="C39" s="178"/>
      <c r="D39" s="179"/>
    </row>
    <row r="40" spans="1:4" ht="13.8" x14ac:dyDescent="0.25">
      <c r="A40" s="177">
        <f t="shared" si="0"/>
        <v>31</v>
      </c>
      <c r="B40" s="183"/>
      <c r="C40" s="178"/>
      <c r="D40" s="179"/>
    </row>
    <row r="41" spans="1:4" ht="13.8" x14ac:dyDescent="0.25">
      <c r="A41" s="177">
        <f t="shared" si="0"/>
        <v>32</v>
      </c>
      <c r="B41" s="183"/>
      <c r="C41" s="178"/>
      <c r="D41" s="179"/>
    </row>
    <row r="42" spans="1:4" ht="13.8" x14ac:dyDescent="0.25">
      <c r="A42" s="177">
        <f t="shared" si="0"/>
        <v>33</v>
      </c>
      <c r="B42" s="183"/>
      <c r="C42" s="178"/>
      <c r="D42" s="179"/>
    </row>
    <row r="43" spans="1:4" ht="13.8" x14ac:dyDescent="0.25">
      <c r="A43" s="177">
        <f t="shared" si="0"/>
        <v>34</v>
      </c>
      <c r="B43" s="183"/>
      <c r="C43" s="178"/>
      <c r="D43" s="179"/>
    </row>
    <row r="44" spans="1:4" ht="13.8" x14ac:dyDescent="0.25">
      <c r="A44" s="177">
        <f t="shared" si="0"/>
        <v>35</v>
      </c>
      <c r="B44" s="183"/>
      <c r="C44" s="178"/>
      <c r="D44" s="179"/>
    </row>
    <row r="45" spans="1:4" ht="13.8" x14ac:dyDescent="0.25">
      <c r="A45" s="177">
        <f t="shared" si="0"/>
        <v>36</v>
      </c>
      <c r="B45" s="183"/>
      <c r="C45" s="178"/>
      <c r="D45" s="179"/>
    </row>
    <row r="46" spans="1:4" ht="13.8" x14ac:dyDescent="0.25">
      <c r="A46" s="177">
        <f t="shared" si="0"/>
        <v>37</v>
      </c>
      <c r="B46" s="183"/>
      <c r="C46" s="178"/>
      <c r="D46" s="179"/>
    </row>
    <row r="47" spans="1:4" ht="13.8" x14ac:dyDescent="0.25">
      <c r="A47" s="177">
        <f t="shared" si="0"/>
        <v>38</v>
      </c>
      <c r="B47" s="183"/>
      <c r="C47" s="178"/>
      <c r="D47" s="179"/>
    </row>
    <row r="48" spans="1:4" ht="13.8" x14ac:dyDescent="0.25">
      <c r="A48" s="177">
        <f t="shared" si="0"/>
        <v>39</v>
      </c>
      <c r="B48" s="183"/>
      <c r="C48" s="178"/>
      <c r="D48" s="179"/>
    </row>
    <row r="49" spans="1:4" ht="13.8" x14ac:dyDescent="0.25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2016-09-13T02:40:01Z</cp:lastPrinted>
  <dcterms:created xsi:type="dcterms:W3CDTF">2016-02-20T10:06:05Z</dcterms:created>
  <dcterms:modified xsi:type="dcterms:W3CDTF">2017-11-18T22:09:43Z</dcterms:modified>
</cp:coreProperties>
</file>