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mult+lots 2x2" sheetId="1" r:id="rId4"/>
    <sheet name="mult+lots 4x1" sheetId="2" r:id="rId5"/>
    <sheet name="Steps 4x1" sheetId="3" r:id="rId6"/>
    <sheet name="TP 4x1" sheetId="4" r:id="rId7"/>
    <sheet name="Сводная МОДЕЛЬ 1x1" sheetId="5" r:id="rId8"/>
    <sheet name="Залоги и Цена пункта" sheetId="6" r:id="rId9"/>
  </sheets>
</workbook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11"/>
            <color indexed="8"/>
            <rFont val="Helvetica"/>
          </rPr>
          <t>eu:
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11"/>
            <color indexed="8"/>
            <rFont val="Helvetica"/>
          </rPr>
          <t>eu:
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1"/>
            <color indexed="8"/>
            <rFont val="Helvetica"/>
          </rPr>
          <t>eu:
Разделитель запятая</t>
        </r>
      </text>
    </comment>
    <comment ref="O2" authorId="0">
      <text>
        <r>
          <rPr>
            <sz val="11"/>
            <color indexed="8"/>
            <rFont val="Helvetica"/>
          </rPr>
          <t>eu:
справочно - для себя</t>
        </r>
      </text>
    </comment>
    <comment ref="O3" authorId="0">
      <text>
        <r>
          <rPr>
            <sz val="11"/>
            <color indexed="8"/>
            <rFont val="Helvetica"/>
          </rPr>
          <t>eu:
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1"/>
            <color indexed="8"/>
            <rFont val="Helvetica"/>
          </rPr>
          <t>eu:
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11"/>
            <color indexed="8"/>
            <rFont val="Helvetica"/>
          </rPr>
          <t>eu:
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1"/>
            <color indexed="8"/>
            <rFont val="Helvetica"/>
          </rPr>
          <t>eu:
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11"/>
            <color indexed="8"/>
            <rFont val="Helvetica"/>
          </rPr>
          <t>eu:
StopOut в % смотреть скриптами AccountInfo, MarketBrowse или в логе нашего бота.</t>
        </r>
      </text>
    </comment>
    <comment ref="O10" authorId="0">
      <text>
        <r>
          <rPr>
            <sz val="11"/>
            <color indexed="8"/>
            <rFont val="Helvetica"/>
          </rPr>
          <t>eu:
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11"/>
            <color indexed="8"/>
            <rFont val="Helvetica"/>
          </rPr>
          <t>eu:
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1"/>
            <color indexed="8"/>
            <rFont val="Helvetica"/>
          </rPr>
          <t>eu:
При закрытии по ТР. Комиссия вычтена.</t>
        </r>
      </text>
    </comment>
    <comment ref="O18" authorId="0">
      <text>
        <r>
          <rPr>
            <sz val="11"/>
            <color indexed="8"/>
            <rFont val="Helvetica"/>
          </rPr>
          <t xml:space="preserve">eu:
С учетом ордера текущего колена
</t>
        </r>
      </text>
    </comment>
    <comment ref="P18" authorId="0">
      <text>
        <r>
          <rPr>
            <sz val="11"/>
            <color indexed="8"/>
            <rFont val="Helvetica"/>
          </rPr>
          <t>eu:
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1"/>
            <color indexed="8"/>
            <rFont val="Helvetica"/>
          </rPr>
          <t>eu:
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1"/>
            <color indexed="8"/>
            <rFont val="Helvetica"/>
          </rPr>
          <t>eu:
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AB18" authorId="0">
      <text>
        <r>
          <rPr>
            <sz val="11"/>
            <color indexed="8"/>
            <rFont val="Helvetica"/>
          </rPr>
          <t>eu:
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8" authorId="0">
      <text>
        <r>
          <rPr>
            <sz val="11"/>
            <color indexed="8"/>
            <rFont val="Helvetica"/>
          </rPr>
          <t>eu:
Если StopOut&lt;100%, часть средств из залога (маржи) идет на покрытие просадки - т.е.  средств доступно чуть больше, чем Св.Маржа</t>
        </r>
      </text>
    </comment>
    <comment ref="P19" authorId="0">
      <text>
        <r>
          <rPr>
            <sz val="11"/>
            <color indexed="8"/>
            <rFont val="Helvetica"/>
          </rPr>
          <t>eu:
Включая комиссию</t>
        </r>
      </text>
    </comment>
    <comment ref="R19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S19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T19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U19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S20" authorId="0">
      <text>
        <r>
          <rPr>
            <sz val="11"/>
            <color indexed="8"/>
            <rFont val="Helvetica"/>
          </rPr>
          <t>eu:
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11"/>
            <color indexed="8"/>
            <rFont val="Helvetica"/>
          </rPr>
          <t>eu:
дата вводится в формате ДД.ММ.ГГГГ</t>
        </r>
      </text>
    </comment>
    <comment ref="D9" authorId="0">
      <text>
        <r>
          <rPr>
            <sz val="11"/>
            <color indexed="8"/>
            <rFont val="Helvetica"/>
          </rPr>
          <t>eu:
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11"/>
            <color indexed="8"/>
            <rFont val="Helvetica"/>
          </rPr>
          <t>eu:
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11"/>
            <color indexed="8"/>
            <rFont val="Helvetica"/>
          </rPr>
          <t>eu:
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11"/>
            <color indexed="8"/>
            <rFont val="Helvetica"/>
          </rPr>
          <t>eu:
В парах USDYYY залог фиксированный х.з. чего</t>
        </r>
      </text>
    </comment>
    <comment ref="C17" authorId="0">
      <text>
        <r>
          <rPr>
            <sz val="11"/>
            <color indexed="8"/>
            <rFont val="Helvetica"/>
          </rPr>
          <t>eu:
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<sst xmlns="http://schemas.openxmlformats.org/spreadsheetml/2006/main" uniqueCount="98">
  <si>
    <t>CalcLotType</t>
  </si>
  <si>
    <t>LastOrder</t>
  </si>
  <si>
    <t>MinLot</t>
  </si>
  <si>
    <t>Mult</t>
  </si>
  <si>
    <t>MultLevel2</t>
  </si>
  <si>
    <t>MultCorr</t>
  </si>
  <si>
    <t>MultLevel3</t>
  </si>
  <si>
    <t>MultСorrLevel3</t>
  </si>
  <si>
    <t>Mult3</t>
  </si>
  <si>
    <t>Mult3Add</t>
  </si>
  <si>
    <t xml:space="preserve"> 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</si>
  <si>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</si>
  <si>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</si>
  <si>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</si>
  <si>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</si>
  <si>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</si>
  <si>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</si>
  <si>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</si>
  <si>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MinOrder</t>
  </si>
  <si>
    <t>GridStep</t>
  </si>
  <si>
    <t>GridLevel</t>
  </si>
  <si>
    <t>GridStep_AddPips</t>
  </si>
  <si>
    <t>GridStep_Level2</t>
  </si>
  <si>
    <t>GridStep_Level2_AddPips</t>
  </si>
  <si>
    <t>Grid3</t>
  </si>
  <si>
    <t>Grid3Add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</si>
  <si>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</si>
  <si>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</si>
  <si>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</si>
  <si>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</si>
  <si>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</si>
  <si>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</si>
  <si>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</si>
  <si>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</si>
  <si>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</si>
  <si>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</si>
  <si>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</si>
  <si>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</si>
  <si>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</si>
  <si>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AUDCAD</t>
  </si>
  <si>
    <t>Значность</t>
  </si>
  <si>
    <t>Цена пипса, $</t>
  </si>
  <si>
    <t>Комиссия, $</t>
  </si>
  <si>
    <t>Залог 1 лот, $</t>
  </si>
  <si>
    <t>StopOut, %</t>
  </si>
  <si>
    <t xml:space="preserve">Депо, $ </t>
  </si>
  <si>
    <t>Кор-рект</t>
  </si>
  <si>
    <r>
      <rPr>
        <b val="1"/>
        <sz val="11"/>
        <color indexed="8"/>
        <rFont val="Arial"/>
      </rPr>
      <t>Шаг</t>
    </r>
    <r>
      <rPr>
        <sz val="10"/>
        <color indexed="8"/>
        <rFont val="Arial"/>
      </rPr>
      <t>, пипсов</t>
    </r>
  </si>
  <si>
    <r>
      <rPr>
        <b val="1"/>
        <sz val="11"/>
        <color indexed="8"/>
        <rFont val="Arial"/>
      </rPr>
      <t>Сетка</t>
    </r>
    <r>
      <rPr>
        <sz val="10"/>
        <color indexed="8"/>
        <rFont val="Arial"/>
      </rPr>
      <t xml:space="preserve"> пипсов от 1-го ордера</t>
    </r>
  </si>
  <si>
    <r>
      <rPr>
        <b val="1"/>
        <sz val="11"/>
        <color indexed="8"/>
        <rFont val="Arial"/>
      </rPr>
      <t xml:space="preserve">Лотов </t>
    </r>
    <r>
      <rPr>
        <sz val="10"/>
        <color indexed="8"/>
        <rFont val="Arial"/>
      </rPr>
      <t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</si>
  <si>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</si>
  <si>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</si>
  <si>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</si>
  <si>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</si>
  <si>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</si>
  <si>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</si>
  <si>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rPr>
        <b val="1"/>
        <sz val="10"/>
        <color indexed="9"/>
        <rFont val="Arial Cyr"/>
      </rPr>
      <t>Просадка + залог, $</t>
    </r>
    <r>
      <rPr>
        <sz val="10"/>
        <color indexed="8"/>
        <rFont val="Arial Cyr"/>
      </rPr>
      <t xml:space="preserve"> </t>
    </r>
    <r>
      <rPr>
        <sz val="9"/>
        <color indexed="8"/>
        <rFont val="Arial Cyr"/>
      </rPr>
      <t xml:space="preserve">(включая комиссию) </t>
    </r>
    <r>
      <rPr>
        <b val="1"/>
        <sz val="11"/>
        <color indexed="12"/>
        <rFont val="Arial Cyr"/>
      </rPr>
      <t>Min депо</t>
    </r>
  </si>
  <si>
    <r>
      <rPr>
        <b val="1"/>
        <sz val="10"/>
        <color indexed="8"/>
        <rFont val="Arial Cyr"/>
      </rPr>
      <t xml:space="preserve">Залог к просадке </t>
    </r>
    <r>
      <rPr>
        <sz val="9"/>
        <color indexed="8"/>
        <rFont val="Arial Cyr"/>
      </rPr>
      <t>(включая комиссию)</t>
    </r>
  </si>
  <si>
    <t>Залог к депо, %</t>
  </si>
  <si>
    <t>Св.Маржа = Депо - просадка-залог, $</t>
  </si>
  <si>
    <r>
      <rPr>
        <b val="1"/>
        <sz val="10"/>
        <color indexed="8"/>
        <rFont val="Arial Cyr"/>
      </rPr>
      <t xml:space="preserve">Просадка + залог =  </t>
    </r>
    <r>
      <rPr>
        <b val="1"/>
        <sz val="11"/>
        <color indexed="8"/>
        <rFont val="Arial Cyr"/>
      </rPr>
      <t>%%депо</t>
    </r>
  </si>
  <si>
    <t>Max просадка до StopOut в пипсах от:</t>
  </si>
  <si>
    <t>№№ ко-лен</t>
  </si>
  <si>
    <t>$</t>
  </si>
  <si>
    <t>% депо</t>
  </si>
  <si>
    <t>Пипсов</t>
  </si>
  <si>
    <t>%%</t>
  </si>
  <si>
    <t>Колена N</t>
  </si>
  <si>
    <t>1го ордера</t>
  </si>
  <si>
    <t xml:space="preserve"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</si>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</sst>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2">
    <numFmt numFmtId="0" formatCode="General"/>
    <numFmt numFmtId="59" formatCode="0.000"/>
    <numFmt numFmtId="60" formatCode="0.000&quot; &quot;;&quot;-&quot;0.000&quot; &quot;"/>
    <numFmt numFmtId="61" formatCode="0&quot; &quot;;&quot;-&quot;0&quot; &quot;"/>
    <numFmt numFmtId="62" formatCode="0.00;0.00"/>
    <numFmt numFmtId="63" formatCode="0.000;0.000"/>
    <numFmt numFmtId="64" formatCode="0;0"/>
    <numFmt numFmtId="65" formatCode="0.0"/>
    <numFmt numFmtId="66" formatCode="0.00&quot; &quot;;&quot;-&quot;0.00&quot; &quot;"/>
    <numFmt numFmtId="67" formatCode="0.0&quot; &quot;;&quot;-&quot;0.0&quot; &quot;"/>
    <numFmt numFmtId="68" formatCode="dd&quot; &quot;mmmm&quot; &quot;yyyy&quot; г.&quot;"/>
    <numFmt numFmtId="69" formatCode="0.0000;0.0000"/>
  </numFmts>
  <fonts count="73">
    <font>
      <sz val="10"/>
      <color indexed="8"/>
      <name val="Arial Cyr"/>
    </font>
    <font>
      <sz val="11"/>
      <color indexed="8"/>
      <name val="Helvetica"/>
    </font>
    <font>
      <sz val="13"/>
      <color indexed="8"/>
      <name val="Arial Cyr"/>
    </font>
    <font>
      <b val="1"/>
      <sz val="11"/>
      <color indexed="9"/>
      <name val="Arial"/>
    </font>
    <font>
      <b val="1"/>
      <sz val="10"/>
      <color indexed="12"/>
      <name val="Arial Cyr"/>
    </font>
    <font>
      <b val="1"/>
      <sz val="10"/>
      <color indexed="9"/>
      <name val="Arial Cyr"/>
    </font>
    <font>
      <b val="1"/>
      <sz val="11"/>
      <color indexed="12"/>
      <name val="Calibri"/>
    </font>
    <font>
      <b val="1"/>
      <sz val="10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b val="1"/>
      <sz val="11"/>
      <color indexed="8"/>
      <name val="Arial"/>
    </font>
    <font>
      <b val="1"/>
      <sz val="11"/>
      <color indexed="14"/>
      <name val="Arial"/>
    </font>
    <font>
      <b val="1"/>
      <sz val="10"/>
      <color indexed="14"/>
      <name val="Arial"/>
    </font>
    <font>
      <sz val="10"/>
      <color indexed="14"/>
      <name val="Arial"/>
    </font>
    <font>
      <b val="1"/>
      <sz val="10"/>
      <color indexed="12"/>
      <name val="Arial"/>
    </font>
    <font>
      <b val="1"/>
      <sz val="10"/>
      <color indexed="8"/>
      <name val="Arial"/>
    </font>
    <font>
      <b val="1"/>
      <sz val="11"/>
      <color indexed="16"/>
      <name val="Arial"/>
    </font>
    <font>
      <b val="1"/>
      <sz val="10"/>
      <color indexed="16"/>
      <name val="Arial"/>
    </font>
    <font>
      <sz val="10"/>
      <color indexed="17"/>
      <name val="Arial"/>
    </font>
    <font>
      <b val="1"/>
      <sz val="11"/>
      <color indexed="17"/>
      <name val="Arial"/>
    </font>
    <font>
      <b val="1"/>
      <sz val="11"/>
      <color indexed="9"/>
      <name val="Arial Narrow"/>
    </font>
    <font>
      <b val="1"/>
      <sz val="11"/>
      <color indexed="8"/>
      <name val="Calibri"/>
    </font>
    <font>
      <b val="1"/>
      <sz val="11"/>
      <color indexed="14"/>
      <name val="Arial Narrow"/>
    </font>
    <font>
      <b val="1"/>
      <sz val="11"/>
      <color indexed="8"/>
      <name val="Arial Narrow"/>
    </font>
    <font>
      <b val="1"/>
      <sz val="11"/>
      <color indexed="16"/>
      <name val="Arial Narrow"/>
    </font>
    <font>
      <sz val="10"/>
      <color indexed="16"/>
      <name val="Arial"/>
    </font>
    <font>
      <sz val="11"/>
      <color indexed="16"/>
      <name val="Calibri"/>
    </font>
    <font>
      <sz val="10"/>
      <color indexed="9"/>
      <name val="Arial"/>
    </font>
    <font>
      <sz val="11"/>
      <color indexed="9"/>
      <name val="Calibri"/>
    </font>
    <font>
      <sz val="11"/>
      <color indexed="14"/>
      <name val="Calibri"/>
    </font>
    <font>
      <b val="1"/>
      <sz val="10"/>
      <color indexed="24"/>
      <name val="Arial"/>
    </font>
    <font>
      <sz val="10"/>
      <color indexed="24"/>
      <name val="Arial"/>
    </font>
    <font>
      <sz val="11"/>
      <color indexed="24"/>
      <name val="Calibri"/>
    </font>
    <font>
      <sz val="10"/>
      <color indexed="8"/>
      <name val="Calibri"/>
    </font>
    <font>
      <b val="1"/>
      <sz val="10"/>
      <color indexed="25"/>
      <name val="Arial"/>
    </font>
    <font>
      <sz val="10"/>
      <color indexed="12"/>
      <name val="Arial Cyr"/>
    </font>
    <font>
      <b val="1"/>
      <sz val="10"/>
      <color indexed="25"/>
      <name val="Arial Cyr"/>
    </font>
    <font>
      <b val="1"/>
      <sz val="11"/>
      <color indexed="25"/>
      <name val="Calibri"/>
    </font>
    <font>
      <b val="1"/>
      <sz val="10"/>
      <color indexed="17"/>
      <name val="Arial"/>
    </font>
    <font>
      <b val="1"/>
      <sz val="10"/>
      <color indexed="17"/>
      <name val="Arial Cyr"/>
    </font>
    <font>
      <b val="1"/>
      <sz val="11"/>
      <color indexed="9"/>
      <name val="Arial Cyr"/>
    </font>
    <font>
      <sz val="11"/>
      <color indexed="8"/>
      <name val="Arial"/>
    </font>
    <font>
      <b val="1"/>
      <sz val="20"/>
      <color indexed="24"/>
      <name val="Arial Cyr"/>
    </font>
    <font>
      <b val="1"/>
      <sz val="10"/>
      <color indexed="14"/>
      <name val="Arial Narrow"/>
    </font>
    <font>
      <sz val="10"/>
      <color indexed="14"/>
      <name val="Arial Cyr"/>
    </font>
    <font>
      <b val="1"/>
      <sz val="10"/>
      <color indexed="14"/>
      <name val="Arial Cyr"/>
    </font>
    <font>
      <b val="1"/>
      <sz val="11"/>
      <color indexed="14"/>
      <name val="Arial Cyr"/>
    </font>
    <font>
      <b val="1"/>
      <sz val="10"/>
      <color indexed="24"/>
      <name val="Arial Cyr"/>
    </font>
    <font>
      <b val="1"/>
      <sz val="10"/>
      <color indexed="25"/>
      <name val="Arial Narrow"/>
    </font>
    <font>
      <b val="1"/>
      <sz val="11"/>
      <color indexed="25"/>
      <name val="Arial"/>
    </font>
    <font>
      <sz val="10"/>
      <color indexed="25"/>
      <name val="Arial"/>
    </font>
    <font>
      <sz val="10"/>
      <color indexed="25"/>
      <name val="Arial Cyr"/>
    </font>
    <font>
      <sz val="10"/>
      <color indexed="28"/>
      <name val="Arial Cyr"/>
    </font>
    <font>
      <b val="1"/>
      <sz val="11"/>
      <color indexed="25"/>
      <name val="Arial Cyr"/>
    </font>
    <font>
      <b val="1"/>
      <sz val="11"/>
      <color indexed="28"/>
      <name val="Arial Cyr"/>
    </font>
    <font>
      <b val="1"/>
      <sz val="10"/>
      <color indexed="9"/>
      <name val="Arial Narrow"/>
    </font>
    <font>
      <b val="1"/>
      <sz val="10"/>
      <color indexed="28"/>
      <name val="Arial"/>
    </font>
    <font>
      <b val="1"/>
      <sz val="11"/>
      <color indexed="28"/>
      <name val="Arial"/>
    </font>
    <font>
      <sz val="10"/>
      <color indexed="28"/>
      <name val="Arial"/>
    </font>
    <font>
      <b val="1"/>
      <sz val="10"/>
      <color indexed="28"/>
      <name val="Arial Cyr"/>
    </font>
    <font>
      <sz val="10"/>
      <color indexed="9"/>
      <name val="Arial Cyr"/>
    </font>
    <font>
      <sz val="11"/>
      <color indexed="8"/>
      <name val="Arial Cyr"/>
    </font>
    <font>
      <b val="1"/>
      <sz val="12"/>
      <color indexed="9"/>
      <name val="Arial"/>
    </font>
    <font>
      <sz val="12"/>
      <color indexed="8"/>
      <name val="Arial Cyr"/>
    </font>
    <font>
      <b val="1"/>
      <sz val="10"/>
      <color indexed="8"/>
      <name val="Arial Cyr"/>
    </font>
    <font>
      <sz val="9"/>
      <color indexed="8"/>
      <name val="Arial Cyr"/>
    </font>
    <font>
      <b val="1"/>
      <sz val="11"/>
      <color indexed="12"/>
      <name val="Arial Cyr"/>
    </font>
    <font>
      <b val="1"/>
      <sz val="11"/>
      <color indexed="8"/>
      <name val="Arial Cyr"/>
    </font>
    <font>
      <sz val="11"/>
      <color indexed="9"/>
      <name val="Arial Cyr"/>
    </font>
    <font>
      <sz val="20"/>
      <color indexed="8"/>
      <name val="Arial Cyr"/>
    </font>
    <font>
      <b val="1"/>
      <sz val="20"/>
      <color indexed="12"/>
      <name val="Arial Cyr"/>
    </font>
    <font>
      <b val="1"/>
      <sz val="12"/>
      <color indexed="9"/>
      <name val="Arial Cyr"/>
    </font>
    <font>
      <b val="1"/>
      <sz val="12"/>
      <color indexed="8"/>
      <name val="Arial Cyr"/>
    </font>
  </fonts>
  <fills count="1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9"/>
        <bgColor auto="1"/>
      </patternFill>
    </fill>
  </fills>
  <borders count="4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/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2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4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4" borderId="4" applyNumberFormat="1" applyFont="1" applyFill="0" applyBorder="1" applyAlignment="1" applyProtection="0">
      <alignment vertical="bottom"/>
    </xf>
    <xf numFmtId="49" fontId="6" borderId="1" applyNumberFormat="1" applyFont="1" applyFill="0" applyBorder="1" applyAlignment="1" applyProtection="0">
      <alignment vertical="bottom"/>
    </xf>
    <xf numFmtId="2" fontId="7" borderId="1" applyNumberFormat="1" applyFont="1" applyFill="0" applyBorder="1" applyAlignment="1" applyProtection="0">
      <alignment horizontal="center" vertical="bottom"/>
    </xf>
    <xf numFmtId="0" fontId="8" borderId="1" applyNumberFormat="0" applyFont="1" applyFill="0" applyBorder="1" applyAlignment="1" applyProtection="0">
      <alignment vertical="bottom"/>
    </xf>
    <xf numFmtId="0" fontId="8" fillId="2" borderId="1" applyNumberFormat="0" applyFont="1" applyFill="1" applyBorder="1" applyAlignment="1" applyProtection="0">
      <alignment vertical="bottom"/>
    </xf>
    <xf numFmtId="0" fontId="8" borderId="2" applyNumberFormat="0" applyFont="1" applyFill="0" applyBorder="1" applyAlignment="1" applyProtection="0">
      <alignment vertical="bottom"/>
    </xf>
    <xf numFmtId="0" fontId="8" fillId="3" borderId="5" applyNumberFormat="0" applyFont="1" applyFill="1" applyBorder="1" applyAlignment="1" applyProtection="0">
      <alignment vertical="bottom"/>
    </xf>
    <xf numFmtId="49" fontId="6" borderId="4" applyNumberFormat="1" applyFont="1" applyFill="0" applyBorder="1" applyAlignment="1" applyProtection="0">
      <alignment vertical="bottom"/>
    </xf>
    <xf numFmtId="0" fontId="9" borderId="1" applyNumberFormat="0" applyFont="1" applyFill="0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vertical="bottom"/>
    </xf>
    <xf numFmtId="59" fontId="7" borderId="1" applyNumberFormat="1" applyFont="1" applyFill="0" applyBorder="1" applyAlignment="1" applyProtection="0">
      <alignment horizontal="center" vertical="bottom"/>
    </xf>
    <xf numFmtId="0" fontId="3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vertical="bottom"/>
    </xf>
    <xf numFmtId="0" fontId="6" borderId="4" applyNumberFormat="0" applyFont="1" applyFill="0" applyBorder="1" applyAlignment="1" applyProtection="0">
      <alignment vertical="bottom"/>
    </xf>
    <xf numFmtId="0" fontId="10" fillId="2" borderId="1" applyNumberFormat="0" applyFont="1" applyFill="1" applyBorder="1" applyAlignment="1" applyProtection="0">
      <alignment vertical="bottom"/>
    </xf>
    <xf numFmtId="2" fontId="8" borderId="1" applyNumberFormat="1" applyFont="1" applyFill="0" applyBorder="1" applyAlignment="1" applyProtection="0">
      <alignment vertical="bottom"/>
    </xf>
    <xf numFmtId="49" fontId="11" fillId="2" borderId="1" applyNumberFormat="1" applyFont="1" applyFill="1" applyBorder="1" applyAlignment="1" applyProtection="0">
      <alignment vertical="bottom"/>
    </xf>
    <xf numFmtId="1" fontId="12" borderId="1" applyNumberFormat="1" applyFont="1" applyFill="0" applyBorder="1" applyAlignment="1" applyProtection="0">
      <alignment horizontal="center" vertical="bottom"/>
    </xf>
    <xf numFmtId="0" fontId="13" borderId="1" applyNumberFormat="0" applyFont="1" applyFill="0" applyBorder="1" applyAlignment="1" applyProtection="0">
      <alignment vertical="bottom"/>
    </xf>
    <xf numFmtId="0" fontId="13" fillId="2" borderId="1" applyNumberFormat="0" applyFont="1" applyFill="1" applyBorder="1" applyAlignment="1" applyProtection="0">
      <alignment vertical="bottom"/>
    </xf>
    <xf numFmtId="0" fontId="13" borderId="2" applyNumberFormat="0" applyFont="1" applyFill="0" applyBorder="1" applyAlignment="1" applyProtection="0">
      <alignment vertical="bottom"/>
    </xf>
    <xf numFmtId="0" fontId="13" fillId="3" borderId="5" applyNumberFormat="0" applyFont="1" applyFill="1" applyBorder="1" applyAlignment="1" applyProtection="0">
      <alignment vertical="bottom"/>
    </xf>
    <xf numFmtId="0" fontId="12" borderId="1" applyNumberFormat="1" applyFont="1" applyFill="0" applyBorder="1" applyAlignment="1" applyProtection="0">
      <alignment horizontal="center" vertical="bottom"/>
    </xf>
    <xf numFmtId="49" fontId="6" borderId="1" applyNumberFormat="1" applyFont="1" applyFill="0" applyBorder="1" applyAlignment="1" applyProtection="0">
      <alignment horizontal="center" vertical="bottom"/>
    </xf>
    <xf numFmtId="60" fontId="12" borderId="1" applyNumberFormat="1" applyFont="1" applyFill="0" applyBorder="1" applyAlignment="1" applyProtection="0">
      <alignment horizontal="center" vertical="bottom"/>
    </xf>
    <xf numFmtId="49" fontId="6" borderId="4" applyNumberFormat="1" applyFont="1" applyFill="0" applyBorder="1" applyAlignment="1" applyProtection="0">
      <alignment horizontal="center" vertical="bottom"/>
    </xf>
    <xf numFmtId="49" fontId="14" borderId="1" applyNumberFormat="1" applyFont="1" applyFill="0" applyBorder="1" applyAlignment="1" applyProtection="0">
      <alignment vertical="bottom"/>
    </xf>
    <xf numFmtId="2" fontId="15" borderId="1" applyNumberFormat="1" applyFont="1" applyFill="0" applyBorder="1" applyAlignment="1" applyProtection="0">
      <alignment vertical="bottom"/>
    </xf>
    <xf numFmtId="49" fontId="14" borderId="4" applyNumberFormat="1" applyFont="1" applyFill="0" applyBorder="1" applyAlignment="1" applyProtection="0">
      <alignment vertical="bottom"/>
    </xf>
    <xf numFmtId="0" fontId="15" borderId="1" applyNumberFormat="0" applyFont="1" applyFill="0" applyBorder="1" applyAlignment="1" applyProtection="0">
      <alignment vertical="bottom"/>
    </xf>
    <xf numFmtId="49" fontId="16" fillId="2" borderId="1" applyNumberFormat="1" applyFont="1" applyFill="1" applyBorder="1" applyAlignment="1" applyProtection="0">
      <alignment vertical="bottom"/>
    </xf>
    <xf numFmtId="1" fontId="17" borderId="1" applyNumberFormat="1" applyFont="1" applyFill="0" applyBorder="1" applyAlignment="1" applyProtection="0">
      <alignment horizontal="center" vertical="bottom"/>
    </xf>
    <xf numFmtId="0" fontId="18" borderId="1" applyNumberFormat="0" applyFont="1" applyFill="0" applyBorder="1" applyAlignment="1" applyProtection="0">
      <alignment vertical="bottom"/>
    </xf>
    <xf numFmtId="0" fontId="18" fillId="2" borderId="1" applyNumberFormat="0" applyFont="1" applyFill="1" applyBorder="1" applyAlignment="1" applyProtection="0">
      <alignment vertical="bottom"/>
    </xf>
    <xf numFmtId="0" fontId="18" borderId="2" applyNumberFormat="0" applyFont="1" applyFill="0" applyBorder="1" applyAlignment="1" applyProtection="0">
      <alignment vertical="bottom"/>
    </xf>
    <xf numFmtId="0" fontId="18" fillId="3" borderId="5" applyNumberFormat="0" applyFont="1" applyFill="1" applyBorder="1" applyAlignment="1" applyProtection="0">
      <alignment vertical="bottom"/>
    </xf>
    <xf numFmtId="0" fontId="17" borderId="1" applyNumberFormat="1" applyFont="1" applyFill="0" applyBorder="1" applyAlignment="1" applyProtection="0">
      <alignment horizontal="center" vertical="bottom"/>
    </xf>
    <xf numFmtId="60" fontId="17" borderId="1" applyNumberFormat="1" applyFont="1" applyFill="0" applyBorder="1" applyAlignment="1" applyProtection="0">
      <alignment horizontal="center" vertical="bottom"/>
    </xf>
    <xf numFmtId="0" fontId="19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horizontal="center" vertical="bottom"/>
    </xf>
    <xf numFmtId="59" fontId="12" borderId="1" applyNumberFormat="1" applyFont="1" applyFill="0" applyBorder="1" applyAlignment="1" applyProtection="0">
      <alignment horizontal="center" vertical="bottom"/>
    </xf>
    <xf numFmtId="0" fontId="6" borderId="4" applyNumberFormat="0" applyFont="1" applyFill="0" applyBorder="1" applyAlignment="1" applyProtection="0">
      <alignment horizontal="center" vertical="bottom"/>
    </xf>
    <xf numFmtId="49" fontId="20" fillId="2" borderId="1" applyNumberFormat="1" applyFont="1" applyFill="1" applyBorder="1" applyAlignment="1" applyProtection="0">
      <alignment vertical="bottom"/>
    </xf>
    <xf numFmtId="1" fontId="7" borderId="1" applyNumberFormat="1" applyFont="1" applyFill="0" applyBorder="1" applyAlignment="1" applyProtection="0">
      <alignment horizontal="center" vertical="bottom"/>
    </xf>
    <xf numFmtId="60" fontId="7" borderId="1" applyNumberFormat="1" applyFont="1" applyFill="0" applyBorder="1" applyAlignment="1" applyProtection="0">
      <alignment horizontal="center" vertical="bottom"/>
    </xf>
    <xf numFmtId="49" fontId="18" borderId="1" applyNumberFormat="1" applyFont="1" applyFill="0" applyBorder="1" applyAlignment="1" applyProtection="0">
      <alignment vertical="bottom"/>
    </xf>
    <xf numFmtId="61" fontId="7" borderId="1" applyNumberFormat="1" applyFont="1" applyFill="0" applyBorder="1" applyAlignment="1" applyProtection="0">
      <alignment horizontal="center" vertical="bottom"/>
    </xf>
    <xf numFmtId="61" fontId="12" borderId="1" applyNumberFormat="1" applyFont="1" applyFill="0" applyBorder="1" applyAlignment="1" applyProtection="0">
      <alignment horizontal="center" vertical="bottom"/>
    </xf>
    <xf numFmtId="0" fontId="9" fillId="2" borderId="6" applyNumberFormat="0" applyFont="1" applyFill="1" applyBorder="1" applyAlignment="1" applyProtection="0">
      <alignment vertical="bottom"/>
    </xf>
    <xf numFmtId="0" fontId="9" borderId="6" applyNumberFormat="0" applyFont="1" applyFill="0" applyBorder="1" applyAlignment="1" applyProtection="0">
      <alignment vertical="bottom"/>
    </xf>
    <xf numFmtId="0" fontId="9" borderId="7" applyNumberFormat="0" applyFont="1" applyFill="0" applyBorder="1" applyAlignment="1" applyProtection="0">
      <alignment vertical="bottom"/>
    </xf>
    <xf numFmtId="0" fontId="9" fillId="3" borderId="8" applyNumberFormat="0" applyFont="1" applyFill="1" applyBorder="1" applyAlignment="1" applyProtection="0">
      <alignment vertical="bottom"/>
    </xf>
    <xf numFmtId="0" fontId="9" borderId="9" applyNumberFormat="0" applyFont="1" applyFill="0" applyBorder="1" applyAlignment="1" applyProtection="0">
      <alignment vertical="bottom"/>
    </xf>
    <xf numFmtId="49" fontId="3" fillId="3" borderId="10" applyNumberFormat="1" applyFont="1" applyFill="1" applyBorder="1" applyAlignment="1" applyProtection="0">
      <alignment horizontal="center" vertical="bottom"/>
    </xf>
    <xf numFmtId="1" fontId="3" fillId="3" borderId="11" applyNumberFormat="1" applyFont="1" applyFill="1" applyBorder="1" applyAlignment="1" applyProtection="0">
      <alignment horizontal="center" vertical="bottom"/>
    </xf>
    <xf numFmtId="1" fontId="3" fillId="3" borderId="12" applyNumberFormat="1" applyFont="1" applyFill="1" applyBorder="1" applyAlignment="1" applyProtection="0">
      <alignment horizontal="center" vertical="bottom"/>
    </xf>
    <xf numFmtId="1" fontId="3" fillId="3" borderId="13" applyNumberFormat="1" applyFont="1" applyFill="1" applyBorder="1" applyAlignment="1" applyProtection="0">
      <alignment horizontal="center" vertical="bottom"/>
    </xf>
    <xf numFmtId="1" fontId="3" fillId="4" borderId="10" applyNumberFormat="1" applyFont="1" applyFill="1" applyBorder="1" applyAlignment="1" applyProtection="0">
      <alignment horizontal="center" vertical="bottom"/>
    </xf>
    <xf numFmtId="1" fontId="3" fillId="3" borderId="10" applyNumberFormat="1" applyFont="1" applyFill="1" applyBorder="1" applyAlignment="1" applyProtection="0">
      <alignment horizontal="center" vertical="bottom"/>
    </xf>
    <xf numFmtId="1" fontId="3" fillId="5" borderId="11" applyNumberFormat="1" applyFont="1" applyFill="1" applyBorder="1" applyAlignment="1" applyProtection="0">
      <alignment horizontal="center" vertical="bottom"/>
    </xf>
    <xf numFmtId="1" fontId="3" fillId="5" borderId="12" applyNumberFormat="1" applyFont="1" applyFill="1" applyBorder="1" applyAlignment="1" applyProtection="0">
      <alignment horizontal="center" vertical="bottom"/>
    </xf>
    <xf numFmtId="1" fontId="3" fillId="5" borderId="13" applyNumberFormat="1" applyFont="1" applyFill="1" applyBorder="1" applyAlignment="1" applyProtection="0">
      <alignment horizontal="center" vertical="bottom"/>
    </xf>
    <xf numFmtId="49" fontId="21" fillId="4" borderId="10" applyNumberFormat="1" applyFont="1" applyFill="1" applyBorder="1" applyAlignment="1" applyProtection="0">
      <alignment horizontal="center" vertical="bottom"/>
    </xf>
    <xf numFmtId="49" fontId="21" borderId="14" applyNumberFormat="1" applyFont="1" applyFill="0" applyBorder="1" applyAlignment="1" applyProtection="0">
      <alignment horizontal="center" vertical="bottom"/>
    </xf>
    <xf numFmtId="49" fontId="21" borderId="15" applyNumberFormat="1" applyFont="1" applyFill="0" applyBorder="1" applyAlignment="1" applyProtection="0">
      <alignment horizontal="center" vertical="bottom"/>
    </xf>
    <xf numFmtId="49" fontId="21" borderId="16" applyNumberFormat="1" applyFont="1" applyFill="0" applyBorder="1" applyAlignment="1" applyProtection="0">
      <alignment horizontal="center" vertical="bottom"/>
    </xf>
    <xf numFmtId="0" fontId="21" fillId="4" borderId="10" applyNumberFormat="0" applyFont="1" applyFill="1" applyBorder="1" applyAlignment="1" applyProtection="0">
      <alignment horizontal="center" vertical="bottom"/>
    </xf>
    <xf numFmtId="0" fontId="21" fillId="3" borderId="10" applyNumberFormat="0" applyFont="1" applyFill="1" applyBorder="1" applyAlignment="1" applyProtection="0">
      <alignment horizontal="center" vertical="bottom"/>
    </xf>
    <xf numFmtId="0" fontId="9" fillId="4" borderId="17" applyNumberFormat="0" applyFont="1" applyFill="1" applyBorder="1" applyAlignment="1" applyProtection="0">
      <alignment vertical="bottom"/>
    </xf>
    <xf numFmtId="62" fontId="9" fillId="2" borderId="18" applyNumberFormat="1" applyFont="1" applyFill="1" applyBorder="1" applyAlignment="1" applyProtection="0">
      <alignment horizontal="center" vertical="center"/>
    </xf>
    <xf numFmtId="0" fontId="9" borderId="19" applyNumberFormat="0" applyFont="1" applyFill="0" applyBorder="1" applyAlignment="1" applyProtection="0">
      <alignment vertical="bottom"/>
    </xf>
    <xf numFmtId="0" fontId="9" borderId="20" applyNumberFormat="0" applyFont="1" applyFill="0" applyBorder="1" applyAlignment="1" applyProtection="0">
      <alignment vertical="bottom"/>
    </xf>
    <xf numFmtId="0" fontId="9" borderId="18" applyNumberFormat="0" applyFont="1" applyFill="0" applyBorder="1" applyAlignment="1" applyProtection="0">
      <alignment vertical="bottom"/>
    </xf>
    <xf numFmtId="0" fontId="9" fillId="3" borderId="17" applyNumberFormat="0" applyFont="1" applyFill="1" applyBorder="1" applyAlignment="1" applyProtection="0">
      <alignment vertical="bottom"/>
    </xf>
    <xf numFmtId="1" fontId="21" fillId="4" borderId="21" applyNumberFormat="1" applyFont="1" applyFill="1" applyBorder="1" applyAlignment="1" applyProtection="0">
      <alignment horizontal="center" vertical="bottom"/>
    </xf>
    <xf numFmtId="63" fontId="9" fillId="2" borderId="22" applyNumberFormat="1" applyFont="1" applyFill="1" applyBorder="1" applyAlignment="1" applyProtection="0">
      <alignment horizontal="center" vertical="center"/>
    </xf>
    <xf numFmtId="2" fontId="9" fillId="6" borderId="23" applyNumberFormat="1" applyFont="1" applyFill="1" applyBorder="1" applyAlignment="1" applyProtection="0">
      <alignment horizontal="center" vertical="bottom"/>
    </xf>
    <xf numFmtId="2" fontId="9" borderId="24" applyNumberFormat="1" applyFont="1" applyFill="0" applyBorder="1" applyAlignment="1" applyProtection="0">
      <alignment horizontal="center" vertical="bottom"/>
    </xf>
    <xf numFmtId="2" fontId="9" fillId="4" borderId="21" applyNumberFormat="1" applyFont="1" applyFill="1" applyBorder="1" applyAlignment="1" applyProtection="0">
      <alignment horizontal="center" vertical="bottom"/>
    </xf>
    <xf numFmtId="59" fontId="9" borderId="22" applyNumberFormat="1" applyFont="1" applyFill="0" applyBorder="1" applyAlignment="1" applyProtection="0">
      <alignment horizontal="center" vertical="bottom"/>
    </xf>
    <xf numFmtId="2" fontId="9" fillId="3" borderId="21" applyNumberFormat="1" applyFont="1" applyFill="1" applyBorder="1" applyAlignment="1" applyProtection="0">
      <alignment horizontal="center" vertical="bottom"/>
    </xf>
    <xf numFmtId="63" fontId="9" fillId="4" borderId="22" applyNumberFormat="1" applyFont="1" applyFill="1" applyBorder="1" applyAlignment="1" applyProtection="0">
      <alignment horizontal="center" vertical="center"/>
    </xf>
    <xf numFmtId="2" fontId="9" fillId="4" borderId="23" applyNumberFormat="1" applyFont="1" applyFill="1" applyBorder="1" applyAlignment="1" applyProtection="0">
      <alignment horizontal="center" vertical="bottom"/>
    </xf>
    <xf numFmtId="2" fontId="9" fillId="4" borderId="24" applyNumberFormat="1" applyFont="1" applyFill="1" applyBorder="1" applyAlignment="1" applyProtection="0">
      <alignment horizontal="center" vertical="bottom"/>
    </xf>
    <xf numFmtId="59" fontId="9" fillId="4" borderId="22" applyNumberFormat="1" applyFont="1" applyFill="1" applyBorder="1" applyAlignment="1" applyProtection="0">
      <alignment horizontal="center" vertical="bottom"/>
    </xf>
    <xf numFmtId="1" fontId="21" fillId="4" borderId="25" applyNumberFormat="1" applyFont="1" applyFill="1" applyBorder="1" applyAlignment="1" applyProtection="0">
      <alignment horizontal="center" vertical="bottom"/>
    </xf>
    <xf numFmtId="63" fontId="9" fillId="2" borderId="26" applyNumberFormat="1" applyFont="1" applyFill="1" applyBorder="1" applyAlignment="1" applyProtection="0">
      <alignment horizontal="center" vertical="center"/>
    </xf>
    <xf numFmtId="2" fontId="9" fillId="6" borderId="27" applyNumberFormat="1" applyFont="1" applyFill="1" applyBorder="1" applyAlignment="1" applyProtection="0">
      <alignment horizontal="center" vertical="bottom"/>
    </xf>
    <xf numFmtId="2" fontId="9" borderId="28" applyNumberFormat="1" applyFont="1" applyFill="0" applyBorder="1" applyAlignment="1" applyProtection="0">
      <alignment horizontal="center" vertical="bottom"/>
    </xf>
    <xf numFmtId="2" fontId="9" fillId="4" borderId="25" applyNumberFormat="1" applyFont="1" applyFill="1" applyBorder="1" applyAlignment="1" applyProtection="0">
      <alignment horizontal="center" vertical="bottom"/>
    </xf>
    <xf numFmtId="59" fontId="9" borderId="26" applyNumberFormat="1" applyFont="1" applyFill="0" applyBorder="1" applyAlignment="1" applyProtection="0">
      <alignment horizontal="center" vertical="bottom"/>
    </xf>
    <xf numFmtId="2" fontId="9" fillId="3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5" borderId="1" applyNumberFormat="1" applyFont="1" applyFill="0" applyBorder="1" applyAlignment="1" applyProtection="0">
      <alignment horizontal="center" vertical="bottom"/>
    </xf>
    <xf numFmtId="0" fontId="0" fillId="7" borderId="3" applyNumberFormat="0" applyFont="1" applyFill="1" applyBorder="1" applyAlignment="1" applyProtection="0">
      <alignment vertical="bottom"/>
    </xf>
    <xf numFmtId="0" fontId="0" fillId="8" borderId="3" applyNumberFormat="0" applyFont="1" applyFill="1" applyBorder="1" applyAlignment="1" applyProtection="0">
      <alignment vertical="bottom"/>
    </xf>
    <xf numFmtId="1" fontId="5" fillId="2" borderId="1" applyNumberFormat="1" applyFont="1" applyFill="1" applyBorder="1" applyAlignment="1" applyProtection="0">
      <alignment horizontal="center" vertical="bottom"/>
    </xf>
    <xf numFmtId="0" fontId="8" fillId="7" borderId="5" applyNumberFormat="0" applyFont="1" applyFill="1" applyBorder="1" applyAlignment="1" applyProtection="0">
      <alignment vertical="bottom"/>
    </xf>
    <xf numFmtId="0" fontId="9" borderId="2" applyNumberFormat="0" applyFont="1" applyFill="0" applyBorder="1" applyAlignment="1" applyProtection="0">
      <alignment vertical="bottom"/>
    </xf>
    <xf numFmtId="0" fontId="9" fillId="9" borderId="5" applyNumberFormat="0" applyFont="1" applyFill="1" applyBorder="1" applyAlignment="1" applyProtection="0">
      <alignment vertical="bottom"/>
    </xf>
    <xf numFmtId="2" fontId="7" fillId="2" borderId="1" applyNumberFormat="1" applyFont="1" applyFill="1" applyBorder="1" applyAlignment="1" applyProtection="0">
      <alignment horizontal="center" vertical="bottom"/>
    </xf>
    <xf numFmtId="59" fontId="7" fillId="2" borderId="1" applyNumberFormat="1" applyFont="1" applyFill="1" applyBorder="1" applyAlignment="1" applyProtection="0">
      <alignment horizontal="center" vertical="bottom"/>
    </xf>
    <xf numFmtId="1" fontId="3" borderId="1" applyNumberFormat="1" applyFont="1" applyFill="0" applyBorder="1" applyAlignment="1" applyProtection="0">
      <alignment horizontal="center" vertical="bottom"/>
    </xf>
    <xf numFmtId="1" fontId="3" fillId="2" borderId="1" applyNumberFormat="1" applyFont="1" applyFill="1" applyBorder="1" applyAlignment="1" applyProtection="0">
      <alignment horizontal="center" vertical="bottom"/>
    </xf>
    <xf numFmtId="49" fontId="22" fillId="2" borderId="1" applyNumberFormat="1" applyFont="1" applyFill="1" applyBorder="1" applyAlignment="1" applyProtection="0">
      <alignment vertical="bottom"/>
    </xf>
    <xf numFmtId="0" fontId="13" fillId="7" borderId="5" applyNumberFormat="0" applyFont="1" applyFill="1" applyBorder="1" applyAlignment="1" applyProtection="0">
      <alignment vertical="bottom"/>
    </xf>
    <xf numFmtId="1" fontId="12" fillId="2" borderId="1" applyNumberFormat="1" applyFont="1" applyFill="1" applyBorder="1" applyAlignment="1" applyProtection="0">
      <alignment horizontal="center" vertical="bottom"/>
    </xf>
    <xf numFmtId="60" fontId="13" borderId="2" applyNumberFormat="1" applyFont="1" applyFill="0" applyBorder="1" applyAlignment="1" applyProtection="0">
      <alignment vertical="bottom"/>
    </xf>
    <xf numFmtId="60" fontId="13" fillId="7" borderId="5" applyNumberFormat="1" applyFont="1" applyFill="1" applyBorder="1" applyAlignment="1" applyProtection="0">
      <alignment vertical="bottom"/>
    </xf>
    <xf numFmtId="60" fontId="13" fillId="3" borderId="5" applyNumberFormat="1" applyFont="1" applyFill="1" applyBorder="1" applyAlignment="1" applyProtection="0">
      <alignment vertical="bottom"/>
    </xf>
    <xf numFmtId="60" fontId="9" borderId="2" applyNumberFormat="1" applyFont="1" applyFill="0" applyBorder="1" applyAlignment="1" applyProtection="0">
      <alignment vertical="bottom"/>
    </xf>
    <xf numFmtId="60" fontId="9" fillId="9" borderId="5" applyNumberFormat="1" applyFont="1" applyFill="1" applyBorder="1" applyAlignment="1" applyProtection="0">
      <alignment vertical="bottom"/>
    </xf>
    <xf numFmtId="60" fontId="12" fillId="2" borderId="1" applyNumberFormat="1" applyFont="1" applyFill="1" applyBorder="1" applyAlignment="1" applyProtection="0">
      <alignment horizontal="center" vertical="bottom"/>
    </xf>
    <xf numFmtId="60" fontId="9" borderId="1" applyNumberFormat="1" applyFont="1" applyFill="0" applyBorder="1" applyAlignment="1" applyProtection="0">
      <alignment vertical="bottom"/>
    </xf>
    <xf numFmtId="0" fontId="23" fillId="2" borderId="1" applyNumberFormat="0" applyFont="1" applyFill="1" applyBorder="1" applyAlignment="1" applyProtection="0">
      <alignment vertical="bottom"/>
    </xf>
    <xf numFmtId="49" fontId="14" borderId="1" applyNumberFormat="1" applyFont="1" applyFill="0" applyBorder="1" applyAlignment="1" applyProtection="0">
      <alignment horizontal="left" vertical="bottom"/>
    </xf>
    <xf numFmtId="49" fontId="14" borderId="4" applyNumberFormat="1" applyFont="1" applyFill="0" applyBorder="1" applyAlignment="1" applyProtection="0">
      <alignment horizontal="left" vertical="bottom"/>
    </xf>
    <xf numFmtId="49" fontId="24" fillId="2" borderId="1" applyNumberFormat="1" applyFont="1" applyFill="1" applyBorder="1" applyAlignment="1" applyProtection="0">
      <alignment vertical="bottom"/>
    </xf>
    <xf numFmtId="49" fontId="25" borderId="2" applyNumberFormat="1" applyFont="1" applyFill="0" applyBorder="1" applyAlignment="1" applyProtection="0">
      <alignment vertical="bottom"/>
    </xf>
    <xf numFmtId="0" fontId="25" fillId="7" borderId="5" applyNumberFormat="0" applyFont="1" applyFill="1" applyBorder="1" applyAlignment="1" applyProtection="0">
      <alignment vertical="bottom"/>
    </xf>
    <xf numFmtId="0" fontId="25" borderId="2" applyNumberFormat="0" applyFont="1" applyFill="0" applyBorder="1" applyAlignment="1" applyProtection="0">
      <alignment vertical="bottom"/>
    </xf>
    <xf numFmtId="0" fontId="25" fillId="3" borderId="5" applyNumberFormat="0" applyFont="1" applyFill="1" applyBorder="1" applyAlignment="1" applyProtection="0">
      <alignment vertical="bottom"/>
    </xf>
    <xf numFmtId="0" fontId="26" borderId="2" applyNumberFormat="0" applyFont="1" applyFill="0" applyBorder="1" applyAlignment="1" applyProtection="0">
      <alignment vertical="bottom"/>
    </xf>
    <xf numFmtId="0" fontId="26" fillId="9" borderId="5" applyNumberFormat="0" applyFont="1" applyFill="1" applyBorder="1" applyAlignment="1" applyProtection="0">
      <alignment vertical="bottom"/>
    </xf>
    <xf numFmtId="0" fontId="17" fillId="2" borderId="1" applyNumberFormat="1" applyFont="1" applyFill="1" applyBorder="1" applyAlignment="1" applyProtection="0">
      <alignment horizontal="center" vertical="bottom"/>
    </xf>
    <xf numFmtId="0" fontId="26" borderId="1" applyNumberFormat="0" applyFont="1" applyFill="0" applyBorder="1" applyAlignment="1" applyProtection="0">
      <alignment vertical="bottom"/>
    </xf>
    <xf numFmtId="60" fontId="25" borderId="2" applyNumberFormat="1" applyFont="1" applyFill="0" applyBorder="1" applyAlignment="1" applyProtection="0">
      <alignment vertical="bottom"/>
    </xf>
    <xf numFmtId="60" fontId="25" fillId="7" borderId="5" applyNumberFormat="1" applyFont="1" applyFill="1" applyBorder="1" applyAlignment="1" applyProtection="0">
      <alignment vertical="bottom"/>
    </xf>
    <xf numFmtId="60" fontId="17" fillId="2" borderId="1" applyNumberFormat="1" applyFont="1" applyFill="1" applyBorder="1" applyAlignment="1" applyProtection="0">
      <alignment horizontal="center" vertical="bottom"/>
    </xf>
    <xf numFmtId="0" fontId="24" fillId="2" borderId="1" applyNumberFormat="0" applyFont="1" applyFill="1" applyBorder="1" applyAlignment="1" applyProtection="0">
      <alignment vertical="bottom"/>
    </xf>
    <xf numFmtId="1" fontId="7" fillId="2" borderId="1" applyNumberFormat="1" applyFont="1" applyFill="1" applyBorder="1" applyAlignment="1" applyProtection="0">
      <alignment horizontal="center" vertical="bottom"/>
    </xf>
    <xf numFmtId="60" fontId="7" fillId="2" borderId="1" applyNumberFormat="1" applyFont="1" applyFill="1" applyBorder="1" applyAlignment="1" applyProtection="0">
      <alignment horizontal="center" vertical="bottom"/>
    </xf>
    <xf numFmtId="0" fontId="16" fillId="2" borderId="1" applyNumberFormat="0" applyFont="1" applyFill="1" applyBorder="1" applyAlignment="1" applyProtection="0">
      <alignment vertical="bottom"/>
    </xf>
    <xf numFmtId="1" fontId="27" borderId="2" applyNumberFormat="1" applyFont="1" applyFill="0" applyBorder="1" applyAlignment="1" applyProtection="0">
      <alignment vertical="bottom"/>
    </xf>
    <xf numFmtId="1" fontId="27" fillId="7" borderId="5" applyNumberFormat="1" applyFont="1" applyFill="1" applyBorder="1" applyAlignment="1" applyProtection="0">
      <alignment vertical="bottom"/>
    </xf>
    <xf numFmtId="1" fontId="27" fillId="3" borderId="5" applyNumberFormat="1" applyFont="1" applyFill="1" applyBorder="1" applyAlignment="1" applyProtection="0">
      <alignment vertical="bottom"/>
    </xf>
    <xf numFmtId="1" fontId="28" borderId="2" applyNumberFormat="1" applyFont="1" applyFill="0" applyBorder="1" applyAlignment="1" applyProtection="0">
      <alignment vertical="bottom"/>
    </xf>
    <xf numFmtId="1" fontId="28" fillId="9" borderId="5" applyNumberFormat="1" applyFont="1" applyFill="1" applyBorder="1" applyAlignment="1" applyProtection="0">
      <alignment vertical="bottom"/>
    </xf>
    <xf numFmtId="0" fontId="28" borderId="1" applyNumberFormat="0" applyFont="1" applyFill="0" applyBorder="1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1" fontId="13" fillId="7" borderId="5" applyNumberFormat="1" applyFont="1" applyFill="1" applyBorder="1" applyAlignment="1" applyProtection="0">
      <alignment vertical="bottom"/>
    </xf>
    <xf numFmtId="1" fontId="13" fillId="3" borderId="5" applyNumberFormat="1" applyFont="1" applyFill="1" applyBorder="1" applyAlignment="1" applyProtection="0">
      <alignment vertical="bottom"/>
    </xf>
    <xf numFmtId="1" fontId="29" borderId="2" applyNumberFormat="1" applyFont="1" applyFill="0" applyBorder="1" applyAlignment="1" applyProtection="0">
      <alignment vertical="bottom"/>
    </xf>
    <xf numFmtId="1" fontId="29" fillId="9" borderId="5" applyNumberFormat="1" applyFont="1" applyFill="1" applyBorder="1" applyAlignment="1" applyProtection="0">
      <alignment vertical="bottom"/>
    </xf>
    <xf numFmtId="0" fontId="9" fillId="7" borderId="8" applyNumberFormat="0" applyFont="1" applyFill="1" applyBorder="1" applyAlignment="1" applyProtection="0">
      <alignment vertical="bottom"/>
    </xf>
    <xf numFmtId="0" fontId="9" fillId="9" borderId="8" applyNumberFormat="0" applyFont="1" applyFill="1" applyBorder="1" applyAlignment="1" applyProtection="0">
      <alignment vertical="bottom"/>
    </xf>
    <xf numFmtId="0" fontId="21" fillId="7" borderId="10" applyNumberFormat="0" applyFont="1" applyFill="1" applyBorder="1" applyAlignment="1" applyProtection="0">
      <alignment horizontal="center" vertical="bottom"/>
    </xf>
    <xf numFmtId="0" fontId="21" fillId="9" borderId="10" applyNumberFormat="0" applyFont="1" applyFill="1" applyBorder="1" applyAlignment="1" applyProtection="0">
      <alignment horizontal="center" vertical="bottom"/>
    </xf>
    <xf numFmtId="49" fontId="21" fillId="2" borderId="15" applyNumberFormat="1" applyFont="1" applyFill="1" applyBorder="1" applyAlignment="1" applyProtection="0">
      <alignment horizontal="center" vertical="bottom"/>
    </xf>
    <xf numFmtId="0" fontId="9" fillId="7" borderId="17" applyNumberFormat="0" applyFont="1" applyFill="1" applyBorder="1" applyAlignment="1" applyProtection="0">
      <alignment vertical="bottom"/>
    </xf>
    <xf numFmtId="0" fontId="9" fillId="9" borderId="17" applyNumberFormat="0" applyFont="1" applyFill="1" applyBorder="1" applyAlignment="1" applyProtection="0">
      <alignment vertical="bottom"/>
    </xf>
    <xf numFmtId="0" fontId="9" fillId="2" borderId="19" applyNumberFormat="0" applyFont="1" applyFill="1" applyBorder="1" applyAlignment="1" applyProtection="0">
      <alignment vertical="bottom"/>
    </xf>
    <xf numFmtId="2" fontId="9" fillId="7" borderId="21" applyNumberFormat="1" applyFont="1" applyFill="1" applyBorder="1" applyAlignment="1" applyProtection="0">
      <alignment horizontal="center" vertical="bottom"/>
    </xf>
    <xf numFmtId="2" fontId="9" fillId="9" borderId="21" applyNumberFormat="1" applyFont="1" applyFill="1" applyBorder="1" applyAlignment="1" applyProtection="0">
      <alignment horizontal="center" vertical="bottom"/>
    </xf>
    <xf numFmtId="2" fontId="9" fillId="7" borderId="25" applyNumberFormat="1" applyFont="1" applyFill="1" applyBorder="1" applyAlignment="1" applyProtection="0">
      <alignment horizontal="center" vertical="bottom"/>
    </xf>
    <xf numFmtId="2" fontId="9" fillId="9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49" fontId="7" fillId="2" borderId="1" applyNumberFormat="1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vertical="bottom"/>
    </xf>
    <xf numFmtId="1" fontId="8" fillId="2" borderId="2" applyNumberFormat="1" applyFont="1" applyFill="1" applyBorder="1" applyAlignment="1" applyProtection="0">
      <alignment vertical="bottom"/>
    </xf>
    <xf numFmtId="1" fontId="8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vertical="bottom"/>
    </xf>
    <xf numFmtId="1" fontId="8" fillId="3" borderId="5" applyNumberFormat="1" applyFont="1" applyFill="1" applyBorder="1" applyAlignment="1" applyProtection="0">
      <alignment vertical="bottom"/>
    </xf>
    <xf numFmtId="1" fontId="9" fillId="9" borderId="5" applyNumberFormat="1" applyFont="1" applyFill="1" applyBorder="1" applyAlignment="1" applyProtection="0">
      <alignment vertical="bottom"/>
    </xf>
    <xf numFmtId="1" fontId="8" fillId="2" borderId="1" applyNumberFormat="1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horizontal="center" vertical="bottom"/>
    </xf>
    <xf numFmtId="0" fontId="8" fillId="2" borderId="2" applyNumberFormat="0" applyFont="1" applyFill="1" applyBorder="1" applyAlignment="1" applyProtection="0">
      <alignment vertical="bottom"/>
    </xf>
    <xf numFmtId="0" fontId="6" fillId="2" borderId="4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horizontal="center" vertical="bottom"/>
    </xf>
    <xf numFmtId="0" fontId="15" fillId="2" borderId="1" applyNumberFormat="0" applyFont="1" applyFill="1" applyBorder="1" applyAlignment="1" applyProtection="0">
      <alignment vertical="bottom"/>
    </xf>
    <xf numFmtId="2" fontId="8" fillId="2" borderId="1" applyNumberFormat="1" applyFont="1" applyFill="1" applyBorder="1" applyAlignment="1" applyProtection="0">
      <alignment vertical="bottom"/>
    </xf>
    <xf numFmtId="49" fontId="12" fillId="2" borderId="1" applyNumberFormat="1" applyFont="1" applyFill="1" applyBorder="1" applyAlignment="1" applyProtection="0">
      <alignment vertical="bottom"/>
    </xf>
    <xf numFmtId="0" fontId="13" fillId="2" borderId="2" applyNumberFormat="0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horizontal="center" vertical="bottom"/>
    </xf>
    <xf numFmtId="61" fontId="12" fillId="2" borderId="1" applyNumberFormat="1" applyFont="1" applyFill="1" applyBorder="1" applyAlignment="1" applyProtection="0">
      <alignment horizontal="center" vertical="bottom"/>
    </xf>
    <xf numFmtId="61" fontId="13" fillId="2" borderId="2" applyNumberFormat="1" applyFont="1" applyFill="1" applyBorder="1" applyAlignment="1" applyProtection="0">
      <alignment vertical="bottom"/>
    </xf>
    <xf numFmtId="61" fontId="13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horizontal="center" vertical="bottom"/>
    </xf>
    <xf numFmtId="61" fontId="13" fillId="3" borderId="5" applyNumberFormat="1" applyFont="1" applyFill="1" applyBorder="1" applyAlignment="1" applyProtection="0">
      <alignment vertical="bottom"/>
    </xf>
    <xf numFmtId="61" fontId="9" fillId="9" borderId="5" applyNumberFormat="1" applyFont="1" applyFill="1" applyBorder="1" applyAlignment="1" applyProtection="0">
      <alignment vertical="bottom"/>
    </xf>
    <xf numFmtId="61" fontId="13" fillId="2" borderId="1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vertical="bottom"/>
    </xf>
    <xf numFmtId="2" fontId="15" fillId="2" borderId="1" applyNumberFormat="1" applyFont="1" applyFill="1" applyBorder="1" applyAlignment="1" applyProtection="0">
      <alignment vertical="bottom"/>
    </xf>
    <xf numFmtId="0" fontId="14" fillId="2" borderId="2" applyNumberFormat="0" applyFont="1" applyFill="1" applyBorder="1" applyAlignment="1" applyProtection="0">
      <alignment vertical="bottom"/>
    </xf>
    <xf numFmtId="49" fontId="14" fillId="2" borderId="4" applyNumberFormat="1" applyFont="1" applyFill="1" applyBorder="1" applyAlignment="1" applyProtection="0">
      <alignment vertical="bottom"/>
    </xf>
    <xf numFmtId="0" fontId="14" fillId="2" borderId="1" applyNumberFormat="0" applyFont="1" applyFill="1" applyBorder="1" applyAlignment="1" applyProtection="0">
      <alignment vertical="bottom"/>
    </xf>
    <xf numFmtId="49" fontId="17" fillId="2" borderId="1" applyNumberFormat="1" applyFont="1" applyFill="1" applyBorder="1" applyAlignment="1" applyProtection="0">
      <alignment vertical="bottom"/>
    </xf>
    <xf numFmtId="1" fontId="17" fillId="2" borderId="1" applyNumberFormat="1" applyFont="1" applyFill="1" applyBorder="1" applyAlignment="1" applyProtection="0">
      <alignment horizontal="center" vertical="bottom"/>
    </xf>
    <xf numFmtId="49" fontId="25" fillId="2" borderId="2" applyNumberFormat="1" applyFont="1" applyFill="1" applyBorder="1" applyAlignment="1" applyProtection="0">
      <alignment vertical="bottom"/>
    </xf>
    <xf numFmtId="49" fontId="25" fillId="2" borderId="1" applyNumberFormat="1" applyFont="1" applyFill="1" applyBorder="1" applyAlignment="1" applyProtection="0">
      <alignment vertical="bottom"/>
    </xf>
    <xf numFmtId="61" fontId="17" fillId="2" borderId="1" applyNumberFormat="1" applyFont="1" applyFill="1" applyBorder="1" applyAlignment="1" applyProtection="0">
      <alignment horizontal="center" vertical="bottom"/>
    </xf>
    <xf numFmtId="61" fontId="25" fillId="2" borderId="2" applyNumberFormat="1" applyFont="1" applyFill="1" applyBorder="1" applyAlignment="1" applyProtection="0">
      <alignment vertical="bottom"/>
    </xf>
    <xf numFmtId="61" fontId="25" fillId="7" borderId="5" applyNumberFormat="1" applyFont="1" applyFill="1" applyBorder="1" applyAlignment="1" applyProtection="0">
      <alignment vertical="bottom"/>
    </xf>
    <xf numFmtId="61" fontId="25" fillId="3" borderId="5" applyNumberFormat="1" applyFont="1" applyFill="1" applyBorder="1" applyAlignment="1" applyProtection="0">
      <alignment vertical="bottom"/>
    </xf>
    <xf numFmtId="61" fontId="26" fillId="9" borderId="5" applyNumberFormat="1" applyFont="1" applyFill="1" applyBorder="1" applyAlignment="1" applyProtection="0">
      <alignment vertical="bottom"/>
    </xf>
    <xf numFmtId="61" fontId="25" fillId="2" borderId="1" applyNumberFormat="1" applyFont="1" applyFill="1" applyBorder="1" applyAlignment="1" applyProtection="0">
      <alignment vertical="bottom"/>
    </xf>
    <xf numFmtId="0" fontId="17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horizontal="center" vertical="bottom"/>
    </xf>
    <xf numFmtId="0" fontId="6" fillId="2" borderId="4" applyNumberFormat="0" applyFont="1" applyFill="1" applyBorder="1" applyAlignment="1" applyProtection="0">
      <alignment horizontal="center" vertical="bottom"/>
    </xf>
    <xf numFmtId="61" fontId="7" fillId="2" borderId="1" applyNumberFormat="1" applyFont="1" applyFill="1" applyBorder="1" applyAlignment="1" applyProtection="0">
      <alignment horizontal="center" vertical="bottom"/>
    </xf>
    <xf numFmtId="61" fontId="27" fillId="2" borderId="2" applyNumberFormat="1" applyFont="1" applyFill="1" applyBorder="1" applyAlignment="1" applyProtection="0">
      <alignment vertical="bottom"/>
    </xf>
    <xf numFmtId="61" fontId="27" fillId="7" borderId="5" applyNumberFormat="1" applyFont="1" applyFill="1" applyBorder="1" applyAlignment="1" applyProtection="0">
      <alignment vertical="bottom"/>
    </xf>
    <xf numFmtId="61" fontId="27" fillId="3" borderId="5" applyNumberFormat="1" applyFont="1" applyFill="1" applyBorder="1" applyAlignment="1" applyProtection="0">
      <alignment vertical="bottom"/>
    </xf>
    <xf numFmtId="61" fontId="28" fillId="9" borderId="5" applyNumberFormat="1" applyFont="1" applyFill="1" applyBorder="1" applyAlignment="1" applyProtection="0">
      <alignment vertical="bottom"/>
    </xf>
    <xf numFmtId="61" fontId="27" fillId="2" borderId="1" applyNumberFormat="1" applyFont="1" applyFill="1" applyBorder="1" applyAlignment="1" applyProtection="0">
      <alignment vertical="bottom"/>
    </xf>
    <xf numFmtId="61" fontId="30" fillId="2" borderId="1" applyNumberFormat="1" applyFont="1" applyFill="1" applyBorder="1" applyAlignment="1" applyProtection="0">
      <alignment horizontal="center" vertical="bottom"/>
    </xf>
    <xf numFmtId="61" fontId="31" fillId="2" borderId="2" applyNumberFormat="1" applyFont="1" applyFill="1" applyBorder="1" applyAlignment="1" applyProtection="0">
      <alignment vertical="bottom"/>
    </xf>
    <xf numFmtId="61" fontId="31" fillId="7" borderId="5" applyNumberFormat="1" applyFont="1" applyFill="1" applyBorder="1" applyAlignment="1" applyProtection="0">
      <alignment vertical="bottom"/>
    </xf>
    <xf numFmtId="61" fontId="31" fillId="3" borderId="5" applyNumberFormat="1" applyFont="1" applyFill="1" applyBorder="1" applyAlignment="1" applyProtection="0">
      <alignment vertical="bottom"/>
    </xf>
    <xf numFmtId="61" fontId="32" fillId="9" borderId="5" applyNumberFormat="1" applyFont="1" applyFill="1" applyBorder="1" applyAlignment="1" applyProtection="0">
      <alignment vertical="bottom"/>
    </xf>
    <xf numFmtId="0" fontId="9" fillId="2" borderId="7" applyNumberFormat="0" applyFont="1" applyFill="1" applyBorder="1" applyAlignment="1" applyProtection="0">
      <alignment vertical="bottom"/>
    </xf>
    <xf numFmtId="0" fontId="9" fillId="2" borderId="9" applyNumberFormat="0" applyFont="1" applyFill="1" applyBorder="1" applyAlignment="1" applyProtection="0">
      <alignment vertical="bottom"/>
    </xf>
    <xf numFmtId="49" fontId="33" fillId="2" borderId="14" applyNumberFormat="1" applyFont="1" applyFill="1" applyBorder="1" applyAlignment="1" applyProtection="0">
      <alignment horizontal="center" vertical="bottom"/>
    </xf>
    <xf numFmtId="49" fontId="21" fillId="2" borderId="16" applyNumberFormat="1" applyFont="1" applyFill="1" applyBorder="1" applyAlignment="1" applyProtection="0">
      <alignment horizontal="center" vertical="bottom"/>
    </xf>
    <xf numFmtId="0" fontId="9" fillId="2" borderId="20" applyNumberFormat="0" applyFont="1" applyFill="1" applyBorder="1" applyAlignment="1" applyProtection="0">
      <alignment vertical="bottom"/>
    </xf>
    <xf numFmtId="61" fontId="33" fillId="2" borderId="22" applyNumberFormat="1" applyFont="1" applyFill="1" applyBorder="1" applyAlignment="1" applyProtection="0">
      <alignment horizontal="center" vertical="center"/>
    </xf>
    <xf numFmtId="64" fontId="9" fillId="6" borderId="23" applyNumberFormat="1" applyFont="1" applyFill="1" applyBorder="1" applyAlignment="1" applyProtection="0">
      <alignment horizontal="center" vertical="bottom"/>
    </xf>
    <xf numFmtId="64" fontId="9" fillId="2" borderId="24" applyNumberFormat="1" applyFont="1" applyFill="1" applyBorder="1" applyAlignment="1" applyProtection="0">
      <alignment horizontal="center" vertical="bottom"/>
    </xf>
    <xf numFmtId="61" fontId="33" fillId="4" borderId="22" applyNumberFormat="1" applyFont="1" applyFill="1" applyBorder="1" applyAlignment="1" applyProtection="0">
      <alignment horizontal="center" vertical="center"/>
    </xf>
    <xf numFmtId="64" fontId="9" fillId="4" borderId="23" applyNumberFormat="1" applyFont="1" applyFill="1" applyBorder="1" applyAlignment="1" applyProtection="0">
      <alignment horizontal="center" vertical="bottom"/>
    </xf>
    <xf numFmtId="64" fontId="9" fillId="4" borderId="24" applyNumberFormat="1" applyFont="1" applyFill="1" applyBorder="1" applyAlignment="1" applyProtection="0">
      <alignment horizontal="center" vertical="bottom"/>
    </xf>
    <xf numFmtId="61" fontId="33" fillId="2" borderId="26" applyNumberFormat="1" applyFont="1" applyFill="1" applyBorder="1" applyAlignment="1" applyProtection="0">
      <alignment horizontal="center" vertical="center"/>
    </xf>
    <xf numFmtId="64" fontId="9" fillId="6" borderId="27" applyNumberFormat="1" applyFont="1" applyFill="1" applyBorder="1" applyAlignment="1" applyProtection="0">
      <alignment horizontal="center" vertical="bottom"/>
    </xf>
    <xf numFmtId="64" fontId="9" fillId="2" borderId="28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7" borderId="2" applyNumberFormat="1" applyFont="1" applyFill="0" applyBorder="1" applyAlignment="1" applyProtection="0">
      <alignment horizontal="center" vertical="bottom"/>
    </xf>
    <xf numFmtId="0" fontId="21" borderId="1" applyNumberFormat="0" applyFont="1" applyFill="0" applyBorder="1" applyAlignment="1" applyProtection="0">
      <alignment vertical="bottom"/>
    </xf>
    <xf numFmtId="0" fontId="7" borderId="2" applyNumberFormat="0" applyFont="1" applyFill="0" applyBorder="1" applyAlignment="1" applyProtection="0">
      <alignment horizontal="center" vertical="bottom"/>
    </xf>
    <xf numFmtId="0" fontId="21" borderId="4" applyNumberFormat="0" applyFont="1" applyFill="0" applyBorder="1" applyAlignment="1" applyProtection="0">
      <alignment vertical="bottom"/>
    </xf>
    <xf numFmtId="0" fontId="7" borderId="1" applyNumberFormat="0" applyFont="1" applyFill="0" applyBorder="1" applyAlignment="1" applyProtection="0">
      <alignment horizontal="center" vertical="bottom"/>
    </xf>
    <xf numFmtId="0" fontId="3" borderId="2" applyNumberFormat="0" applyFont="1" applyFill="0" applyBorder="1" applyAlignment="1" applyProtection="0">
      <alignment horizontal="center" vertical="bottom"/>
    </xf>
    <xf numFmtId="0" fontId="3" borderId="1" applyNumberFormat="0" applyFont="1" applyFill="0" applyBorder="1" applyAlignment="1" applyProtection="0">
      <alignment horizontal="center" vertical="bottom"/>
    </xf>
    <xf numFmtId="2" fontId="8" borderId="2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horizontal="center" vertical="bottom"/>
    </xf>
    <xf numFmtId="61" fontId="12" borderId="2" applyNumberFormat="1" applyFont="1" applyFill="0" applyBorder="1" applyAlignment="1" applyProtection="0">
      <alignment horizontal="center" vertical="bottom"/>
    </xf>
    <xf numFmtId="2" fontId="15" borderId="2" applyNumberFormat="1" applyFont="1" applyFill="0" applyBorder="1" applyAlignment="1" applyProtection="0">
      <alignment vertical="bottom"/>
    </xf>
    <xf numFmtId="49" fontId="34" fillId="2" borderId="1" applyNumberFormat="1" applyFont="1" applyFill="1" applyBorder="1" applyAlignment="1" applyProtection="0">
      <alignment vertical="bottom"/>
    </xf>
    <xf numFmtId="49" fontId="35" borderId="1" applyNumberFormat="1" applyFont="1" applyFill="0" applyBorder="1" applyAlignment="1" applyProtection="0">
      <alignment vertical="bottom"/>
    </xf>
    <xf numFmtId="0" fontId="36" borderId="2" applyNumberFormat="1" applyFont="1" applyFill="0" applyBorder="1" applyAlignment="1" applyProtection="0">
      <alignment horizontal="center" vertical="bottom"/>
    </xf>
    <xf numFmtId="0" fontId="15" fillId="7" borderId="5" applyNumberFormat="0" applyFont="1" applyFill="1" applyBorder="1" applyAlignment="1" applyProtection="0">
      <alignment horizontal="center" vertical="bottom"/>
    </xf>
    <xf numFmtId="49" fontId="35" borderId="4" applyNumberFormat="1" applyFont="1" applyFill="0" applyBorder="1" applyAlignment="1" applyProtection="0">
      <alignment vertical="bottom"/>
    </xf>
    <xf numFmtId="1" fontId="34" borderId="2" applyNumberFormat="1" applyFont="1" applyFill="0" applyBorder="1" applyAlignment="1" applyProtection="0">
      <alignment horizontal="center" vertical="bottom"/>
    </xf>
    <xf numFmtId="1" fontId="34" fillId="3" borderId="5" applyNumberFormat="1" applyFont="1" applyFill="1" applyBorder="1" applyAlignment="1" applyProtection="0">
      <alignment horizontal="center" vertical="bottom"/>
    </xf>
    <xf numFmtId="1" fontId="37" fillId="9" borderId="5" applyNumberFormat="1" applyFont="1" applyFill="1" applyBorder="1" applyAlignment="1" applyProtection="0">
      <alignment horizontal="center" vertical="bottom"/>
    </xf>
    <xf numFmtId="1" fontId="36" borderId="1" applyNumberFormat="1" applyFont="1" applyFill="0" applyBorder="1" applyAlignment="1" applyProtection="0">
      <alignment horizontal="center" vertical="bottom"/>
    </xf>
    <xf numFmtId="61" fontId="17" borderId="2" applyNumberFormat="1" applyFont="1" applyFill="0" applyBorder="1" applyAlignment="1" applyProtection="0">
      <alignment horizontal="center" vertical="bottom"/>
    </xf>
    <xf numFmtId="61" fontId="17" borderId="1" applyNumberFormat="1" applyFont="1" applyFill="0" applyBorder="1" applyAlignment="1" applyProtection="0">
      <alignment horizontal="center" vertical="bottom"/>
    </xf>
    <xf numFmtId="0" fontId="27" fillId="7" borderId="5" applyNumberFormat="0" applyFont="1" applyFill="1" applyBorder="1" applyAlignment="1" applyProtection="0">
      <alignment vertical="bottom"/>
    </xf>
    <xf numFmtId="0" fontId="27" fillId="3" borderId="5" applyNumberFormat="0" applyFont="1" applyFill="1" applyBorder="1" applyAlignment="1" applyProtection="0">
      <alignment vertical="bottom"/>
    </xf>
    <xf numFmtId="0" fontId="28" fillId="9" borderId="5" applyNumberFormat="0" applyFont="1" applyFill="1" applyBorder="1" applyAlignment="1" applyProtection="0">
      <alignment vertical="bottom"/>
    </xf>
    <xf numFmtId="61" fontId="7" borderId="2" applyNumberFormat="1" applyFont="1" applyFill="0" applyBorder="1" applyAlignment="1" applyProtection="0">
      <alignment horizontal="center" vertical="bottom"/>
    </xf>
    <xf numFmtId="0" fontId="35" borderId="1" applyNumberFormat="0" applyFont="1" applyFill="0" applyBorder="1" applyAlignment="1" applyProtection="0">
      <alignment vertical="bottom"/>
    </xf>
    <xf numFmtId="0" fontId="35" borderId="4" applyNumberFormat="0" applyFont="1" applyFill="0" applyBorder="1" applyAlignment="1" applyProtection="0">
      <alignment vertical="bottom"/>
    </xf>
    <xf numFmtId="49" fontId="9" borderId="14" applyNumberFormat="1" applyFont="1" applyFill="0" applyBorder="1" applyAlignment="1" applyProtection="0">
      <alignment horizontal="center" vertical="bottom"/>
    </xf>
    <xf numFmtId="64" fontId="9" borderId="24" applyNumberFormat="1" applyFont="1" applyFill="0" applyBorder="1" applyAlignment="1" applyProtection="0">
      <alignment horizontal="center" vertical="bottom"/>
    </xf>
    <xf numFmtId="64" fontId="9" borderId="28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35" fillId="2" borderId="1" applyNumberFormat="0" applyFont="1" applyFill="1" applyBorder="1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38" fillId="2" borderId="4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9" fillId="10" borderId="31" applyNumberFormat="1" applyFont="1" applyFill="1" applyBorder="1" applyAlignment="1" applyProtection="0">
      <alignment horizontal="center" vertical="bottom"/>
    </xf>
    <xf numFmtId="0" fontId="0" fillId="11" borderId="3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12" borderId="3" applyNumberFormat="0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vertical="bottom"/>
    </xf>
    <xf numFmtId="1" fontId="3" fillId="10" borderId="5" applyNumberFormat="1" applyFont="1" applyFill="1" applyBorder="1" applyAlignment="1" applyProtection="0">
      <alignment horizontal="center" vertical="bottom"/>
    </xf>
    <xf numFmtId="49" fontId="7" fillId="2" borderId="4" applyNumberFormat="1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bottom"/>
    </xf>
    <xf numFmtId="2" fontId="7" fillId="10" borderId="32" applyNumberFormat="1" applyFont="1" applyFill="1" applyBorder="1" applyAlignment="1" applyProtection="0">
      <alignment horizontal="center" vertical="bottom"/>
    </xf>
    <xf numFmtId="0" fontId="0" fillId="11" borderId="5" applyNumberFormat="0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10" borderId="33" applyNumberFormat="1" applyFont="1" applyFill="1" applyBorder="1" applyAlignment="1" applyProtection="0">
      <alignment horizontal="right" vertical="bottom"/>
    </xf>
    <xf numFmtId="0" fontId="0" fillId="2" borderId="1" applyNumberFormat="0" applyFont="1" applyFill="1" applyBorder="1" applyAlignment="1" applyProtection="0">
      <alignment horizontal="right" vertical="bottom"/>
    </xf>
    <xf numFmtId="0" fontId="0" fillId="13" borderId="5" applyNumberFormat="0" applyFont="1" applyFill="1" applyBorder="1" applyAlignment="1" applyProtection="0">
      <alignment vertical="bottom"/>
    </xf>
    <xf numFmtId="0" fontId="3" fillId="2" borderId="34" applyNumberFormat="0" applyFont="1" applyFill="1" applyBorder="1" applyAlignment="1" applyProtection="0">
      <alignment horizontal="center" vertical="bottom"/>
    </xf>
    <xf numFmtId="0" fontId="7" fillId="2" borderId="4" applyNumberFormat="0" applyFont="1" applyFill="1" applyBorder="1" applyAlignment="1" applyProtection="0">
      <alignment vertical="bottom"/>
    </xf>
    <xf numFmtId="0" fontId="7" fillId="2" borderId="34" applyNumberFormat="0" applyFont="1" applyFill="1" applyBorder="1" applyAlignment="1" applyProtection="0">
      <alignment horizontal="center" vertical="bottom"/>
    </xf>
    <xf numFmtId="59" fontId="7" fillId="10" borderId="32" applyNumberFormat="1" applyFont="1" applyFill="1" applyBorder="1" applyAlignment="1" applyProtection="0">
      <alignment horizontal="center" vertical="bottom"/>
    </xf>
    <xf numFmtId="0" fontId="0" fillId="10" borderId="32" applyNumberFormat="1" applyFont="1" applyFill="1" applyBorder="1" applyAlignment="1" applyProtection="0">
      <alignment vertical="bottom"/>
    </xf>
    <xf numFmtId="0" fontId="3" fillId="2" borderId="2" applyNumberFormat="0" applyFont="1" applyFill="1" applyBorder="1" applyAlignment="1" applyProtection="0">
      <alignment horizontal="center" vertical="bottom"/>
    </xf>
    <xf numFmtId="1" fontId="3" fillId="10" borderId="35" applyNumberFormat="1" applyFont="1" applyFill="1" applyBorder="1" applyAlignment="1" applyProtection="0">
      <alignment horizontal="center" vertical="bottom"/>
    </xf>
    <xf numFmtId="49" fontId="5" fillId="2" borderId="4" applyNumberFormat="1" applyFont="1" applyFill="1" applyBorder="1" applyAlignment="1" applyProtection="0">
      <alignment vertical="bottom"/>
    </xf>
    <xf numFmtId="0" fontId="5" fillId="2" borderId="2" applyNumberFormat="0" applyFont="1" applyFill="1" applyBorder="1" applyAlignment="1" applyProtection="0">
      <alignment vertical="bottom"/>
    </xf>
    <xf numFmtId="2" fontId="40" fillId="10" borderId="35" applyNumberFormat="1" applyFont="1" applyFill="1" applyBorder="1" applyAlignment="1" applyProtection="0">
      <alignment vertical="bottom"/>
    </xf>
    <xf numFmtId="2" fontId="40" fillId="2" borderId="1" applyNumberFormat="1" applyFont="1" applyFill="1" applyBorder="1" applyAlignment="1" applyProtection="0">
      <alignment vertical="bottom"/>
    </xf>
    <xf numFmtId="2" fontId="41" fillId="2" borderId="30" applyNumberFormat="1" applyFont="1" applyFill="1" applyBorder="1" applyAlignment="1" applyProtection="0">
      <alignment vertical="bottom"/>
    </xf>
    <xf numFmtId="0" fontId="15" fillId="2" borderId="4" applyNumberFormat="0" applyFont="1" applyFill="1" applyBorder="1" applyAlignment="1" applyProtection="0">
      <alignment vertical="bottom"/>
    </xf>
    <xf numFmtId="2" fontId="8" fillId="2" borderId="30" applyNumberFormat="1" applyFont="1" applyFill="1" applyBorder="1" applyAlignment="1" applyProtection="0">
      <alignment vertical="bottom"/>
    </xf>
    <xf numFmtId="2" fontId="8" fillId="2" borderId="36" applyNumberFormat="1" applyFont="1" applyFill="1" applyBorder="1" applyAlignment="1" applyProtection="0">
      <alignment vertical="bottom"/>
    </xf>
    <xf numFmtId="0" fontId="0" fillId="2" borderId="37" applyNumberFormat="0" applyFont="1" applyFill="1" applyBorder="1" applyAlignment="1" applyProtection="0">
      <alignment vertical="bottom"/>
    </xf>
    <xf numFmtId="0" fontId="42" borderId="1" applyNumberFormat="1" applyFont="1" applyFill="0" applyBorder="1" applyAlignment="1" applyProtection="0">
      <alignment horizontal="left" vertical="bottom"/>
    </xf>
    <xf numFmtId="49" fontId="43" fillId="2" borderId="1" applyNumberFormat="1" applyFont="1" applyFill="1" applyBorder="1" applyAlignment="1" applyProtection="0">
      <alignment vertical="bottom"/>
    </xf>
    <xf numFmtId="0" fontId="6" fillId="2" borderId="2" applyNumberFormat="0" applyFont="1" applyFill="1" applyBorder="1" applyAlignment="1" applyProtection="0">
      <alignment vertical="bottom"/>
    </xf>
    <xf numFmtId="1" fontId="11" fillId="10" borderId="33" applyNumberFormat="1" applyFont="1" applyFill="1" applyBorder="1" applyAlignment="1" applyProtection="0">
      <alignment horizontal="center" vertical="bottom"/>
    </xf>
    <xf numFmtId="49" fontId="43" fillId="2" borderId="4" applyNumberFormat="1" applyFont="1" applyFill="1" applyBorder="1" applyAlignment="1" applyProtection="0">
      <alignment vertical="bottom"/>
    </xf>
    <xf numFmtId="1" fontId="12" fillId="10" borderId="33" applyNumberFormat="1" applyFont="1" applyFill="1" applyBorder="1" applyAlignment="1" applyProtection="0">
      <alignment horizontal="center" vertical="bottom"/>
    </xf>
    <xf numFmtId="0" fontId="44" fillId="11" borderId="5" applyNumberFormat="0" applyFont="1" applyFill="1" applyBorder="1" applyAlignment="1" applyProtection="0">
      <alignment vertical="bottom"/>
    </xf>
    <xf numFmtId="49" fontId="45" fillId="2" borderId="4" applyNumberFormat="1" applyFont="1" applyFill="1" applyBorder="1" applyAlignment="1" applyProtection="0">
      <alignment vertical="bottom"/>
    </xf>
    <xf numFmtId="0" fontId="45" fillId="2" borderId="2" applyNumberFormat="0" applyFont="1" applyFill="1" applyBorder="1" applyAlignment="1" applyProtection="0">
      <alignment vertical="bottom"/>
    </xf>
    <xf numFmtId="2" fontId="46" fillId="10" borderId="33" applyNumberFormat="1" applyFont="1" applyFill="1" applyBorder="1" applyAlignment="1" applyProtection="0">
      <alignment vertical="bottom"/>
    </xf>
    <xf numFmtId="2" fontId="46" fillId="2" borderId="1" applyNumberFormat="1" applyFont="1" applyFill="1" applyBorder="1" applyAlignment="1" applyProtection="0">
      <alignment vertical="bottom"/>
    </xf>
    <xf numFmtId="0" fontId="42" borderId="1" applyNumberFormat="0" applyFont="1" applyFill="0" applyBorder="1" applyAlignment="1" applyProtection="0">
      <alignment horizontal="left" vertical="bottom"/>
    </xf>
    <xf numFmtId="61" fontId="11" fillId="10" borderId="35" applyNumberFormat="1" applyFont="1" applyFill="1" applyBorder="1" applyAlignment="1" applyProtection="0">
      <alignment horizontal="center" vertical="bottom"/>
    </xf>
    <xf numFmtId="0" fontId="35" fillId="2" borderId="2" applyNumberFormat="0" applyFont="1" applyFill="1" applyBorder="1" applyAlignment="1" applyProtection="0">
      <alignment vertical="bottom"/>
    </xf>
    <xf numFmtId="60" fontId="12" fillId="10" borderId="35" applyNumberFormat="1" applyFont="1" applyFill="1" applyBorder="1" applyAlignment="1" applyProtection="0">
      <alignment horizontal="center" vertical="bottom"/>
    </xf>
    <xf numFmtId="2" fontId="46" fillId="10" borderId="32" applyNumberFormat="1" applyFont="1" applyFill="1" applyBorder="1" applyAlignment="1" applyProtection="0">
      <alignment vertical="bottom"/>
    </xf>
    <xf numFmtId="0" fontId="47" borderId="1" applyNumberFormat="0" applyFont="1" applyFill="0" applyBorder="1" applyAlignment="1" applyProtection="0">
      <alignment horizontal="left" vertical="bottom"/>
    </xf>
    <xf numFmtId="0" fontId="43" fillId="2" borderId="1" applyNumberFormat="0" applyFont="1" applyFill="1" applyBorder="1" applyAlignment="1" applyProtection="0">
      <alignment vertical="bottom"/>
    </xf>
    <xf numFmtId="2" fontId="11" fillId="2" borderId="36" applyNumberFormat="1" applyFont="1" applyFill="1" applyBorder="1" applyAlignment="1" applyProtection="0">
      <alignment vertical="bottom"/>
    </xf>
    <xf numFmtId="0" fontId="43" fillId="2" borderId="4" applyNumberFormat="0" applyFont="1" applyFill="1" applyBorder="1" applyAlignment="1" applyProtection="0">
      <alignment vertical="bottom"/>
    </xf>
    <xf numFmtId="2" fontId="12" fillId="2" borderId="36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horizontal="left" vertical="bottom"/>
    </xf>
    <xf numFmtId="9" fontId="46" fillId="10" borderId="35" applyNumberFormat="1" applyFont="1" applyFill="1" applyBorder="1" applyAlignment="1" applyProtection="0">
      <alignment vertical="bottom"/>
    </xf>
    <xf numFmtId="9" fontId="46" fillId="2" borderId="1" applyNumberFormat="1" applyFont="1" applyFill="1" applyBorder="1" applyAlignment="1" applyProtection="0">
      <alignment vertical="bottom"/>
    </xf>
    <xf numFmtId="49" fontId="48" fillId="2" borderId="1" applyNumberFormat="1" applyFont="1" applyFill="1" applyBorder="1" applyAlignment="1" applyProtection="0">
      <alignment vertical="bottom"/>
    </xf>
    <xf numFmtId="1" fontId="49" fillId="10" borderId="33" applyNumberFormat="1" applyFont="1" applyFill="1" applyBorder="1" applyAlignment="1" applyProtection="0">
      <alignment horizontal="center" vertical="bottom"/>
    </xf>
    <xf numFmtId="0" fontId="50" fillId="7" borderId="5" applyNumberFormat="0" applyFont="1" applyFill="1" applyBorder="1" applyAlignment="1" applyProtection="0">
      <alignment vertical="bottom"/>
    </xf>
    <xf numFmtId="49" fontId="48" fillId="2" borderId="4" applyNumberFormat="1" applyFont="1" applyFill="1" applyBorder="1" applyAlignment="1" applyProtection="0">
      <alignment vertical="bottom"/>
    </xf>
    <xf numFmtId="0" fontId="50" fillId="3" borderId="5" applyNumberFormat="0" applyFont="1" applyFill="1" applyBorder="1" applyAlignment="1" applyProtection="0">
      <alignment vertical="bottom"/>
    </xf>
    <xf numFmtId="1" fontId="34" fillId="10" borderId="33" applyNumberFormat="1" applyFont="1" applyFill="1" applyBorder="1" applyAlignment="1" applyProtection="0">
      <alignment horizontal="center" vertical="bottom"/>
    </xf>
    <xf numFmtId="0" fontId="51" fillId="11" borderId="5" applyNumberFormat="0" applyFont="1" applyFill="1" applyBorder="1" applyAlignment="1" applyProtection="0">
      <alignment vertical="bottom"/>
    </xf>
    <xf numFmtId="0" fontId="51" fillId="2" borderId="4" applyNumberFormat="0" applyFont="1" applyFill="1" applyBorder="1" applyAlignment="1" applyProtection="0">
      <alignment vertical="bottom"/>
    </xf>
    <xf numFmtId="0" fontId="51" fillId="2" borderId="1" applyNumberFormat="0" applyFont="1" applyFill="1" applyBorder="1" applyAlignment="1" applyProtection="0">
      <alignment vertical="bottom"/>
    </xf>
    <xf numFmtId="0" fontId="51" fillId="2" borderId="37" applyNumberFormat="0" applyFont="1" applyFill="1" applyBorder="1" applyAlignment="1" applyProtection="0">
      <alignment vertical="bottom"/>
    </xf>
    <xf numFmtId="0" fontId="52" fillId="2" borderId="1" applyNumberFormat="0" applyFont="1" applyFill="1" applyBorder="1" applyAlignment="1" applyProtection="0">
      <alignment vertical="bottom"/>
    </xf>
    <xf numFmtId="61" fontId="49" fillId="10" borderId="35" applyNumberFormat="1" applyFont="1" applyFill="1" applyBorder="1" applyAlignment="1" applyProtection="0">
      <alignment horizontal="center" vertical="bottom"/>
    </xf>
    <xf numFmtId="61" fontId="50" fillId="7" borderId="5" applyNumberFormat="1" applyFont="1" applyFill="1" applyBorder="1" applyAlignment="1" applyProtection="0">
      <alignment vertical="bottom"/>
    </xf>
    <xf numFmtId="61" fontId="50" fillId="3" borderId="5" applyNumberFormat="1" applyFont="1" applyFill="1" applyBorder="1" applyAlignment="1" applyProtection="0">
      <alignment vertical="bottom"/>
    </xf>
    <xf numFmtId="60" fontId="34" fillId="10" borderId="35" applyNumberFormat="1" applyFont="1" applyFill="1" applyBorder="1" applyAlignment="1" applyProtection="0">
      <alignment horizontal="center" vertical="bottom"/>
    </xf>
    <xf numFmtId="49" fontId="36" fillId="2" borderId="4" applyNumberFormat="1" applyFont="1" applyFill="1" applyBorder="1" applyAlignment="1" applyProtection="0">
      <alignment vertical="bottom"/>
    </xf>
    <xf numFmtId="0" fontId="36" fillId="2" borderId="2" applyNumberFormat="0" applyFont="1" applyFill="1" applyBorder="1" applyAlignment="1" applyProtection="0">
      <alignment vertical="bottom"/>
    </xf>
    <xf numFmtId="0" fontId="53" fillId="10" borderId="5" applyNumberFormat="1" applyFont="1" applyFill="1" applyBorder="1" applyAlignment="1" applyProtection="0">
      <alignment vertical="bottom"/>
    </xf>
    <xf numFmtId="0" fontId="54" fillId="2" borderId="1" applyNumberFormat="0" applyFont="1" applyFill="1" applyBorder="1" applyAlignment="1" applyProtection="0">
      <alignment vertical="bottom"/>
    </xf>
    <xf numFmtId="0" fontId="48" fillId="2" borderId="1" applyNumberFormat="0" applyFont="1" applyFill="1" applyBorder="1" applyAlignment="1" applyProtection="0">
      <alignment vertical="bottom"/>
    </xf>
    <xf numFmtId="61" fontId="49" fillId="2" borderId="36" applyNumberFormat="1" applyFont="1" applyFill="1" applyBorder="1" applyAlignment="1" applyProtection="0">
      <alignment horizontal="center" vertical="bottom"/>
    </xf>
    <xf numFmtId="0" fontId="48" fillId="2" borderId="4" applyNumberFormat="0" applyFont="1" applyFill="1" applyBorder="1" applyAlignment="1" applyProtection="0">
      <alignment vertical="bottom"/>
    </xf>
    <xf numFmtId="60" fontId="34" fillId="2" borderId="36" applyNumberFormat="1" applyFont="1" applyFill="1" applyBorder="1" applyAlignment="1" applyProtection="0">
      <alignment horizontal="center" vertical="bottom"/>
    </xf>
    <xf numFmtId="0" fontId="36" fillId="2" borderId="4" applyNumberFormat="0" applyFont="1" applyFill="1" applyBorder="1" applyAlignment="1" applyProtection="0">
      <alignment vertical="bottom"/>
    </xf>
    <xf numFmtId="0" fontId="36" fillId="2" borderId="1" applyNumberFormat="0" applyFont="1" applyFill="1" applyBorder="1" applyAlignment="1" applyProtection="0">
      <alignment vertical="bottom"/>
    </xf>
    <xf numFmtId="0" fontId="53" fillId="2" borderId="38" applyNumberFormat="0" applyFont="1" applyFill="1" applyBorder="1" applyAlignment="1" applyProtection="0">
      <alignment vertical="bottom"/>
    </xf>
    <xf numFmtId="49" fontId="55" fillId="2" borderId="1" applyNumberFormat="1" applyFont="1" applyFill="1" applyBorder="1" applyAlignment="1" applyProtection="0">
      <alignment vertical="bottom"/>
    </xf>
    <xf numFmtId="1" fontId="3" fillId="10" borderId="33" applyNumberFormat="1" applyFont="1" applyFill="1" applyBorder="1" applyAlignment="1" applyProtection="0">
      <alignment horizontal="center" vertical="bottom"/>
    </xf>
    <xf numFmtId="49" fontId="55" fillId="2" borderId="4" applyNumberFormat="1" applyFont="1" applyFill="1" applyBorder="1" applyAlignment="1" applyProtection="0">
      <alignment vertical="bottom"/>
    </xf>
    <xf numFmtId="61" fontId="3" fillId="10" borderId="33" applyNumberFormat="1" applyFont="1" applyFill="1" applyBorder="1" applyAlignment="1" applyProtection="0">
      <alignment horizontal="center" vertical="bottom"/>
    </xf>
    <xf numFmtId="1" fontId="7" fillId="10" borderId="33" applyNumberFormat="1" applyFont="1" applyFill="1" applyBorder="1" applyAlignment="1" applyProtection="0">
      <alignment horizontal="center" vertical="bottom"/>
    </xf>
    <xf numFmtId="0" fontId="53" fillId="2" borderId="1" applyNumberFormat="0" applyFont="1" applyFill="1" applyBorder="1" applyAlignment="1" applyProtection="0">
      <alignment vertical="bottom"/>
    </xf>
    <xf numFmtId="61" fontId="3" fillId="10" borderId="35" applyNumberFormat="1" applyFont="1" applyFill="1" applyBorder="1" applyAlignment="1" applyProtection="0">
      <alignment horizontal="center" vertical="bottom"/>
    </xf>
    <xf numFmtId="60" fontId="7" fillId="10" borderId="35" applyNumberFormat="1" applyFont="1" applyFill="1" applyBorder="1" applyAlignment="1" applyProtection="0">
      <alignment horizontal="center" vertical="bottom"/>
    </xf>
    <xf numFmtId="0" fontId="56" fillId="2" borderId="1" applyNumberFormat="0" applyFont="1" applyFill="1" applyBorder="1" applyAlignment="1" applyProtection="0">
      <alignment vertical="bottom"/>
    </xf>
    <xf numFmtId="61" fontId="57" fillId="2" borderId="34" applyNumberFormat="1" applyFont="1" applyFill="1" applyBorder="1" applyAlignment="1" applyProtection="0">
      <alignment horizontal="center" vertical="bottom"/>
    </xf>
    <xf numFmtId="61" fontId="58" fillId="7" borderId="5" applyNumberFormat="1" applyFont="1" applyFill="1" applyBorder="1" applyAlignment="1" applyProtection="0">
      <alignment vertical="bottom"/>
    </xf>
    <xf numFmtId="0" fontId="56" fillId="2" borderId="4" applyNumberFormat="0" applyFont="1" applyFill="1" applyBorder="1" applyAlignment="1" applyProtection="0">
      <alignment vertical="bottom"/>
    </xf>
    <xf numFmtId="61" fontId="57" fillId="2" borderId="36" applyNumberFormat="1" applyFont="1" applyFill="1" applyBorder="1" applyAlignment="1" applyProtection="0">
      <alignment horizontal="center" vertical="bottom"/>
    </xf>
    <xf numFmtId="61" fontId="58" fillId="3" borderId="5" applyNumberFormat="1" applyFont="1" applyFill="1" applyBorder="1" applyAlignment="1" applyProtection="0">
      <alignment vertical="bottom"/>
    </xf>
    <xf numFmtId="60" fontId="56" fillId="2" borderId="36" applyNumberFormat="1" applyFont="1" applyFill="1" applyBorder="1" applyAlignment="1" applyProtection="0">
      <alignment horizontal="center" vertical="bottom"/>
    </xf>
    <xf numFmtId="0" fontId="52" fillId="11" borderId="5" applyNumberFormat="0" applyFont="1" applyFill="1" applyBorder="1" applyAlignment="1" applyProtection="0">
      <alignment vertical="bottom"/>
    </xf>
    <xf numFmtId="0" fontId="59" fillId="2" borderId="4" applyNumberFormat="0" applyFont="1" applyFill="1" applyBorder="1" applyAlignment="1" applyProtection="0">
      <alignment vertical="bottom"/>
    </xf>
    <xf numFmtId="0" fontId="59" fillId="2" borderId="1" applyNumberFormat="0" applyFont="1" applyFill="1" applyBorder="1" applyAlignment="1" applyProtection="0">
      <alignment vertical="bottom"/>
    </xf>
    <xf numFmtId="61" fontId="3" fillId="10" borderId="5" applyNumberFormat="1" applyFont="1" applyFill="1" applyBorder="1" applyAlignment="1" applyProtection="0">
      <alignment horizontal="center" vertical="bottom"/>
    </xf>
    <xf numFmtId="61" fontId="7" fillId="10" borderId="33" applyNumberFormat="1" applyFont="1" applyFill="1" applyBorder="1" applyAlignment="1" applyProtection="0">
      <alignment horizontal="center" vertical="bottom"/>
    </xf>
    <xf numFmtId="0" fontId="60" fillId="11" borderId="5" applyNumberFormat="0" applyFont="1" applyFill="1" applyBorder="1" applyAlignment="1" applyProtection="0">
      <alignment vertical="bottom"/>
    </xf>
    <xf numFmtId="0" fontId="5" fillId="2" borderId="4" applyNumberFormat="0" applyFont="1" applyFill="1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vertical="bottom"/>
    </xf>
    <xf numFmtId="0" fontId="60" fillId="2" borderId="1" applyNumberFormat="0" applyFont="1" applyFill="1" applyBorder="1" applyAlignment="1" applyProtection="0">
      <alignment vertical="bottom"/>
    </xf>
    <xf numFmtId="0" fontId="40" fillId="2" borderId="1" applyNumberFormat="0" applyFont="1" applyFill="1" applyBorder="1" applyAlignment="1" applyProtection="0">
      <alignment vertical="bottom"/>
    </xf>
    <xf numFmtId="61" fontId="3" fillId="2" borderId="34" applyNumberFormat="1" applyFont="1" applyFill="1" applyBorder="1" applyAlignment="1" applyProtection="0">
      <alignment horizontal="center" vertical="bottom"/>
    </xf>
    <xf numFmtId="49" fontId="12" fillId="2" borderId="4" applyNumberFormat="1" applyFont="1" applyFill="1" applyBorder="1" applyAlignment="1" applyProtection="0">
      <alignment vertical="bottom"/>
    </xf>
    <xf numFmtId="61" fontId="12" fillId="10" borderId="35" applyNumberFormat="1" applyFont="1" applyFill="1" applyBorder="1" applyAlignment="1" applyProtection="0">
      <alignment horizontal="center" vertical="bottom"/>
    </xf>
    <xf numFmtId="0" fontId="9" fillId="2" borderId="39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10" fillId="4" borderId="10" applyNumberFormat="1" applyFont="1" applyFill="1" applyBorder="1" applyAlignment="1" applyProtection="0">
      <alignment horizontal="center" vertical="center" wrapText="1"/>
    </xf>
    <xf numFmtId="49" fontId="8" fillId="2" borderId="14" applyNumberFormat="1" applyFont="1" applyFill="1" applyBorder="1" applyAlignment="1" applyProtection="0">
      <alignment horizontal="center" vertical="center" wrapText="1"/>
    </xf>
    <xf numFmtId="49" fontId="10" fillId="2" borderId="16" applyNumberFormat="1" applyFont="1" applyFill="1" applyBorder="1" applyAlignment="1" applyProtection="0">
      <alignment horizontal="center" vertical="center" wrapText="1"/>
    </xf>
    <xf numFmtId="0" fontId="10" fillId="7" borderId="10" applyNumberFormat="0" applyFont="1" applyFill="1" applyBorder="1" applyAlignment="1" applyProtection="0">
      <alignment horizontal="center" vertical="center" wrapText="1"/>
    </xf>
    <xf numFmtId="49" fontId="10" fillId="2" borderId="15" applyNumberFormat="1" applyFont="1" applyFill="1" applyBorder="1" applyAlignment="1" applyProtection="0">
      <alignment horizontal="center" vertical="center" wrapText="1"/>
    </xf>
    <xf numFmtId="0" fontId="10" fillId="3" borderId="10" applyNumberFormat="0" applyFont="1" applyFill="1" applyBorder="1" applyAlignment="1" applyProtection="0">
      <alignment horizontal="center" vertical="center" wrapText="1"/>
    </xf>
    <xf numFmtId="49" fontId="10" fillId="2" borderId="14" applyNumberFormat="1" applyFont="1" applyFill="1" applyBorder="1" applyAlignment="1" applyProtection="0">
      <alignment horizontal="center" vertical="center" wrapText="1"/>
    </xf>
    <xf numFmtId="0" fontId="0" fillId="11" borderId="40" applyNumberFormat="0" applyFont="1" applyFill="1" applyBorder="1" applyAlignment="1" applyProtection="0">
      <alignment vertical="center"/>
    </xf>
    <xf numFmtId="49" fontId="10" fillId="2" borderId="41" applyNumberFormat="1" applyFont="1" applyFill="1" applyBorder="1" applyAlignment="1" applyProtection="0">
      <alignment horizontal="center" vertical="center" wrapText="1"/>
    </xf>
    <xf numFmtId="0" fontId="61" fillId="2" borderId="42" applyNumberFormat="0" applyFont="1" applyFill="1" applyBorder="1" applyAlignment="1" applyProtection="0">
      <alignment horizontal="center" vertical="center" wrapText="1"/>
    </xf>
    <xf numFmtId="49" fontId="15" fillId="2" borderId="10" applyNumberFormat="1" applyFont="1" applyFill="1" applyBorder="1" applyAlignment="1" applyProtection="0">
      <alignment horizontal="center" vertical="center"/>
    </xf>
    <xf numFmtId="49" fontId="62" fillId="2" borderId="41" applyNumberFormat="1" applyFont="1" applyFill="1" applyBorder="1" applyAlignment="1" applyProtection="0">
      <alignment horizontal="center" vertical="center" wrapText="1"/>
    </xf>
    <xf numFmtId="0" fontId="63" fillId="2" borderId="42" applyNumberFormat="0" applyFont="1" applyFill="1" applyBorder="1" applyAlignment="1" applyProtection="0">
      <alignment horizontal="center" vertical="center" wrapText="1"/>
    </xf>
    <xf numFmtId="49" fontId="15" fillId="2" borderId="41" applyNumberFormat="1" applyFont="1" applyFill="1" applyBorder="1" applyAlignment="1" applyProtection="0">
      <alignment horizontal="center" vertical="center"/>
    </xf>
    <xf numFmtId="0" fontId="0" fillId="2" borderId="42" applyNumberFormat="0" applyFont="1" applyFill="1" applyBorder="1" applyAlignment="1" applyProtection="0">
      <alignment vertical="center"/>
    </xf>
    <xf numFmtId="49" fontId="15" fillId="2" borderId="14" applyNumberFormat="1" applyFont="1" applyFill="1" applyBorder="1" applyAlignment="1" applyProtection="0">
      <alignment horizontal="center" vertical="center"/>
    </xf>
    <xf numFmtId="0" fontId="8" fillId="2" borderId="16" applyNumberFormat="0" applyFont="1" applyFill="1" applyBorder="1" applyAlignment="1" applyProtection="0">
      <alignment vertical="center"/>
    </xf>
    <xf numFmtId="0" fontId="0" fillId="13" borderId="40" applyNumberFormat="0" applyFont="1" applyFill="1" applyBorder="1" applyAlignment="1" applyProtection="0">
      <alignment vertical="center"/>
    </xf>
    <xf numFmtId="49" fontId="64" fillId="2" borderId="10" applyNumberFormat="1" applyFont="1" applyFill="1" applyBorder="1" applyAlignment="1" applyProtection="0">
      <alignment horizontal="center" vertical="center" wrapText="1"/>
    </xf>
    <xf numFmtId="49" fontId="5" fillId="2" borderId="10" applyNumberFormat="1" applyFont="1" applyFill="1" applyBorder="1" applyAlignment="1" applyProtection="0">
      <alignment horizontal="center" vertical="center" wrapText="1"/>
    </xf>
    <xf numFmtId="49" fontId="64" fillId="2" borderId="14" applyNumberFormat="1" applyFont="1" applyFill="1" applyBorder="1" applyAlignment="1" applyProtection="0">
      <alignment horizontal="center" vertical="center" wrapText="1"/>
    </xf>
    <xf numFmtId="49" fontId="64" fillId="2" borderId="16" applyNumberFormat="1" applyFont="1" applyFill="1" applyBorder="1" applyAlignment="1" applyProtection="0">
      <alignment horizontal="center" vertical="center" wrapText="1"/>
    </xf>
    <xf numFmtId="0" fontId="64" fillId="11" borderId="40" applyNumberFormat="0" applyFont="1" applyFill="1" applyBorder="1" applyAlignment="1" applyProtection="0">
      <alignment horizontal="center" vertical="center" wrapText="1"/>
    </xf>
    <xf numFmtId="0" fontId="64" fillId="2" borderId="16" applyNumberFormat="0" applyFont="1" applyFill="1" applyBorder="1" applyAlignment="1" applyProtection="0">
      <alignment horizontal="center" vertical="center" wrapText="1"/>
    </xf>
    <xf numFmtId="49" fontId="64" fillId="4" borderId="10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vertical="center"/>
    </xf>
    <xf numFmtId="0" fontId="47" fillId="2" borderId="1" applyNumberFormat="0" applyFont="1" applyFill="1" applyBorder="1" applyAlignment="1" applyProtection="0">
      <alignment horizontal="left" vertical="center"/>
    </xf>
    <xf numFmtId="0" fontId="0" fillId="11" borderId="40" applyNumberFormat="0" applyFont="1" applyFill="1" applyBorder="1" applyAlignment="1" applyProtection="0">
      <alignment vertical="bottom"/>
    </xf>
    <xf numFmtId="49" fontId="67" fillId="2" borderId="17" applyNumberFormat="1" applyFont="1" applyFill="1" applyBorder="1" applyAlignment="1" applyProtection="0">
      <alignment horizontal="center" vertical="bottom"/>
    </xf>
    <xf numFmtId="49" fontId="0" fillId="2" borderId="17" applyNumberFormat="1" applyFont="1" applyFill="1" applyBorder="1" applyAlignment="1" applyProtection="0">
      <alignment horizontal="center" vertical="bottom"/>
    </xf>
    <xf numFmtId="0" fontId="0" fillId="2" borderId="17" applyNumberFormat="0" applyFont="1" applyFill="1" applyBorder="1" applyAlignment="1" applyProtection="0">
      <alignment vertical="bottom"/>
    </xf>
    <xf numFmtId="49" fontId="67" fillId="2" borderId="18" applyNumberFormat="1" applyFont="1" applyFill="1" applyBorder="1" applyAlignment="1" applyProtection="0">
      <alignment horizontal="center" vertical="bottom"/>
    </xf>
    <xf numFmtId="49" fontId="0" fillId="2" borderId="20" applyNumberFormat="1" applyFont="1" applyFill="1" applyBorder="1" applyAlignment="1" applyProtection="0">
      <alignment horizontal="center" vertical="bottom"/>
    </xf>
    <xf numFmtId="49" fontId="0" fillId="2" borderId="18" applyNumberFormat="1" applyFont="1" applyFill="1" applyBorder="1" applyAlignment="1" applyProtection="0">
      <alignment horizontal="center" vertical="bottom"/>
    </xf>
    <xf numFmtId="0" fontId="0" fillId="13" borderId="40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/>
    </xf>
    <xf numFmtId="49" fontId="0" borderId="18" applyNumberFormat="1" applyFont="1" applyFill="0" applyBorder="1" applyAlignment="1" applyProtection="0">
      <alignment vertical="bottom"/>
    </xf>
    <xf numFmtId="49" fontId="0" fillId="2" borderId="20" applyNumberFormat="1" applyFont="1" applyFill="1" applyBorder="1" applyAlignment="1" applyProtection="0">
      <alignment vertical="bottom"/>
    </xf>
    <xf numFmtId="0" fontId="0" fillId="4" borderId="17" applyNumberFormat="0" applyFont="1" applyFill="1" applyBorder="1" applyAlignment="1" applyProtection="0">
      <alignment vertical="bottom"/>
    </xf>
    <xf numFmtId="0" fontId="0" borderId="43" applyNumberFormat="0" applyFont="1" applyFill="0" applyBorder="1" applyAlignment="1" applyProtection="0">
      <alignment vertical="bottom"/>
    </xf>
    <xf numFmtId="1" fontId="15" fillId="4" borderId="21" applyNumberFormat="1" applyFont="1" applyFill="1" applyBorder="1" applyAlignment="1" applyProtection="0">
      <alignment horizontal="center" vertical="bottom"/>
    </xf>
    <xf numFmtId="2" fontId="9" fillId="2" borderId="24" applyNumberFormat="1" applyFont="1" applyFill="1" applyBorder="1" applyAlignment="1" applyProtection="0">
      <alignment horizontal="center" vertical="bottom"/>
    </xf>
    <xf numFmtId="65" fontId="0" fillId="2" borderId="21" applyNumberFormat="1" applyFont="1" applyFill="1" applyBorder="1" applyAlignment="1" applyProtection="0">
      <alignment vertical="bottom"/>
    </xf>
    <xf numFmtId="10" fontId="0" fillId="2" borderId="21" applyNumberFormat="1" applyFont="1" applyFill="1" applyBorder="1" applyAlignment="1" applyProtection="0">
      <alignment vertical="bottom"/>
    </xf>
    <xf numFmtId="65" fontId="61" fillId="10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horizontal="right" vertical="bottom"/>
    </xf>
    <xf numFmtId="0" fontId="0" fillId="2" borderId="22" applyNumberFormat="1" applyFont="1" applyFill="1" applyBorder="1" applyAlignment="1" applyProtection="0">
      <alignment vertical="bottom"/>
    </xf>
    <xf numFmtId="9" fontId="0" fillId="2" borderId="24" applyNumberFormat="1" applyFont="1" applyFill="1" applyBorder="1" applyAlignment="1" applyProtection="0">
      <alignment vertical="bottom"/>
    </xf>
    <xf numFmtId="64" fontId="0" fillId="6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vertical="bottom"/>
    </xf>
    <xf numFmtId="66" fontId="0" fillId="2" borderId="21" applyNumberFormat="1" applyFont="1" applyFill="1" applyBorder="1" applyAlignment="1" applyProtection="0">
      <alignment vertical="bottom"/>
    </xf>
    <xf numFmtId="67" fontId="68" fillId="10" borderId="21" applyNumberFormat="1" applyFont="1" applyFill="1" applyBorder="1" applyAlignment="1" applyProtection="0">
      <alignment vertical="bottom"/>
    </xf>
    <xf numFmtId="9" fontId="0" fillId="2" borderId="22" applyNumberFormat="1" applyFont="1" applyFill="1" applyBorder="1" applyAlignment="1" applyProtection="0">
      <alignment horizontal="right" vertical="bottom"/>
    </xf>
    <xf numFmtId="9" fontId="0" fillId="2" borderId="24" applyNumberFormat="1" applyFont="1" applyFill="1" applyBorder="1" applyAlignment="1" applyProtection="0">
      <alignment horizontal="right" vertical="bottom"/>
    </xf>
    <xf numFmtId="9" fontId="0" fillId="11" borderId="40" applyNumberFormat="1" applyFont="1" applyFill="1" applyBorder="1" applyAlignment="1" applyProtection="0">
      <alignment vertical="bottom"/>
    </xf>
    <xf numFmtId="61" fontId="61" fillId="10" borderId="21" applyNumberFormat="1" applyFont="1" applyFill="1" applyBorder="1" applyAlignment="1" applyProtection="0">
      <alignment vertical="bottom"/>
    </xf>
    <xf numFmtId="9" fontId="0" fillId="2" borderId="21" applyNumberFormat="1" applyFont="1" applyFill="1" applyBorder="1" applyAlignment="1" applyProtection="0">
      <alignment horizontal="right" vertical="bottom"/>
    </xf>
    <xf numFmtId="1" fontId="0" borderId="22" applyNumberFormat="1" applyFont="1" applyFill="0" applyBorder="1" applyAlignment="1" applyProtection="0">
      <alignment horizontal="right" vertical="bottom"/>
    </xf>
    <xf numFmtId="1" fontId="0" fillId="2" borderId="24" applyNumberFormat="1" applyFont="1" applyFill="1" applyBorder="1" applyAlignment="1" applyProtection="0">
      <alignment horizontal="right" vertical="bottom"/>
    </xf>
    <xf numFmtId="65" fontId="0" fillId="4" borderId="21" applyNumberFormat="1" applyFont="1" applyFill="1" applyBorder="1" applyAlignment="1" applyProtection="0">
      <alignment vertical="bottom"/>
    </xf>
    <xf numFmtId="10" fontId="0" fillId="4" borderId="21" applyNumberFormat="1" applyFont="1" applyFill="1" applyBorder="1" applyAlignment="1" applyProtection="0">
      <alignment vertical="bottom"/>
    </xf>
    <xf numFmtId="65" fontId="61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horizontal="right" vertical="bottom"/>
    </xf>
    <xf numFmtId="0" fontId="0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vertical="bottom"/>
    </xf>
    <xf numFmtId="64" fontId="0" fillId="4" borderId="22" applyNumberFormat="1" applyFont="1" applyFill="1" applyBorder="1" applyAlignment="1" applyProtection="0">
      <alignment vertical="bottom"/>
    </xf>
    <xf numFmtId="66" fontId="0" fillId="4" borderId="21" applyNumberFormat="1" applyFont="1" applyFill="1" applyBorder="1" applyAlignment="1" applyProtection="0">
      <alignment vertical="bottom"/>
    </xf>
    <xf numFmtId="67" fontId="68" fillId="4" borderId="21" applyNumberFormat="1" applyFont="1" applyFill="1" applyBorder="1" applyAlignment="1" applyProtection="0">
      <alignment vertical="bottom"/>
    </xf>
    <xf numFmtId="9" fontId="0" fillId="4" borderId="22" applyNumberFormat="1" applyFont="1" applyFill="1" applyBorder="1" applyAlignment="1" applyProtection="0">
      <alignment horizontal="right" vertical="bottom"/>
    </xf>
    <xf numFmtId="61" fontId="61" fillId="4" borderId="21" applyNumberFormat="1" applyFont="1" applyFill="1" applyBorder="1" applyAlignment="1" applyProtection="0">
      <alignment vertical="bottom"/>
    </xf>
    <xf numFmtId="9" fontId="0" fillId="4" borderId="21" applyNumberFormat="1" applyFont="1" applyFill="1" applyBorder="1" applyAlignment="1" applyProtection="0">
      <alignment horizontal="right" vertical="bottom"/>
    </xf>
    <xf numFmtId="1" fontId="0" fillId="4" borderId="22" applyNumberFormat="1" applyFont="1" applyFill="1" applyBorder="1" applyAlignment="1" applyProtection="0">
      <alignment horizontal="right" vertical="bottom"/>
    </xf>
    <xf numFmtId="1" fontId="0" fillId="4" borderId="24" applyNumberFormat="1" applyFont="1" applyFill="1" applyBorder="1" applyAlignment="1" applyProtection="0">
      <alignment horizontal="right" vertical="bottom"/>
    </xf>
    <xf numFmtId="1" fontId="15" fillId="4" borderId="25" applyNumberFormat="1" applyFont="1" applyFill="1" applyBorder="1" applyAlignment="1" applyProtection="0">
      <alignment horizontal="center" vertical="bottom"/>
    </xf>
    <xf numFmtId="2" fontId="9" fillId="2" borderId="28" applyNumberFormat="1" applyFont="1" applyFill="1" applyBorder="1" applyAlignment="1" applyProtection="0">
      <alignment horizontal="center" vertical="bottom"/>
    </xf>
    <xf numFmtId="65" fontId="0" fillId="2" borderId="25" applyNumberFormat="1" applyFont="1" applyFill="1" applyBorder="1" applyAlignment="1" applyProtection="0">
      <alignment vertical="bottom"/>
    </xf>
    <xf numFmtId="10" fontId="0" fillId="2" borderId="25" applyNumberFormat="1" applyFont="1" applyFill="1" applyBorder="1" applyAlignment="1" applyProtection="0">
      <alignment vertical="bottom"/>
    </xf>
    <xf numFmtId="65" fontId="61" fillId="10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horizontal="right" vertical="bottom"/>
    </xf>
    <xf numFmtId="0" fontId="0" fillId="2" borderId="26" applyNumberFormat="1" applyFont="1" applyFill="1" applyBorder="1" applyAlignment="1" applyProtection="0">
      <alignment vertical="bottom"/>
    </xf>
    <xf numFmtId="9" fontId="0" fillId="2" borderId="28" applyNumberFormat="1" applyFont="1" applyFill="1" applyBorder="1" applyAlignment="1" applyProtection="0">
      <alignment vertical="bottom"/>
    </xf>
    <xf numFmtId="64" fontId="0" fillId="6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vertical="bottom"/>
    </xf>
    <xf numFmtId="66" fontId="0" fillId="2" borderId="25" applyNumberFormat="1" applyFont="1" applyFill="1" applyBorder="1" applyAlignment="1" applyProtection="0">
      <alignment vertical="bottom"/>
    </xf>
    <xf numFmtId="67" fontId="68" fillId="10" borderId="25" applyNumberFormat="1" applyFont="1" applyFill="1" applyBorder="1" applyAlignment="1" applyProtection="0">
      <alignment vertical="bottom"/>
    </xf>
    <xf numFmtId="9" fontId="0" fillId="2" borderId="26" applyNumberFormat="1" applyFont="1" applyFill="1" applyBorder="1" applyAlignment="1" applyProtection="0">
      <alignment horizontal="right" vertical="bottom"/>
    </xf>
    <xf numFmtId="9" fontId="0" fillId="2" borderId="28" applyNumberFormat="1" applyFont="1" applyFill="1" applyBorder="1" applyAlignment="1" applyProtection="0">
      <alignment horizontal="right" vertical="bottom"/>
    </xf>
    <xf numFmtId="61" fontId="61" fillId="10" borderId="25" applyNumberFormat="1" applyFont="1" applyFill="1" applyBorder="1" applyAlignment="1" applyProtection="0">
      <alignment vertical="bottom"/>
    </xf>
    <xf numFmtId="9" fontId="0" fillId="2" borderId="25" applyNumberFormat="1" applyFont="1" applyFill="1" applyBorder="1" applyAlignment="1" applyProtection="0">
      <alignment horizontal="right" vertical="bottom"/>
    </xf>
    <xf numFmtId="1" fontId="0" borderId="26" applyNumberFormat="1" applyFont="1" applyFill="0" applyBorder="1" applyAlignment="1" applyProtection="0">
      <alignment horizontal="right" vertical="bottom"/>
    </xf>
    <xf numFmtId="1" fontId="0" fillId="2" borderId="28" applyNumberFormat="1" applyFont="1" applyFill="1" applyBorder="1" applyAlignment="1" applyProtection="0">
      <alignment horizontal="right" vertical="bottom"/>
    </xf>
    <xf numFmtId="0" fontId="0" fillId="2" borderId="44" applyNumberFormat="0" applyFont="1" applyFill="1" applyBorder="1" applyAlignment="1" applyProtection="0">
      <alignment vertical="bottom"/>
    </xf>
    <xf numFmtId="0" fontId="0" fillId="2" borderId="45" applyNumberFormat="0" applyFont="1" applyFill="1" applyBorder="1" applyAlignment="1" applyProtection="0">
      <alignment vertical="bottom"/>
    </xf>
    <xf numFmtId="0" fontId="0" fillId="11" borderId="46" applyNumberFormat="0" applyFont="1" applyFill="1" applyBorder="1" applyAlignment="1" applyProtection="0">
      <alignment vertical="bottom"/>
    </xf>
    <xf numFmtId="0" fontId="0" fillId="13" borderId="46" applyNumberFormat="0" applyFont="1" applyFill="1" applyBorder="1" applyAlignment="1" applyProtection="0">
      <alignment vertical="bottom"/>
    </xf>
    <xf numFmtId="0" fontId="0" fillId="2" borderId="47" applyNumberFormat="0" applyFont="1" applyFill="1" applyBorder="1" applyAlignment="1" applyProtection="0">
      <alignment vertical="bottom"/>
    </xf>
    <xf numFmtId="0" fontId="0" fillId="2" borderId="38" applyNumberFormat="0" applyFont="1" applyFill="1" applyBorder="1" applyAlignment="1" applyProtection="0">
      <alignment vertical="bottom"/>
    </xf>
    <xf numFmtId="0" fontId="0" borderId="38" applyNumberFormat="0" applyFont="1" applyFill="0" applyBorder="1" applyAlignment="1" applyProtection="0">
      <alignment vertical="bottom"/>
    </xf>
    <xf numFmtId="0" fontId="69" fillId="2" borderId="1" applyNumberFormat="0" applyFont="1" applyFill="1" applyBorder="1" applyAlignment="1" applyProtection="0">
      <alignment vertical="bottom"/>
    </xf>
    <xf numFmtId="0" fontId="70" fillId="2" borderId="1" applyNumberFormat="1" applyFont="1" applyFill="1" applyBorder="1" applyAlignment="1" applyProtection="0">
      <alignment horizontal="center" vertical="bottom"/>
    </xf>
    <xf numFmtId="0" fontId="70" fillId="2" borderId="1" applyNumberFormat="0" applyFont="1" applyFill="1" applyBorder="1" applyAlignment="1" applyProtection="0">
      <alignment horizontal="center" vertical="bottom"/>
    </xf>
    <xf numFmtId="0" fontId="70" borderId="1" applyNumberFormat="0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1" fillId="2" borderId="1" applyNumberFormat="1" applyFont="1" applyFill="1" applyBorder="1" applyAlignment="1" applyProtection="0">
      <alignment vertical="bottom"/>
    </xf>
    <xf numFmtId="0" fontId="71" fillId="2" borderId="1" applyNumberFormat="0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68" fontId="71" fillId="2" borderId="1" applyNumberFormat="1" applyFont="1" applyFill="1" applyBorder="1" applyAlignment="1" applyProtection="0">
      <alignment vertical="bottom"/>
    </xf>
    <xf numFmtId="49" fontId="46" fillId="2" borderId="1" applyNumberFormat="1" applyFont="1" applyFill="1" applyBorder="1" applyAlignment="1" applyProtection="0">
      <alignment horizontal="center" vertical="bottom"/>
    </xf>
    <xf numFmtId="49" fontId="53" borderId="1" applyNumberFormat="1" applyFont="1" applyFill="0" applyBorder="1" applyAlignment="1" applyProtection="0">
      <alignment horizontal="center" vertical="bottom"/>
    </xf>
    <xf numFmtId="49" fontId="0" fillId="2" borderId="10" applyNumberFormat="1" applyFont="1" applyFill="1" applyBorder="1" applyAlignment="1" applyProtection="0">
      <alignment horizontal="center" vertical="center" wrapText="1"/>
    </xf>
    <xf numFmtId="49" fontId="67" fillId="2" borderId="14" applyNumberFormat="1" applyFont="1" applyFill="1" applyBorder="1" applyAlignment="1" applyProtection="0">
      <alignment horizontal="center" vertical="center" wrapText="1"/>
    </xf>
    <xf numFmtId="49" fontId="72" fillId="2" borderId="15" applyNumberFormat="1" applyFont="1" applyFill="1" applyBorder="1" applyAlignment="1" applyProtection="0">
      <alignment horizontal="center" vertical="center" wrapText="1"/>
    </xf>
    <xf numFmtId="49" fontId="72" fillId="2" borderId="16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horizontal="center" vertical="center" wrapText="1"/>
    </xf>
    <xf numFmtId="0" fontId="61" fillId="14" borderId="17" applyNumberFormat="1" applyFont="1" applyFill="1" applyBorder="1" applyAlignment="1" applyProtection="0">
      <alignment horizontal="center" vertical="center"/>
    </xf>
    <xf numFmtId="49" fontId="61" fillId="14" borderId="18" applyNumberFormat="1" applyFont="1" applyFill="1" applyBorder="1" applyAlignment="1" applyProtection="0">
      <alignment horizontal="left" vertical="center"/>
    </xf>
    <xf numFmtId="66" fontId="61" fillId="14" borderId="19" applyNumberFormat="1" applyFont="1" applyFill="1" applyBorder="1" applyAlignment="1" applyProtection="0">
      <alignment horizontal="right" vertical="center"/>
    </xf>
    <xf numFmtId="69" fontId="61" fillId="14" borderId="20" applyNumberFormat="1" applyFont="1" applyFill="1" applyBorder="1" applyAlignment="1" applyProtection="0">
      <alignment horizontal="right" vertical="center"/>
    </xf>
    <xf numFmtId="0" fontId="61" fillId="14" borderId="21" applyNumberFormat="1" applyFont="1" applyFill="1" applyBorder="1" applyAlignment="1" applyProtection="0">
      <alignment horizontal="center" vertical="center"/>
    </xf>
    <xf numFmtId="49" fontId="61" fillId="14" borderId="22" applyNumberFormat="1" applyFont="1" applyFill="1" applyBorder="1" applyAlignment="1" applyProtection="0">
      <alignment horizontal="left" vertical="center"/>
    </xf>
    <xf numFmtId="66" fontId="61" fillId="14" borderId="23" applyNumberFormat="1" applyFont="1" applyFill="1" applyBorder="1" applyAlignment="1" applyProtection="0">
      <alignment horizontal="right" vertical="center"/>
    </xf>
    <xf numFmtId="69" fontId="61" fillId="14" borderId="24" applyNumberFormat="1" applyFont="1" applyFill="1" applyBorder="1" applyAlignment="1" applyProtection="0">
      <alignment horizontal="right" vertical="center"/>
    </xf>
    <xf numFmtId="0" fontId="61" fillId="7" borderId="21" applyNumberFormat="1" applyFont="1" applyFill="1" applyBorder="1" applyAlignment="1" applyProtection="0">
      <alignment horizontal="center" vertical="center"/>
    </xf>
    <xf numFmtId="49" fontId="61" fillId="7" borderId="22" applyNumberFormat="1" applyFont="1" applyFill="1" applyBorder="1" applyAlignment="1" applyProtection="0">
      <alignment horizontal="left" vertical="center"/>
    </xf>
    <xf numFmtId="66" fontId="61" fillId="7" borderId="23" applyNumberFormat="1" applyFont="1" applyFill="1" applyBorder="1" applyAlignment="1" applyProtection="0">
      <alignment horizontal="right" vertical="center"/>
    </xf>
    <xf numFmtId="69" fontId="61" fillId="7" borderId="24" applyNumberFormat="1" applyFont="1" applyFill="1" applyBorder="1" applyAlignment="1" applyProtection="0">
      <alignment horizontal="right" vertical="center"/>
    </xf>
    <xf numFmtId="0" fontId="61" fillId="3" borderId="21" applyNumberFormat="1" applyFont="1" applyFill="1" applyBorder="1" applyAlignment="1" applyProtection="0">
      <alignment horizontal="center" vertical="center"/>
    </xf>
    <xf numFmtId="49" fontId="61" fillId="3" borderId="22" applyNumberFormat="1" applyFont="1" applyFill="1" applyBorder="1" applyAlignment="1" applyProtection="0">
      <alignment horizontal="left" vertical="center"/>
    </xf>
    <xf numFmtId="66" fontId="61" fillId="3" borderId="23" applyNumberFormat="1" applyFont="1" applyFill="1" applyBorder="1" applyAlignment="1" applyProtection="0">
      <alignment horizontal="right" vertical="center"/>
    </xf>
    <xf numFmtId="69" fontId="61" fillId="3" borderId="24" applyNumberFormat="1" applyFont="1" applyFill="1" applyBorder="1" applyAlignment="1" applyProtection="0">
      <alignment horizontal="right" vertical="center"/>
    </xf>
    <xf numFmtId="0" fontId="61" fillId="6" borderId="21" applyNumberFormat="1" applyFont="1" applyFill="1" applyBorder="1" applyAlignment="1" applyProtection="0">
      <alignment horizontal="center" vertical="center"/>
    </xf>
    <xf numFmtId="49" fontId="61" fillId="6" borderId="22" applyNumberFormat="1" applyFont="1" applyFill="1" applyBorder="1" applyAlignment="1" applyProtection="0">
      <alignment horizontal="left" vertical="center"/>
    </xf>
    <xf numFmtId="66" fontId="61" fillId="6" borderId="23" applyNumberFormat="1" applyFont="1" applyFill="1" applyBorder="1" applyAlignment="1" applyProtection="0">
      <alignment horizontal="right" vertical="center"/>
    </xf>
    <xf numFmtId="69" fontId="61" fillId="6" borderId="24" applyNumberFormat="1" applyFont="1" applyFill="1" applyBorder="1" applyAlignment="1" applyProtection="0">
      <alignment horizontal="right" vertical="center"/>
    </xf>
    <xf numFmtId="0" fontId="61" fillId="2" borderId="21" applyNumberFormat="1" applyFont="1" applyFill="1" applyBorder="1" applyAlignment="1" applyProtection="0">
      <alignment horizontal="center" vertical="center"/>
    </xf>
    <xf numFmtId="0" fontId="61" fillId="2" borderId="22" applyNumberFormat="0" applyFont="1" applyFill="1" applyBorder="1" applyAlignment="1" applyProtection="0">
      <alignment horizontal="left" vertical="center"/>
    </xf>
    <xf numFmtId="66" fontId="61" fillId="2" borderId="23" applyNumberFormat="1" applyFont="1" applyFill="1" applyBorder="1" applyAlignment="1" applyProtection="0">
      <alignment horizontal="right" vertical="center"/>
    </xf>
    <xf numFmtId="69" fontId="61" fillId="2" borderId="24" applyNumberFormat="1" applyFont="1" applyFill="1" applyBorder="1" applyAlignment="1" applyProtection="0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d4"/>
      <rgbColor rgb="ffffffff"/>
      <rgbColor rgb="ffaaaaaa"/>
      <rgbColor rgb="ffdd0806"/>
      <rgbColor rgb="ffffcc99"/>
      <rgbColor rgb="ff4600a5"/>
      <rgbColor rgb="ffff0000"/>
      <rgbColor rgb="ff339966"/>
      <rgbColor rgb="ff993300"/>
      <rgbColor rgb="ffc0c0c0"/>
      <rgbColor rgb="ffcc99ff"/>
      <rgbColor rgb="ffccffff"/>
      <rgbColor rgb="ffccffcc"/>
      <rgbColor rgb="ff00ccff"/>
      <rgbColor rgb="ff99ccff"/>
      <rgbColor rgb="ff3366ff"/>
      <rgbColor rgb="ff006411"/>
      <rgbColor rgb="ffffff99"/>
      <rgbColor rgb="ff900000"/>
      <rgbColor rgb="ff008080"/>
      <rgbColor rgb="fffcf305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P40"/>
  <sheetViews>
    <sheetView workbookViewId="0" showGridLines="0" defaultGridColor="1"/>
  </sheetViews>
  <sheetFormatPr defaultColWidth="9" defaultRowHeight="12.75" customHeight="1" outlineLevelRow="0" outlineLevelCol="0"/>
  <cols>
    <col min="1" max="1" width="16.2109" style="1" customWidth="1"/>
    <col min="2" max="2" width="9" style="1" customWidth="1"/>
    <col min="3" max="3" width="9" style="1" customWidth="1"/>
    <col min="4" max="4" width="9" style="1" customWidth="1"/>
    <col min="5" max="5" width="2.42188" style="1" customWidth="1"/>
    <col min="6" max="6" width="9" style="1" customWidth="1"/>
    <col min="7" max="7" width="9" style="1" customWidth="1"/>
    <col min="8" max="8" width="9" style="1" customWidth="1"/>
    <col min="9" max="9" width="1.60156" style="1" customWidth="1"/>
    <col min="10" max="10" width="9" style="1" customWidth="1"/>
    <col min="11" max="11" width="9" style="1" customWidth="1"/>
    <col min="12" max="12" width="9" style="1" customWidth="1"/>
    <col min="13" max="13" width="2.21094" style="1" customWidth="1"/>
    <col min="14" max="14" width="9" style="1" customWidth="1"/>
    <col min="15" max="15" width="9" style="1" customWidth="1"/>
    <col min="16" max="16" width="9" style="1" customWidth="1"/>
    <col min="17" max="256" width="9" style="1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4">
        <v>0</v>
      </c>
      <c r="D1" s="5"/>
      <c r="E1" s="6"/>
      <c r="F1" s="5"/>
      <c r="G1" s="5"/>
      <c r="H1" s="7"/>
      <c r="I1" s="8"/>
      <c r="J1" t="s" s="9">
        <f>IF(K$1=0,"LastOrder",IF(K$1=1,"MinOrder","ОШИБКА"))</f>
        <v>1</v>
      </c>
      <c r="K1" s="4">
        <v>0</v>
      </c>
      <c r="L1" s="5"/>
      <c r="M1" s="6"/>
      <c r="N1" s="5"/>
      <c r="O1" s="5"/>
      <c r="P1" s="5"/>
    </row>
    <row r="2" ht="15" customHeight="1">
      <c r="A2" t="s" s="2">
        <v>2</v>
      </c>
      <c r="B2" t="s" s="10">
        <f>IF(C$2&lt;0,"д.б. &gt;0","")</f>
      </c>
      <c r="C2" s="11">
        <v>0.01</v>
      </c>
      <c r="D2" s="12"/>
      <c r="E2" s="13"/>
      <c r="F2" s="12"/>
      <c r="G2" s="12"/>
      <c r="H2" s="14"/>
      <c r="I2" s="15"/>
      <c r="J2" t="s" s="16">
        <f>IF(K$2&lt;0,"д.б. &gt;0","")</f>
      </c>
      <c r="K2" s="11">
        <v>0.01</v>
      </c>
      <c r="L2" s="17"/>
      <c r="M2" s="18"/>
      <c r="N2" s="17"/>
      <c r="O2" s="17"/>
      <c r="P2" s="17"/>
    </row>
    <row r="3" ht="15" customHeight="1">
      <c r="A3" t="s" s="2">
        <v>3</v>
      </c>
      <c r="B3" t="s" s="10">
        <f>IF(C$3&lt;0,"д.б. &gt;0","")</f>
      </c>
      <c r="C3" s="19">
        <v>1.4</v>
      </c>
      <c r="D3" s="12"/>
      <c r="E3" s="13"/>
      <c r="F3" s="12"/>
      <c r="G3" s="12"/>
      <c r="H3" s="14"/>
      <c r="I3" s="15"/>
      <c r="J3" t="s" s="16">
        <f>IF(K$3&lt;0,"д.б. &gt;0","")</f>
      </c>
      <c r="K3" s="19">
        <v>1.5</v>
      </c>
      <c r="L3" s="17"/>
      <c r="M3" s="18"/>
      <c r="N3" s="17"/>
      <c r="O3" s="17"/>
      <c r="P3" s="17"/>
    </row>
    <row r="4" ht="15" customHeight="1">
      <c r="A4" s="20"/>
      <c r="B4" s="21"/>
      <c r="C4" s="19"/>
      <c r="D4" s="12"/>
      <c r="E4" s="13"/>
      <c r="F4" s="12"/>
      <c r="G4" s="12"/>
      <c r="H4" s="14"/>
      <c r="I4" s="15"/>
      <c r="J4" s="22"/>
      <c r="K4" s="19"/>
      <c r="L4" s="17"/>
      <c r="M4" s="18"/>
      <c r="N4" s="17"/>
      <c r="O4" s="17"/>
      <c r="P4" s="17"/>
    </row>
    <row r="5" ht="15" customHeight="1">
      <c r="A5" s="23"/>
      <c r="B5" s="21"/>
      <c r="C5" s="24"/>
      <c r="D5" s="12"/>
      <c r="E5" s="13"/>
      <c r="F5" s="12"/>
      <c r="G5" s="12"/>
      <c r="H5" s="14"/>
      <c r="I5" s="15"/>
      <c r="J5" s="22"/>
      <c r="K5" s="12"/>
      <c r="L5" s="17"/>
      <c r="M5" s="18"/>
      <c r="N5" s="17"/>
      <c r="O5" s="17"/>
      <c r="P5" s="17"/>
    </row>
    <row r="6" ht="15" customHeight="1">
      <c r="A6" t="s" s="25">
        <v>4</v>
      </c>
      <c r="B6" t="s" s="10">
        <f>IF(C$6&lt;0,"д.б. &gt;=0","")</f>
      </c>
      <c r="C6" s="26">
        <v>6</v>
      </c>
      <c r="D6" s="27"/>
      <c r="E6" s="28"/>
      <c r="F6" s="27"/>
      <c r="G6" s="27"/>
      <c r="H6" s="29"/>
      <c r="I6" s="30"/>
      <c r="J6" t="s" s="16">
        <f>IF(K$6&lt;0,"д.б. &gt;=0","")</f>
      </c>
      <c r="K6" s="31">
        <v>5</v>
      </c>
      <c r="L6" s="17"/>
      <c r="M6" s="18"/>
      <c r="N6" s="17"/>
      <c r="O6" s="17"/>
      <c r="P6" s="17"/>
    </row>
    <row r="7" ht="15" customHeight="1">
      <c r="A7" t="s" s="25">
        <v>5</v>
      </c>
      <c r="B7" t="s" s="32">
        <f>IF(AND(C$6=0,C$7&lt;&gt;0),"д.б. =0","")</f>
      </c>
      <c r="C7" s="33">
        <v>0.02</v>
      </c>
      <c r="D7" s="27"/>
      <c r="E7" s="28"/>
      <c r="F7" s="27"/>
      <c r="G7" s="27"/>
      <c r="H7" s="29"/>
      <c r="I7" s="30"/>
      <c r="J7" t="s" s="34">
        <f>IF(AND(K$6=0,K$7&lt;&gt;0),"д.б. =0","")</f>
      </c>
      <c r="K7" s="33">
        <v>0.02</v>
      </c>
      <c r="L7" s="17"/>
      <c r="M7" s="18"/>
      <c r="N7" s="17"/>
      <c r="O7" s="17"/>
      <c r="P7" s="17"/>
    </row>
    <row r="8" ht="15" customHeight="1">
      <c r="A8" s="23"/>
      <c r="B8" t="s" s="35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</c>
      <c r="C8" s="36"/>
      <c r="D8" s="12"/>
      <c r="E8" s="13"/>
      <c r="F8" s="12"/>
      <c r="G8" s="12"/>
      <c r="H8" s="14"/>
      <c r="I8" s="15"/>
      <c r="J8" t="s" s="37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</c>
      <c r="K8" s="38"/>
      <c r="L8" s="17"/>
      <c r="M8" s="18"/>
      <c r="N8" s="17"/>
      <c r="O8" s="17"/>
      <c r="P8" s="17"/>
    </row>
    <row r="9" ht="15" customHeight="1">
      <c r="A9" t="s" s="39">
        <v>6</v>
      </c>
      <c r="B9" t="s" s="10">
        <f>IF(C$9&lt;0,"д.б. &gt;=0","")</f>
      </c>
      <c r="C9" s="40">
        <v>11</v>
      </c>
      <c r="D9" s="41"/>
      <c r="E9" s="42"/>
      <c r="F9" s="41"/>
      <c r="G9" s="41"/>
      <c r="H9" s="43"/>
      <c r="I9" s="44"/>
      <c r="J9" t="s" s="16">
        <f>IF(K$9&lt;0,"д.б. &gt;=0","")</f>
      </c>
      <c r="K9" s="45">
        <v>10</v>
      </c>
      <c r="L9" s="17"/>
      <c r="M9" s="18"/>
      <c r="N9" s="17"/>
      <c r="O9" s="17"/>
      <c r="P9" s="17"/>
    </row>
    <row r="10" ht="15" customHeight="1">
      <c r="A10" t="s" s="39">
        <v>7</v>
      </c>
      <c r="B10" t="s" s="32">
        <f>IF(AND(C$9=0,C$10&lt;&gt;0),"д.б. =0","")</f>
      </c>
      <c r="C10" s="46">
        <v>-0.05</v>
      </c>
      <c r="D10" s="41"/>
      <c r="E10" s="42"/>
      <c r="F10" s="41"/>
      <c r="G10" s="41"/>
      <c r="H10" s="43"/>
      <c r="I10" s="44"/>
      <c r="J10" t="s" s="34">
        <f>IF(AND(K$9=0,K$10&lt;&gt;0),"д.б. =0","")</f>
      </c>
      <c r="K10" s="46">
        <v>-0.05</v>
      </c>
      <c r="L10" s="17"/>
      <c r="M10" s="18"/>
      <c r="N10" s="17"/>
      <c r="O10" s="17"/>
      <c r="P10" s="17"/>
    </row>
    <row r="11" ht="15" customHeight="1">
      <c r="A11" s="47"/>
      <c r="B11" s="48"/>
      <c r="C11" s="49"/>
      <c r="D11" s="41"/>
      <c r="E11" s="42"/>
      <c r="F11" s="41"/>
      <c r="G11" s="41"/>
      <c r="H11" s="43"/>
      <c r="I11" s="44"/>
      <c r="J11" s="50"/>
      <c r="K11" s="33"/>
      <c r="L11" s="17"/>
      <c r="M11" s="18"/>
      <c r="N11" s="17"/>
      <c r="O11" s="17"/>
      <c r="P11" s="17"/>
    </row>
    <row r="12" ht="15" customHeight="1">
      <c r="A12" t="s" s="51">
        <v>8</v>
      </c>
      <c r="B12" t="s" s="32">
        <f>IF(C$12&lt;0,"д.б. &gt;=0","")</f>
      </c>
      <c r="C12" s="52">
        <v>0</v>
      </c>
      <c r="D12" s="41"/>
      <c r="E12" s="42"/>
      <c r="F12" s="41"/>
      <c r="G12" s="41"/>
      <c r="H12" s="43"/>
      <c r="I12" s="44"/>
      <c r="J12" t="s" s="34">
        <f>IF(K$12&lt;0,"д.б. &gt;=0","")</f>
      </c>
      <c r="K12" s="52">
        <v>0</v>
      </c>
      <c r="L12" s="17"/>
      <c r="M12" s="18"/>
      <c r="N12" s="17"/>
      <c r="O12" s="17"/>
      <c r="P12" s="17"/>
    </row>
    <row r="13" ht="15" customHeight="1">
      <c r="A13" t="s" s="51">
        <v>9</v>
      </c>
      <c r="B13" t="s" s="32">
        <f>IF(AND(C$12=0,C$13&lt;&gt;0),"д.б. =0","")</f>
      </c>
      <c r="C13" s="53">
        <v>0</v>
      </c>
      <c r="D13" s="41"/>
      <c r="E13" s="42"/>
      <c r="F13" s="41"/>
      <c r="G13" s="41"/>
      <c r="H13" s="43"/>
      <c r="I13" s="44"/>
      <c r="J13" t="s" s="34">
        <f>IF(AND(K$12=0,K$13&lt;&gt;0),"д.б. =0","")</f>
      </c>
      <c r="K13" s="53">
        <v>0</v>
      </c>
      <c r="L13" s="17"/>
      <c r="M13" s="18"/>
      <c r="N13" s="17"/>
      <c r="O13" s="17"/>
      <c r="P13" s="17"/>
    </row>
    <row r="14" ht="15" customHeight="1">
      <c r="A14" s="47"/>
      <c r="B14" s="48"/>
      <c r="C14" s="49"/>
      <c r="D14" s="41"/>
      <c r="E14" s="42"/>
      <c r="F14" s="41"/>
      <c r="G14" t="s" s="54">
        <v>10</v>
      </c>
      <c r="H14" s="43"/>
      <c r="I14" s="44"/>
      <c r="J14" s="50"/>
      <c r="K14" s="33"/>
      <c r="L14" s="17"/>
      <c r="M14" s="18"/>
      <c r="N14" s="17"/>
      <c r="O14" s="17"/>
      <c r="P14" s="17"/>
    </row>
    <row r="15" ht="15" customHeight="1">
      <c r="A15" t="s" s="2">
        <v>11</v>
      </c>
      <c r="B15" t="s" s="10">
        <f>IF(C$15&lt;0,"д.б. &gt;=0","")</f>
      </c>
      <c r="C15" s="52">
        <v>15</v>
      </c>
      <c r="D15" s="41"/>
      <c r="E15" s="42"/>
      <c r="F15" s="41"/>
      <c r="G15" s="41"/>
      <c r="H15" s="43"/>
      <c r="I15" s="44"/>
      <c r="J15" t="s" s="16">
        <f>IF(K$15&lt;0,"д.б. &gt;=0","")</f>
      </c>
      <c r="K15" s="55">
        <v>12</v>
      </c>
      <c r="L15" s="17"/>
      <c r="M15" s="18"/>
      <c r="N15" s="17"/>
      <c r="O15" s="17"/>
      <c r="P15" s="17"/>
    </row>
    <row r="16" ht="15" customHeight="1">
      <c r="A16" t="s" s="25">
        <v>12</v>
      </c>
      <c r="B16" t="s" s="32">
        <f>IF(C$16&lt;0,"д.б. &gt;=0","")</f>
      </c>
      <c r="C16" s="26">
        <v>110</v>
      </c>
      <c r="D16" s="27"/>
      <c r="E16" s="28"/>
      <c r="F16" s="27"/>
      <c r="G16" s="27"/>
      <c r="H16" s="29"/>
      <c r="I16" s="30"/>
      <c r="J16" t="s" s="16">
        <f>IF(K$16&lt;0,"д.б. &gt;=0","")</f>
      </c>
      <c r="K16" s="56">
        <v>200</v>
      </c>
      <c r="L16" s="17"/>
      <c r="M16" s="18"/>
      <c r="N16" s="17"/>
      <c r="O16" s="17"/>
      <c r="P16" s="17"/>
    </row>
    <row r="17" ht="15.5" customHeight="1">
      <c r="A17" s="57"/>
      <c r="B17" s="58"/>
      <c r="C17" s="58"/>
      <c r="D17" s="58"/>
      <c r="E17" s="57"/>
      <c r="F17" s="58"/>
      <c r="G17" s="58"/>
      <c r="H17" s="59"/>
      <c r="I17" s="60"/>
      <c r="J17" s="61"/>
      <c r="K17" s="58"/>
      <c r="L17" s="58"/>
      <c r="M17" s="57"/>
      <c r="N17" s="58"/>
      <c r="O17" s="58"/>
      <c r="P17" s="58"/>
    </row>
    <row r="18" ht="15.6" customHeight="1">
      <c r="A18" t="s" s="62">
        <v>13</v>
      </c>
      <c r="B18" s="63">
        <v>3</v>
      </c>
      <c r="C18" s="64"/>
      <c r="D18" s="65"/>
      <c r="E18" s="66"/>
      <c r="F18" s="63">
        <v>2</v>
      </c>
      <c r="G18" s="64"/>
      <c r="H18" s="65"/>
      <c r="I18" s="67"/>
      <c r="J18" s="68">
        <v>3</v>
      </c>
      <c r="K18" s="69"/>
      <c r="L18" s="70"/>
      <c r="M18" s="66"/>
      <c r="N18" s="68">
        <v>2</v>
      </c>
      <c r="O18" s="69"/>
      <c r="P18" s="70"/>
    </row>
    <row r="19" ht="16" customHeight="1">
      <c r="A19" t="s" s="71">
        <v>14</v>
      </c>
      <c r="B19" t="s" s="72">
        <v>15</v>
      </c>
      <c r="C19" t="s" s="73">
        <v>16</v>
      </c>
      <c r="D19" t="s" s="74">
        <v>17</v>
      </c>
      <c r="E19" s="75"/>
      <c r="F19" t="s" s="72">
        <v>15</v>
      </c>
      <c r="G19" t="s" s="73">
        <v>16</v>
      </c>
      <c r="H19" t="s" s="74">
        <v>17</v>
      </c>
      <c r="I19" s="76"/>
      <c r="J19" t="s" s="72">
        <v>15</v>
      </c>
      <c r="K19" t="s" s="73">
        <v>16</v>
      </c>
      <c r="L19" t="s" s="74">
        <v>17</v>
      </c>
      <c r="M19" s="75"/>
      <c r="N19" t="s" s="72">
        <v>15</v>
      </c>
      <c r="O19" t="s" s="73">
        <v>16</v>
      </c>
      <c r="P19" t="s" s="74">
        <v>17</v>
      </c>
    </row>
    <row r="20" ht="15.5" customHeight="1">
      <c r="A20" s="77"/>
      <c r="B20" s="78"/>
      <c r="C20" s="79"/>
      <c r="D20" s="80"/>
      <c r="E20" s="77"/>
      <c r="F20" s="81"/>
      <c r="G20" s="79"/>
      <c r="H20" s="80"/>
      <c r="I20" s="82"/>
      <c r="J20" s="81"/>
      <c r="K20" s="79"/>
      <c r="L20" s="80"/>
      <c r="M20" s="77"/>
      <c r="N20" s="81"/>
      <c r="O20" s="79"/>
      <c r="P20" s="80"/>
    </row>
    <row r="21" ht="15" customHeight="1">
      <c r="A21" s="83">
        <v>1</v>
      </c>
      <c r="B21" s="84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85">
        <f>IF($A21&lt;B$18,$C$2,IF($C$1=0,IF($C$16&gt;0,IF($C$2*$C$16&lt;ROUND(C20*B21,3),$C$2*$C$16,ROUND(C20*B21,3)),ROUND(C20*B21,3)),IF($C$16&gt;0,IF($C$2*$C$16&lt;ROUND($C$2*B21,3),$C$2*$C$16,ROUND($C$2*B21,3)),ROUND($C$2*B21,3))))</f>
        <v>0.01</v>
      </c>
      <c r="D21" s="86">
        <f>C21</f>
        <v>0.01</v>
      </c>
      <c r="E21" s="87"/>
      <c r="F21" s="88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85">
        <f>IF($A21&lt;F$18,$C$2,IF($C$1=0,IF($C$16&gt;0,IF($C$2*$C$16&lt;ROUND(G20*F21,3),$C$2*$C$16,ROUND(G20*F21,3)),ROUND(G20*F21,3)),IF($C$16&gt;0,IF($C$2*$C$16&lt;ROUND($C$2*F21,3),$C$2*$C$16,ROUND($C$2*F21,3)),ROUND($C$2*F21,3))))</f>
        <v>0.01</v>
      </c>
      <c r="H21" s="86">
        <f>G21</f>
        <v>0.01</v>
      </c>
      <c r="I21" s="89"/>
      <c r="J21" s="88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85">
        <f>IF($A21&lt;J$18,$K$2,IF($K$1=0,IF($K$16&gt;0,IF($K$2*$K$16&lt;ROUND(K20*J21,3),$K$2*$K$16,ROUND(K20*J21,3)),ROUND(K20*J21,3)),IF($K$16&gt;0,IF($K$2*$K$16&lt;ROUND($K$2*J21,3),$K$2*$K$16,ROUND($K$2*J21,3)),ROUND($K$2*J21,3))))</f>
        <v>0.01</v>
      </c>
      <c r="L21" s="86">
        <f>K21</f>
        <v>0.01</v>
      </c>
      <c r="M21" s="87"/>
      <c r="N21" s="88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85">
        <f>IF($A21&lt;N$18,$K$2,IF($K$1=0,IF($K$16&gt;0,IF($K$2*$K$16&lt;ROUND(O20*N21,3),$K$2*$K$16,ROUND(O20*N21,3)),ROUND(O20*N21,3)),IF($K$16&gt;0,IF($K$2*$K$16&lt;ROUND($K$2*N21,3),$K$2*$K$16,ROUND($K$2*N21,3)),ROUND($K$2*N21,3))))</f>
        <v>0.01</v>
      </c>
      <c r="P21" s="86">
        <f>O21</f>
        <v>0.01</v>
      </c>
    </row>
    <row r="22" ht="15" customHeight="1">
      <c r="A22" s="83">
        <v>2</v>
      </c>
      <c r="B22" s="84">
        <f>IF(($A22&lt;B$18),1,IF(AND($A22&gt;$C$15,$C$15&gt;0),B21,IF(AND($A22&gt;=$C$12,$C$12&gt;0),ROUND(B21+$C$13,4),IF(AND($A22&gt;=$C$9,$C$9&gt;0),ROUND(B21+$C$10,4),IF(AND($A22&gt;=$C$6,$C$6&gt;0),ROUND(B21+$C$7,4),$C$3)))))</f>
        <v>1</v>
      </c>
      <c r="C22" s="85">
        <f>IF($A22&lt;B$18,$C$2,IF($C$1=0,IF($C$16&gt;0,IF($C$2*$C$16&lt;ROUND(C21*B22,3),$C$2*$C$16,ROUND(C21*B22,3)),ROUND(C21*B22,3)),IF($C$16&gt;0,IF($C$2*$C$16&lt;ROUND($C$2*B22,3),$C$2*$C$16,ROUND($C$2*B22,3)),ROUND($C$2*B22,3))))</f>
        <v>0.01</v>
      </c>
      <c r="D22" s="86">
        <f>D21+ROUND(C22,2)</f>
        <v>0.02</v>
      </c>
      <c r="E22" s="87"/>
      <c r="F22" s="88">
        <f>IF(($A22&lt;F$18),1,IF(AND($A22&gt;$C$15,$C$15&gt;0),F21,IF(AND($A22&gt;=$C$12,$C$12&gt;0),ROUND(F21+$C$13,4),IF(AND($A22&gt;=$C$9,$C$9&gt;0),ROUND(F21+$C$10,4),IF(AND($A22&gt;=$C$6,$C$6&gt;0),ROUND(F21+$C$7,4),$C$3)))))</f>
        <v>1.4</v>
      </c>
      <c r="G22" s="85">
        <f>IF($A22&lt;F$18,$C$2,IF($C$1=0,IF($C$16&gt;0,IF($C$2*$C$16&lt;ROUND(G21*F22,3),$C$2*$C$16,ROUND(G21*F22,3)),ROUND(G21*F22,3)),IF($C$16&gt;0,IF($C$2*$C$16&lt;ROUND($C$2*F22,3),$C$2*$C$16,ROUND($C$2*F22,3)),ROUND($C$2*F22,3))))</f>
        <v>0.014</v>
      </c>
      <c r="H22" s="86">
        <f>H21+ROUND(G22,2)</f>
        <v>0.02</v>
      </c>
      <c r="I22" s="89"/>
      <c r="J22" s="88">
        <f>IF(($A22&lt;J$18),1,IF(AND($A22&gt;$K$15,$K$15&gt;0),J21,IF(AND($A22&gt;=$K$12,$K$12&gt;0),ROUND(J21+$K$13,4),IF(AND($A22&gt;=$K$9,$K$9&gt;0),ROUND(J21+$K$10,4),IF(AND($A22&gt;=$K$6,$K$6&gt;0),ROUND(J21+$K$7,4),$K$3)))))</f>
        <v>1</v>
      </c>
      <c r="K22" s="85">
        <f>IF($A22&lt;J$18,$K$2,IF($K$1=0,IF($K$16&gt;0,IF($K$2*$K$16&lt;ROUND(K21*J22,3),$K$2*$K$16,ROUND(K21*J22,3)),ROUND(K21*J22,3)),IF($K$16&gt;0,IF($K$2*$K$16&lt;ROUND($K$2*J22,3),$K$2*$K$16,ROUND($K$2*J22,3)),ROUND($K$2*J22,3))))</f>
        <v>0.01</v>
      </c>
      <c r="L22" s="86">
        <f>L21+ROUND(K22,2)</f>
        <v>0.02</v>
      </c>
      <c r="M22" s="87"/>
      <c r="N22" s="88">
        <f>IF(($A22&lt;N$18),1,IF(AND($A22&gt;$K$15,$K$15&gt;0),N21,IF(AND($A22&gt;=$K$12,$K$12&gt;0),ROUND(N21+$K$13,4),IF(AND($A22&gt;=$K$9,$K$9&gt;0),ROUND(N21+$K$10,4),IF(AND($A22&gt;=$K$6,$K$6&gt;0),ROUND(N21+$K$7,4),$K$3)))))</f>
        <v>1.5</v>
      </c>
      <c r="O22" s="85">
        <f>IF($A22&lt;N$18,$K$2,IF($K$1=0,IF($K$16&gt;0,IF($K$2*$K$16&lt;ROUND(O21*N22,3),$K$2*$K$16,ROUND(O21*N22,3)),ROUND(O21*N22,3)),IF($K$16&gt;0,IF($K$2*$K$16&lt;ROUND($K$2*N22,3),$K$2*$K$16,ROUND($K$2*N22,3)),ROUND($K$2*N22,3))))</f>
        <v>0.015</v>
      </c>
      <c r="P22" s="86">
        <f>P21+ROUND(O22,2)</f>
        <v>0.03</v>
      </c>
    </row>
    <row r="23" ht="15" customHeight="1">
      <c r="A23" s="83">
        <v>3</v>
      </c>
      <c r="B23" s="84">
        <f>IF(($A23&lt;B$18),1,IF(AND($A23&gt;$C$15,$C$15&gt;0),B22,IF(AND($A23&gt;=$C$12,$C$12&gt;0),ROUND(B22+$C$13,4),IF(AND($A23&gt;=$C$9,$C$9&gt;0),ROUND(B22+$C$10,4),IF(AND($A23&gt;=$C$6,$C$6&gt;0),ROUND(B22+$C$7,4),$C$3)))))</f>
        <v>1.4</v>
      </c>
      <c r="C23" s="85">
        <f>IF($A23&lt;B$18,$C$2,IF($C$1=0,IF($C$16&gt;0,IF($C$2*$C$16&lt;ROUND(C22*B23,3),$C$2*$C$16,ROUND(C22*B23,3)),ROUND(C22*B23,3)),IF($C$16&gt;0,IF($C$2*$C$16&lt;ROUND($C$2*B23,3),$C$2*$C$16,ROUND($C$2*B23,3)),ROUND($C$2*B23,3))))</f>
        <v>0.014</v>
      </c>
      <c r="D23" s="86">
        <f>D22+ROUND(C23,2)</f>
        <v>0.03</v>
      </c>
      <c r="E23" s="87"/>
      <c r="F23" s="88">
        <f>IF(($A23&lt;F$18),1,IF(AND($A23&gt;$C$15,$C$15&gt;0),F22,IF(AND($A23&gt;=$C$12,$C$12&gt;0),ROUND(F22+$C$13,4),IF(AND($A23&gt;=$C$9,$C$9&gt;0),ROUND(F22+$C$10,4),IF(AND($A23&gt;=$C$6,$C$6&gt;0),ROUND(F22+$C$7,4),$C$3)))))</f>
        <v>1.4</v>
      </c>
      <c r="G23" s="85">
        <f>IF($A23&lt;F$18,$C$2,IF($C$1=0,IF($C$16&gt;0,IF($C$2*$C$16&lt;ROUND(G22*F23,3),$C$2*$C$16,ROUND(G22*F23,3)),ROUND(G22*F23,3)),IF($C$16&gt;0,IF($C$2*$C$16&lt;ROUND($C$2*F23,3),$C$2*$C$16,ROUND($C$2*F23,3)),ROUND($C$2*F23,3))))</f>
        <v>0.02</v>
      </c>
      <c r="H23" s="86">
        <f>H22+ROUND(G23,2)</f>
        <v>0.04</v>
      </c>
      <c r="I23" s="89"/>
      <c r="J23" s="88">
        <f>IF(($A23&lt;J$18),1,IF(AND($A23&gt;$K$15,$K$15&gt;0),J22,IF(AND($A23&gt;=$K$12,$K$12&gt;0),ROUND(J22+$K$13,4),IF(AND($A23&gt;=$K$9,$K$9&gt;0),ROUND(J22+$K$10,4),IF(AND($A23&gt;=$K$6,$K$6&gt;0),ROUND(J22+$K$7,4),$K$3)))))</f>
        <v>1.5</v>
      </c>
      <c r="K23" s="85">
        <f>IF($A23&lt;J$18,$K$2,IF($K$1=0,IF($K$16&gt;0,IF($K$2*$K$16&lt;ROUND(K22*J23,3),$K$2*$K$16,ROUND(K22*J23,3)),ROUND(K22*J23,3)),IF($K$16&gt;0,IF($K$2*$K$16&lt;ROUND($K$2*J23,3),$K$2*$K$16,ROUND($K$2*J23,3)),ROUND($K$2*J23,3))))</f>
        <v>0.015</v>
      </c>
      <c r="L23" s="86">
        <f>L22+ROUND(K23,2)</f>
        <v>0.04</v>
      </c>
      <c r="M23" s="87"/>
      <c r="N23" s="88">
        <f>IF(($A23&lt;N$18),1,IF(AND($A23&gt;$K$15,$K$15&gt;0),N22,IF(AND($A23&gt;=$K$12,$K$12&gt;0),ROUND(N22+$K$13,4),IF(AND($A23&gt;=$K$9,$K$9&gt;0),ROUND(N22+$K$10,4),IF(AND($A23&gt;=$K$6,$K$6&gt;0),ROUND(N22+$K$7,4),$K$3)))))</f>
        <v>1.5</v>
      </c>
      <c r="O23" s="85">
        <f>IF($A23&lt;N$18,$K$2,IF($K$1=0,IF($K$16&gt;0,IF($K$2*$K$16&lt;ROUND(O22*N23,3),$K$2*$K$16,ROUND(O22*N23,3)),ROUND(O22*N23,3)),IF($K$16&gt;0,IF($K$2*$K$16&lt;ROUND($K$2*N23,3),$K$2*$K$16,ROUND($K$2*N23,3)),ROUND($K$2*N23,3))))</f>
        <v>0.023</v>
      </c>
      <c r="P23" s="86">
        <f>P22+ROUND(O23,2)</f>
        <v>0.05</v>
      </c>
    </row>
    <row r="24" ht="15" customHeight="1">
      <c r="A24" s="83">
        <v>4</v>
      </c>
      <c r="B24" s="84">
        <f>IF(($A24&lt;B$18),1,IF(AND($A24&gt;$C$15,$C$15&gt;0),B23,IF(AND($A24&gt;=$C$12,$C$12&gt;0),ROUND(B23+$C$13,4),IF(AND($A24&gt;=$C$9,$C$9&gt;0),ROUND(B23+$C$10,4),IF(AND($A24&gt;=$C$6,$C$6&gt;0),ROUND(B23+$C$7,4),$C$3)))))</f>
        <v>1.4</v>
      </c>
      <c r="C24" s="85">
        <f>IF($A24&lt;B$18,$C$2,IF($C$1=0,IF($C$16&gt;0,IF($C$2*$C$16&lt;ROUND(C23*B24,3),$C$2*$C$16,ROUND(C23*B24,3)),ROUND(C23*B24,3)),IF($C$16&gt;0,IF($C$2*$C$16&lt;ROUND($C$2*B24,3),$C$2*$C$16,ROUND($C$2*B24,3)),ROUND($C$2*B24,3))))</f>
        <v>0.02</v>
      </c>
      <c r="D24" s="86">
        <f>D23+ROUND(C24,2)</f>
        <v>0.05</v>
      </c>
      <c r="E24" s="87"/>
      <c r="F24" s="88">
        <f>IF(($A24&lt;F$18),1,IF(AND($A24&gt;$C$15,$C$15&gt;0),F23,IF(AND($A24&gt;=$C$12,$C$12&gt;0),ROUND(F23+$C$13,4),IF(AND($A24&gt;=$C$9,$C$9&gt;0),ROUND(F23+$C$10,4),IF(AND($A24&gt;=$C$6,$C$6&gt;0),ROUND(F23+$C$7,4),$C$3)))))</f>
        <v>1.4</v>
      </c>
      <c r="G24" s="85">
        <f>IF($A24&lt;F$18,$C$2,IF($C$1=0,IF($C$16&gt;0,IF($C$2*$C$16&lt;ROUND(G23*F24,3),$C$2*$C$16,ROUND(G23*F24,3)),ROUND(G23*F24,3)),IF($C$16&gt;0,IF($C$2*$C$16&lt;ROUND($C$2*F24,3),$C$2*$C$16,ROUND($C$2*F24,3)),ROUND($C$2*F24,3))))</f>
        <v>0.028</v>
      </c>
      <c r="H24" s="86">
        <f>H23+ROUND(G24,2)</f>
        <v>0.07000000000000001</v>
      </c>
      <c r="I24" s="89"/>
      <c r="J24" s="88">
        <f>IF(($A24&lt;J$18),1,IF(AND($A24&gt;$K$15,$K$15&gt;0),J23,IF(AND($A24&gt;=$K$12,$K$12&gt;0),ROUND(J23+$K$13,4),IF(AND($A24&gt;=$K$9,$K$9&gt;0),ROUND(J23+$K$10,4),IF(AND($A24&gt;=$K$6,$K$6&gt;0),ROUND(J23+$K$7,4),$K$3)))))</f>
        <v>1.5</v>
      </c>
      <c r="K24" s="85">
        <f>IF($A24&lt;J$18,$K$2,IF($K$1=0,IF($K$16&gt;0,IF($K$2*$K$16&lt;ROUND(K23*J24,3),$K$2*$K$16,ROUND(K23*J24,3)),ROUND(K23*J24,3)),IF($K$16&gt;0,IF($K$2*$K$16&lt;ROUND($K$2*J24,3),$K$2*$K$16,ROUND($K$2*J24,3)),ROUND($K$2*J24,3))))</f>
        <v>0.023</v>
      </c>
      <c r="L24" s="86">
        <f>L23+ROUND(K24,2)</f>
        <v>0.06</v>
      </c>
      <c r="M24" s="87"/>
      <c r="N24" s="88">
        <f>IF(($A24&lt;N$18),1,IF(AND($A24&gt;$K$15,$K$15&gt;0),N23,IF(AND($A24&gt;=$K$12,$K$12&gt;0),ROUND(N23+$K$13,4),IF(AND($A24&gt;=$K$9,$K$9&gt;0),ROUND(N23+$K$10,4),IF(AND($A24&gt;=$K$6,$K$6&gt;0),ROUND(N23+$K$7,4),$K$3)))))</f>
        <v>1.5</v>
      </c>
      <c r="O24" s="85">
        <f>IF($A24&lt;N$18,$K$2,IF($K$1=0,IF($K$16&gt;0,IF($K$2*$K$16&lt;ROUND(O23*N24,3),$K$2*$K$16,ROUND(O23*N24,3)),ROUND(O23*N24,3)),IF($K$16&gt;0,IF($K$2*$K$16&lt;ROUND($K$2*N24,3),$K$2*$K$16,ROUND($K$2*N24,3)),ROUND($K$2*N24,3))))</f>
        <v>0.035</v>
      </c>
      <c r="P24" s="86">
        <f>P23+ROUND(O24,2)</f>
        <v>0.09</v>
      </c>
    </row>
    <row r="25" ht="15" customHeight="1">
      <c r="A25" s="83">
        <v>5</v>
      </c>
      <c r="B25" s="90">
        <f>IF(($A25&lt;B$18),1,IF(AND($A25&gt;$C$15,$C$15&gt;0),B24,IF(AND($A25&gt;=$C$12,$C$12&gt;0),ROUND(B24+$C$13,4),IF(AND($A25&gt;=$C$9,$C$9&gt;0),ROUND(B24+$C$10,4),IF(AND($A25&gt;=$C$6,$C$6&gt;0),ROUND(B24+$C$7,4),$C$3)))))</f>
        <v>1.4</v>
      </c>
      <c r="C25" s="91">
        <f>IF($A25&lt;B$18,$C$2,IF($C$1=0,IF($C$16&gt;0,IF($C$2*$C$16&lt;ROUND(C24*B25,3),$C$2*$C$16,ROUND(C24*B25,3)),ROUND(C24*B25,3)),IF($C$16&gt;0,IF($C$2*$C$16&lt;ROUND($C$2*B25,3),$C$2*$C$16,ROUND($C$2*B25,3)),ROUND($C$2*B25,3))))</f>
        <v>0.028</v>
      </c>
      <c r="D25" s="92">
        <f>D24+ROUND(C25,2)</f>
        <v>0.08</v>
      </c>
      <c r="E25" s="87"/>
      <c r="F25" s="93">
        <f>IF(($A25&lt;F$18),1,IF(AND($A25&gt;$C$15,$C$15&gt;0),F24,IF(AND($A25&gt;=$C$12,$C$12&gt;0),ROUND(F24+$C$13,4),IF(AND($A25&gt;=$C$9,$C$9&gt;0),ROUND(F24+$C$10,4),IF(AND($A25&gt;=$C$6,$C$6&gt;0),ROUND(F24+$C$7,4),$C$3)))))</f>
        <v>1.4</v>
      </c>
      <c r="G25" s="91">
        <f>IF($A25&lt;F$18,$C$2,IF($C$1=0,IF($C$16&gt;0,IF($C$2*$C$16&lt;ROUND(G24*F25,3),$C$2*$C$16,ROUND(G24*F25,3)),ROUND(G24*F25,3)),IF($C$16&gt;0,IF($C$2*$C$16&lt;ROUND($C$2*F25,3),$C$2*$C$16,ROUND($C$2*F25,3)),ROUND($C$2*F25,3))))</f>
        <v>0.039</v>
      </c>
      <c r="H25" s="92">
        <f>H24+ROUND(G25,2)</f>
        <v>0.11</v>
      </c>
      <c r="I25" s="89"/>
      <c r="J25" s="93">
        <f>IF(($A25&lt;J$18),1,IF(AND($A25&gt;$K$15,$K$15&gt;0),J24,IF(AND($A25&gt;=$K$12,$K$12&gt;0),ROUND(J24+$K$13,4),IF(AND($A25&gt;=$K$9,$K$9&gt;0),ROUND(J24+$K$10,4),IF(AND($A25&gt;=$K$6,$K$6&gt;0),ROUND(J24+$K$7,4),$K$3)))))</f>
        <v>1.52</v>
      </c>
      <c r="K25" s="91">
        <f>IF($A25&lt;J$18,$K$2,IF($K$1=0,IF($K$16&gt;0,IF($K$2*$K$16&lt;ROUND(K24*J25,3),$K$2*$K$16,ROUND(K24*J25,3)),ROUND(K24*J25,3)),IF($K$16&gt;0,IF($K$2*$K$16&lt;ROUND($K$2*J25,3),$K$2*$K$16,ROUND($K$2*J25,3)),ROUND($K$2*J25,3))))</f>
        <v>0.035</v>
      </c>
      <c r="L25" s="92">
        <f>L24+ROUND(K25,2)</f>
        <v>0.1</v>
      </c>
      <c r="M25" s="87"/>
      <c r="N25" s="93">
        <f>IF(($A25&lt;N$18),1,IF(AND($A25&gt;$K$15,$K$15&gt;0),N24,IF(AND($A25&gt;=$K$12,$K$12&gt;0),ROUND(N24+$K$13,4),IF(AND($A25&gt;=$K$9,$K$9&gt;0),ROUND(N24+$K$10,4),IF(AND($A25&gt;=$K$6,$K$6&gt;0),ROUND(N24+$K$7,4),$K$3)))))</f>
        <v>1.52</v>
      </c>
      <c r="O25" s="91">
        <f>IF($A25&lt;N$18,$K$2,IF($K$1=0,IF($K$16&gt;0,IF($K$2*$K$16&lt;ROUND(O24*N25,3),$K$2*$K$16,ROUND(O24*N25,3)),ROUND(O24*N25,3)),IF($K$16&gt;0,IF($K$2*$K$16&lt;ROUND($K$2*N25,3),$K$2*$K$16,ROUND($K$2*N25,3)),ROUND($K$2*N25,3))))</f>
        <v>0.05300000000000001</v>
      </c>
      <c r="P25" s="92">
        <f>P24+ROUND(O25,2)</f>
        <v>0.14</v>
      </c>
    </row>
    <row r="26" ht="15" customHeight="1">
      <c r="A26" s="83">
        <v>6</v>
      </c>
      <c r="B26" s="84">
        <f>IF(($A26&lt;B$18),1,IF(AND($A26&gt;$C$15,$C$15&gt;0),B25,IF(AND($A26&gt;=$C$12,$C$12&gt;0),ROUND(B25+$C$13,4),IF(AND($A26&gt;=$C$9,$C$9&gt;0),ROUND(B25+$C$10,4),IF(AND($A26&gt;=$C$6,$C$6&gt;0),ROUND(B25+$C$7,4),$C$3)))))</f>
        <v>1.42</v>
      </c>
      <c r="C26" s="85">
        <f>IF($A26&lt;B$18,$C$2,IF($C$1=0,IF($C$16&gt;0,IF($C$2*$C$16&lt;ROUND(C25*B26,3),$C$2*$C$16,ROUND(C25*B26,3)),ROUND(C25*B26,3)),IF($C$16&gt;0,IF($C$2*$C$16&lt;ROUND($C$2*B26,3),$C$2*$C$16,ROUND($C$2*B26,3)),ROUND($C$2*B26,3))))</f>
        <v>0.04</v>
      </c>
      <c r="D26" s="86">
        <f>D25+ROUND(C26,2)</f>
        <v>0.12</v>
      </c>
      <c r="E26" s="87"/>
      <c r="F26" s="88">
        <f>IF(($A26&lt;F$18),1,IF(AND($A26&gt;$C$15,$C$15&gt;0),F25,IF(AND($A26&gt;=$C$12,$C$12&gt;0),ROUND(F25+$C$13,4),IF(AND($A26&gt;=$C$9,$C$9&gt;0),ROUND(F25+$C$10,4),IF(AND($A26&gt;=$C$6,$C$6&gt;0),ROUND(F25+$C$7,4),$C$3)))))</f>
        <v>1.42</v>
      </c>
      <c r="G26" s="85">
        <f>IF($A26&lt;F$18,$C$2,IF($C$1=0,IF($C$16&gt;0,IF($C$2*$C$16&lt;ROUND(G25*F26,3),$C$2*$C$16,ROUND(G25*F26,3)),ROUND(G25*F26,3)),IF($C$16&gt;0,IF($C$2*$C$16&lt;ROUND($C$2*F26,3),$C$2*$C$16,ROUND($C$2*F26,3)),ROUND($C$2*F26,3))))</f>
        <v>0.05500000000000001</v>
      </c>
      <c r="H26" s="86">
        <f>H25+ROUND(G26,2)</f>
        <v>0.17</v>
      </c>
      <c r="I26" s="89"/>
      <c r="J26" s="88">
        <f>IF(($A26&lt;J$18),1,IF(AND($A26&gt;$K$15,$K$15&gt;0),J25,IF(AND($A26&gt;=$K$12,$K$12&gt;0),ROUND(J25+$K$13,4),IF(AND($A26&gt;=$K$9,$K$9&gt;0),ROUND(J25+$K$10,4),IF(AND($A26&gt;=$K$6,$K$6&gt;0),ROUND(J25+$K$7,4),$K$3)))))</f>
        <v>1.54</v>
      </c>
      <c r="K26" s="85">
        <f>IF($A26&lt;J$18,$K$2,IF($K$1=0,IF($K$16&gt;0,IF($K$2*$K$16&lt;ROUND(K25*J26,3),$K$2*$K$16,ROUND(K25*J26,3)),ROUND(K25*J26,3)),IF($K$16&gt;0,IF($K$2*$K$16&lt;ROUND($K$2*J26,3),$K$2*$K$16,ROUND($K$2*J26,3)),ROUND($K$2*J26,3))))</f>
        <v>0.05400000000000001</v>
      </c>
      <c r="L26" s="86">
        <f>L25+ROUND(K26,2)</f>
        <v>0.15</v>
      </c>
      <c r="M26" s="87"/>
      <c r="N26" s="88">
        <f>IF(($A26&lt;N$18),1,IF(AND($A26&gt;$K$15,$K$15&gt;0),N25,IF(AND($A26&gt;=$K$12,$K$12&gt;0),ROUND(N25+$K$13,4),IF(AND($A26&gt;=$K$9,$K$9&gt;0),ROUND(N25+$K$10,4),IF(AND($A26&gt;=$K$6,$K$6&gt;0),ROUND(N25+$K$7,4),$K$3)))))</f>
        <v>1.54</v>
      </c>
      <c r="O26" s="85">
        <f>IF($A26&lt;N$18,$K$2,IF($K$1=0,IF($K$16&gt;0,IF($K$2*$K$16&lt;ROUND(O25*N26,3),$K$2*$K$16,ROUND(O25*N26,3)),ROUND(O25*N26,3)),IF($K$16&gt;0,IF($K$2*$K$16&lt;ROUND($K$2*N26,3),$K$2*$K$16,ROUND($K$2*N26,3)),ROUND($K$2*N26,3))))</f>
        <v>0.08199999999999999</v>
      </c>
      <c r="P26" s="86">
        <f>P25+ROUND(O26,2)</f>
        <v>0.22</v>
      </c>
    </row>
    <row r="27" ht="15" customHeight="1">
      <c r="A27" s="83">
        <v>7</v>
      </c>
      <c r="B27" s="84">
        <f>IF(($A27&lt;B$18),1,IF(AND($A27&gt;$C$15,$C$15&gt;0),B26,IF(AND($A27&gt;=$C$12,$C$12&gt;0),ROUND(B26+$C$13,4),IF(AND($A27&gt;=$C$9,$C$9&gt;0),ROUND(B26+$C$10,4),IF(AND($A27&gt;=$C$6,$C$6&gt;0),ROUND(B26+$C$7,4),$C$3)))))</f>
        <v>1.44</v>
      </c>
      <c r="C27" s="85">
        <f>IF($A27&lt;B$18,$C$2,IF($C$1=0,IF($C$16&gt;0,IF($C$2*$C$16&lt;ROUND(C26*B27,3),$C$2*$C$16,ROUND(C26*B27,3)),ROUND(C26*B27,3)),IF($C$16&gt;0,IF($C$2*$C$16&lt;ROUND($C$2*B27,3),$C$2*$C$16,ROUND($C$2*B27,3)),ROUND($C$2*B27,3))))</f>
        <v>0.058</v>
      </c>
      <c r="D27" s="86">
        <f>D26+ROUND(C27,2)</f>
        <v>0.18</v>
      </c>
      <c r="E27" s="87"/>
      <c r="F27" s="88">
        <f>IF(($A27&lt;F$18),1,IF(AND($A27&gt;$C$15,$C$15&gt;0),F26,IF(AND($A27&gt;=$C$12,$C$12&gt;0),ROUND(F26+$C$13,4),IF(AND($A27&gt;=$C$9,$C$9&gt;0),ROUND(F26+$C$10,4),IF(AND($A27&gt;=$C$6,$C$6&gt;0),ROUND(F26+$C$7,4),$C$3)))))</f>
        <v>1.44</v>
      </c>
      <c r="G27" s="85">
        <f>IF($A27&lt;F$18,$C$2,IF($C$1=0,IF($C$16&gt;0,IF($C$2*$C$16&lt;ROUND(G26*F27,3),$C$2*$C$16,ROUND(G26*F27,3)),ROUND(G26*F27,3)),IF($C$16&gt;0,IF($C$2*$C$16&lt;ROUND($C$2*F27,3),$C$2*$C$16,ROUND($C$2*F27,3)),ROUND($C$2*F27,3))))</f>
        <v>0.079</v>
      </c>
      <c r="H27" s="86">
        <f>H26+ROUND(G27,2)</f>
        <v>0.25</v>
      </c>
      <c r="I27" s="89"/>
      <c r="J27" s="88">
        <f>IF(($A27&lt;J$18),1,IF(AND($A27&gt;$K$15,$K$15&gt;0),J26,IF(AND($A27&gt;=$K$12,$K$12&gt;0),ROUND(J26+$K$13,4),IF(AND($A27&gt;=$K$9,$K$9&gt;0),ROUND(J26+$K$10,4),IF(AND($A27&gt;=$K$6,$K$6&gt;0),ROUND(J26+$K$7,4),$K$3)))))</f>
        <v>1.56</v>
      </c>
      <c r="K27" s="85">
        <f>IF($A27&lt;J$18,$K$2,IF($K$1=0,IF($K$16&gt;0,IF($K$2*$K$16&lt;ROUND(K26*J27,3),$K$2*$K$16,ROUND(K26*J27,3)),ROUND(K26*J27,3)),IF($K$16&gt;0,IF($K$2*$K$16&lt;ROUND($K$2*J27,3),$K$2*$K$16,ROUND($K$2*J27,3)),ROUND($K$2*J27,3))))</f>
        <v>0.08400000000000001</v>
      </c>
      <c r="L27" s="86">
        <f>L26+ROUND(K27,2)</f>
        <v>0.23</v>
      </c>
      <c r="M27" s="87"/>
      <c r="N27" s="88">
        <f>IF(($A27&lt;N$18),1,IF(AND($A27&gt;$K$15,$K$15&gt;0),N26,IF(AND($A27&gt;=$K$12,$K$12&gt;0),ROUND(N26+$K$13,4),IF(AND($A27&gt;=$K$9,$K$9&gt;0),ROUND(N26+$K$10,4),IF(AND($A27&gt;=$K$6,$K$6&gt;0),ROUND(N26+$K$7,4),$K$3)))))</f>
        <v>1.56</v>
      </c>
      <c r="O27" s="85">
        <f>IF($A27&lt;N$18,$K$2,IF($K$1=0,IF($K$16&gt;0,IF($K$2*$K$16&lt;ROUND(O26*N27,3),$K$2*$K$16,ROUND(O26*N27,3)),ROUND(O26*N27,3)),IF($K$16&gt;0,IF($K$2*$K$16&lt;ROUND($K$2*N27,3),$K$2*$K$16,ROUND($K$2*N27,3)),ROUND($K$2*N27,3))))</f>
        <v>0.128</v>
      </c>
      <c r="P27" s="86">
        <f>P26+ROUND(O27,2)</f>
        <v>0.35</v>
      </c>
    </row>
    <row r="28" ht="15" customHeight="1">
      <c r="A28" s="83">
        <v>8</v>
      </c>
      <c r="B28" s="84">
        <f>IF(($A28&lt;B$18),1,IF(AND($A28&gt;$C$15,$C$15&gt;0),B27,IF(AND($A28&gt;=$C$12,$C$12&gt;0),ROUND(B27+$C$13,4),IF(AND($A28&gt;=$C$9,$C$9&gt;0),ROUND(B27+$C$10,4),IF(AND($A28&gt;=$C$6,$C$6&gt;0),ROUND(B27+$C$7,4),$C$3)))))</f>
        <v>1.46</v>
      </c>
      <c r="C28" s="85">
        <f>IF($A28&lt;B$18,$C$2,IF($C$1=0,IF($C$16&gt;0,IF($C$2*$C$16&lt;ROUND(C27*B28,3),$C$2*$C$16,ROUND(C27*B28,3)),ROUND(C27*B28,3)),IF($C$16&gt;0,IF($C$2*$C$16&lt;ROUND($C$2*B28,3),$C$2*$C$16,ROUND($C$2*B28,3)),ROUND($C$2*B28,3))))</f>
        <v>0.08499999999999999</v>
      </c>
      <c r="D28" s="86">
        <f>D27+ROUND(C28,2)</f>
        <v>0.27</v>
      </c>
      <c r="E28" s="87"/>
      <c r="F28" s="88">
        <f>IF(($A28&lt;F$18),1,IF(AND($A28&gt;$C$15,$C$15&gt;0),F27,IF(AND($A28&gt;=$C$12,$C$12&gt;0),ROUND(F27+$C$13,4),IF(AND($A28&gt;=$C$9,$C$9&gt;0),ROUND(F27+$C$10,4),IF(AND($A28&gt;=$C$6,$C$6&gt;0),ROUND(F27+$C$7,4),$C$3)))))</f>
        <v>1.46</v>
      </c>
      <c r="G28" s="85">
        <f>IF($A28&lt;F$18,$C$2,IF($C$1=0,IF($C$16&gt;0,IF($C$2*$C$16&lt;ROUND(G27*F28,3),$C$2*$C$16,ROUND(G27*F28,3)),ROUND(G27*F28,3)),IF($C$16&gt;0,IF($C$2*$C$16&lt;ROUND($C$2*F28,3),$C$2*$C$16,ROUND($C$2*F28,3)),ROUND($C$2*F28,3))))</f>
        <v>0.115</v>
      </c>
      <c r="H28" s="86">
        <f>H27+ROUND(G28,2)</f>
        <v>0.37</v>
      </c>
      <c r="I28" s="89"/>
      <c r="J28" s="88">
        <f>IF(($A28&lt;J$18),1,IF(AND($A28&gt;$K$15,$K$15&gt;0),J27,IF(AND($A28&gt;=$K$12,$K$12&gt;0),ROUND(J27+$K$13,4),IF(AND($A28&gt;=$K$9,$K$9&gt;0),ROUND(J27+$K$10,4),IF(AND($A28&gt;=$K$6,$K$6&gt;0),ROUND(J27+$K$7,4),$K$3)))))</f>
        <v>1.58</v>
      </c>
      <c r="K28" s="85">
        <f>IF($A28&lt;J$18,$K$2,IF($K$1=0,IF($K$16&gt;0,IF($K$2*$K$16&lt;ROUND(K27*J28,3),$K$2*$K$16,ROUND(K27*J28,3)),ROUND(K27*J28,3)),IF($K$16&gt;0,IF($K$2*$K$16&lt;ROUND($K$2*J28,3),$K$2*$K$16,ROUND($K$2*J28,3)),ROUND($K$2*J28,3))))</f>
        <v>0.133</v>
      </c>
      <c r="L28" s="86">
        <f>L27+ROUND(K28,2)</f>
        <v>0.36</v>
      </c>
      <c r="M28" s="87"/>
      <c r="N28" s="88">
        <f>IF(($A28&lt;N$18),1,IF(AND($A28&gt;$K$15,$K$15&gt;0),N27,IF(AND($A28&gt;=$K$12,$K$12&gt;0),ROUND(N27+$K$13,4),IF(AND($A28&gt;=$K$9,$K$9&gt;0),ROUND(N27+$K$10,4),IF(AND($A28&gt;=$K$6,$K$6&gt;0),ROUND(N27+$K$7,4),$K$3)))))</f>
        <v>1.58</v>
      </c>
      <c r="O28" s="85">
        <f>IF($A28&lt;N$18,$K$2,IF($K$1=0,IF($K$16&gt;0,IF($K$2*$K$16&lt;ROUND(O27*N28,3),$K$2*$K$16,ROUND(O27*N28,3)),ROUND(O27*N28,3)),IF($K$16&gt;0,IF($K$2*$K$16&lt;ROUND($K$2*N28,3),$K$2*$K$16,ROUND($K$2*N28,3)),ROUND($K$2*N28,3))))</f>
        <v>0.202</v>
      </c>
      <c r="P28" s="86">
        <f>P27+ROUND(O28,2)</f>
        <v>0.55</v>
      </c>
    </row>
    <row r="29" ht="15" customHeight="1">
      <c r="A29" s="83">
        <v>9</v>
      </c>
      <c r="B29" s="84">
        <f>IF(($A29&lt;B$18),1,IF(AND($A29&gt;$C$15,$C$15&gt;0),B28,IF(AND($A29&gt;=$C$12,$C$12&gt;0),ROUND(B28+$C$13,4),IF(AND($A29&gt;=$C$9,$C$9&gt;0),ROUND(B28+$C$10,4),IF(AND($A29&gt;=$C$6,$C$6&gt;0),ROUND(B28+$C$7,4),$C$3)))))</f>
        <v>1.48</v>
      </c>
      <c r="C29" s="85">
        <f>IF($A29&lt;B$18,$C$2,IF($C$1=0,IF($C$16&gt;0,IF($C$2*$C$16&lt;ROUND(C28*B29,3),$C$2*$C$16,ROUND(C28*B29,3)),ROUND(C28*B29,3)),IF($C$16&gt;0,IF($C$2*$C$16&lt;ROUND($C$2*B29,3),$C$2*$C$16,ROUND($C$2*B29,3)),ROUND($C$2*B29,3))))</f>
        <v>0.126</v>
      </c>
      <c r="D29" s="86">
        <f>D28+ROUND(C29,2)</f>
        <v>0.4</v>
      </c>
      <c r="E29" s="87"/>
      <c r="F29" s="88">
        <f>IF(($A29&lt;F$18),1,IF(AND($A29&gt;$C$15,$C$15&gt;0),F28,IF(AND($A29&gt;=$C$12,$C$12&gt;0),ROUND(F28+$C$13,4),IF(AND($A29&gt;=$C$9,$C$9&gt;0),ROUND(F28+$C$10,4),IF(AND($A29&gt;=$C$6,$C$6&gt;0),ROUND(F28+$C$7,4),$C$3)))))</f>
        <v>1.48</v>
      </c>
      <c r="G29" s="85">
        <f>IF($A29&lt;F$18,$C$2,IF($C$1=0,IF($C$16&gt;0,IF($C$2*$C$16&lt;ROUND(G28*F29,3),$C$2*$C$16,ROUND(G28*F29,3)),ROUND(G28*F29,3)),IF($C$16&gt;0,IF($C$2*$C$16&lt;ROUND($C$2*F29,3),$C$2*$C$16,ROUND($C$2*F29,3)),ROUND($C$2*F29,3))))</f>
        <v>0.17</v>
      </c>
      <c r="H29" s="86">
        <f>H28+ROUND(G29,2)</f>
        <v>0.54</v>
      </c>
      <c r="I29" s="89"/>
      <c r="J29" s="88">
        <f>IF(($A29&lt;J$18),1,IF(AND($A29&gt;$K$15,$K$15&gt;0),J28,IF(AND($A29&gt;=$K$12,$K$12&gt;0),ROUND(J28+$K$13,4),IF(AND($A29&gt;=$K$9,$K$9&gt;0),ROUND(J28+$K$10,4),IF(AND($A29&gt;=$K$6,$K$6&gt;0),ROUND(J28+$K$7,4),$K$3)))))</f>
        <v>1.6</v>
      </c>
      <c r="K29" s="85">
        <f>IF($A29&lt;J$18,$K$2,IF($K$1=0,IF($K$16&gt;0,IF($K$2*$K$16&lt;ROUND(K28*J29,3),$K$2*$K$16,ROUND(K28*J29,3)),ROUND(K28*J29,3)),IF($K$16&gt;0,IF($K$2*$K$16&lt;ROUND($K$2*J29,3),$K$2*$K$16,ROUND($K$2*J29,3)),ROUND($K$2*J29,3))))</f>
        <v>0.213</v>
      </c>
      <c r="L29" s="86">
        <f>L28+ROUND(K29,2)</f>
        <v>0.5700000000000001</v>
      </c>
      <c r="M29" s="87"/>
      <c r="N29" s="88">
        <f>IF(($A29&lt;N$18),1,IF(AND($A29&gt;$K$15,$K$15&gt;0),N28,IF(AND($A29&gt;=$K$12,$K$12&gt;0),ROUND(N28+$K$13,4),IF(AND($A29&gt;=$K$9,$K$9&gt;0),ROUND(N28+$K$10,4),IF(AND($A29&gt;=$K$6,$K$6&gt;0),ROUND(N28+$K$7,4),$K$3)))))</f>
        <v>1.6</v>
      </c>
      <c r="O29" s="85">
        <f>IF($A29&lt;N$18,$K$2,IF($K$1=0,IF($K$16&gt;0,IF($K$2*$K$16&lt;ROUND(O28*N29,3),$K$2*$K$16,ROUND(O28*N29,3)),ROUND(O28*N29,3)),IF($K$16&gt;0,IF($K$2*$K$16&lt;ROUND($K$2*N29,3),$K$2*$K$16,ROUND($K$2*N29,3)),ROUND($K$2*N29,3))))</f>
        <v>0.323</v>
      </c>
      <c r="P29" s="86">
        <f>P28+ROUND(O29,2)</f>
        <v>0.8700000000000001</v>
      </c>
    </row>
    <row r="30" ht="15" customHeight="1">
      <c r="A30" s="83">
        <v>10</v>
      </c>
      <c r="B30" s="90">
        <f>IF(($A30&lt;B$18),1,IF(AND($A30&gt;$C$15,$C$15&gt;0),B29,IF(AND($A30&gt;=$C$12,$C$12&gt;0),ROUND(B29+$C$13,4),IF(AND($A30&gt;=$C$9,$C$9&gt;0),ROUND(B29+$C$10,4),IF(AND($A30&gt;=$C$6,$C$6&gt;0),ROUND(B29+$C$7,4),$C$3)))))</f>
        <v>1.5</v>
      </c>
      <c r="C30" s="91">
        <f>IF($A30&lt;B$18,$C$2,IF($C$1=0,IF($C$16&gt;0,IF($C$2*$C$16&lt;ROUND(C29*B30,3),$C$2*$C$16,ROUND(C29*B30,3)),ROUND(C29*B30,3)),IF($C$16&gt;0,IF($C$2*$C$16&lt;ROUND($C$2*B30,3),$C$2*$C$16,ROUND($C$2*B30,3)),ROUND($C$2*B30,3))))</f>
        <v>0.189</v>
      </c>
      <c r="D30" s="92">
        <f>D29+ROUND(C30,2)</f>
        <v>0.5900000000000001</v>
      </c>
      <c r="E30" s="87"/>
      <c r="F30" s="93">
        <f>IF(($A30&lt;F$18),1,IF(AND($A30&gt;$C$15,$C$15&gt;0),F29,IF(AND($A30&gt;=$C$12,$C$12&gt;0),ROUND(F29+$C$13,4),IF(AND($A30&gt;=$C$9,$C$9&gt;0),ROUND(F29+$C$10,4),IF(AND($A30&gt;=$C$6,$C$6&gt;0),ROUND(F29+$C$7,4),$C$3)))))</f>
        <v>1.5</v>
      </c>
      <c r="G30" s="91">
        <f>IF($A30&lt;F$18,$C$2,IF($C$1=0,IF($C$16&gt;0,IF($C$2*$C$16&lt;ROUND(G29*F30,3),$C$2*$C$16,ROUND(G29*F30,3)),ROUND(G29*F30,3)),IF($C$16&gt;0,IF($C$2*$C$16&lt;ROUND($C$2*F30,3),$C$2*$C$16,ROUND($C$2*F30,3)),ROUND($C$2*F30,3))))</f>
        <v>0.255</v>
      </c>
      <c r="H30" s="92">
        <f>H29+ROUND(G30,2)</f>
        <v>0.8</v>
      </c>
      <c r="I30" s="89"/>
      <c r="J30" s="93">
        <f>IF(($A30&lt;J$18),1,IF(AND($A30&gt;$K$15,$K$15&gt;0),J29,IF(AND($A30&gt;=$K$12,$K$12&gt;0),ROUND(J29+$K$13,4),IF(AND($A30&gt;=$K$9,$K$9&gt;0),ROUND(J29+$K$10,4),IF(AND($A30&gt;=$K$6,$K$6&gt;0),ROUND(J29+$K$7,4),$K$3)))))</f>
        <v>1.55</v>
      </c>
      <c r="K30" s="91">
        <f>IF($A30&lt;J$18,$K$2,IF($K$1=0,IF($K$16&gt;0,IF($K$2*$K$16&lt;ROUND(K29*J30,3),$K$2*$K$16,ROUND(K29*J30,3)),ROUND(K29*J30,3)),IF($K$16&gt;0,IF($K$2*$K$16&lt;ROUND($K$2*J30,3),$K$2*$K$16,ROUND($K$2*J30,3)),ROUND($K$2*J30,3))))</f>
        <v>0.33</v>
      </c>
      <c r="L30" s="92">
        <f>L29+ROUND(K30,2)</f>
        <v>0.9000000000000001</v>
      </c>
      <c r="M30" s="87"/>
      <c r="N30" s="93">
        <f>IF(($A30&lt;N$18),1,IF(AND($A30&gt;$K$15,$K$15&gt;0),N29,IF(AND($A30&gt;=$K$12,$K$12&gt;0),ROUND(N29+$K$13,4),IF(AND($A30&gt;=$K$9,$K$9&gt;0),ROUND(N29+$K$10,4),IF(AND($A30&gt;=$K$6,$K$6&gt;0),ROUND(N29+$K$7,4),$K$3)))))</f>
        <v>1.55</v>
      </c>
      <c r="O30" s="91">
        <f>IF($A30&lt;N$18,$K$2,IF($K$1=0,IF($K$16&gt;0,IF($K$2*$K$16&lt;ROUND(O29*N30,3),$K$2*$K$16,ROUND(O29*N30,3)),ROUND(O29*N30,3)),IF($K$16&gt;0,IF($K$2*$K$16&lt;ROUND($K$2*N30,3),$K$2*$K$16,ROUND($K$2*N30,3)),ROUND($K$2*N30,3))))</f>
        <v>0.501</v>
      </c>
      <c r="P30" s="92">
        <f>P29+ROUND(O30,2)</f>
        <v>1.37</v>
      </c>
    </row>
    <row r="31" ht="15" customHeight="1">
      <c r="A31" s="83">
        <v>11</v>
      </c>
      <c r="B31" s="84">
        <f>IF(($A31&lt;B$18),1,IF(AND($A31&gt;$C$15,$C$15&gt;0),B30,IF(AND($A31&gt;=$C$12,$C$12&gt;0),ROUND(B30+$C$13,4),IF(AND($A31&gt;=$C$9,$C$9&gt;0),ROUND(B30+$C$10,4),IF(AND($A31&gt;=$C$6,$C$6&gt;0),ROUND(B30+$C$7,4),$C$3)))))</f>
        <v>1.45</v>
      </c>
      <c r="C31" s="85">
        <f>IF($A31&lt;B$18,$C$2,IF($C$1=0,IF($C$16&gt;0,IF($C$2*$C$16&lt;ROUND(C30*B31,3),$C$2*$C$16,ROUND(C30*B31,3)),ROUND(C30*B31,3)),IF($C$16&gt;0,IF($C$2*$C$16&lt;ROUND($C$2*B31,3),$C$2*$C$16,ROUND($C$2*B31,3)),ROUND($C$2*B31,3))))</f>
        <v>0.274</v>
      </c>
      <c r="D31" s="86">
        <f>D30+ROUND(C31,2)</f>
        <v>0.8600000000000001</v>
      </c>
      <c r="E31" s="87"/>
      <c r="F31" s="88">
        <f>IF(($A31&lt;F$18),1,IF(AND($A31&gt;$C$15,$C$15&gt;0),F30,IF(AND($A31&gt;=$C$12,$C$12&gt;0),ROUND(F30+$C$13,4),IF(AND($A31&gt;=$C$9,$C$9&gt;0),ROUND(F30+$C$10,4),IF(AND($A31&gt;=$C$6,$C$6&gt;0),ROUND(F30+$C$7,4),$C$3)))))</f>
        <v>1.45</v>
      </c>
      <c r="G31" s="85">
        <f>IF($A31&lt;F$18,$C$2,IF($C$1=0,IF($C$16&gt;0,IF($C$2*$C$16&lt;ROUND(G30*F31,3),$C$2*$C$16,ROUND(G30*F31,3)),ROUND(G30*F31,3)),IF($C$16&gt;0,IF($C$2*$C$16&lt;ROUND($C$2*F31,3),$C$2*$C$16,ROUND($C$2*F31,3)),ROUND($C$2*F31,3))))</f>
        <v>0.37</v>
      </c>
      <c r="H31" s="86">
        <f>H30+ROUND(G31,2)</f>
        <v>1.17</v>
      </c>
      <c r="I31" s="89"/>
      <c r="J31" s="88">
        <f>IF(($A31&lt;J$18),1,IF(AND($A31&gt;$K$15,$K$15&gt;0),J30,IF(AND($A31&gt;=$K$12,$K$12&gt;0),ROUND(J30+$K$13,4),IF(AND($A31&gt;=$K$9,$K$9&gt;0),ROUND(J30+$K$10,4),IF(AND($A31&gt;=$K$6,$K$6&gt;0),ROUND(J30+$K$7,4),$K$3)))))</f>
        <v>1.5</v>
      </c>
      <c r="K31" s="85">
        <f>IF($A31&lt;J$18,$K$2,IF($K$1=0,IF($K$16&gt;0,IF($K$2*$K$16&lt;ROUND(K30*J31,3),$K$2*$K$16,ROUND(K30*J31,3)),ROUND(K30*J31,3)),IF($K$16&gt;0,IF($K$2*$K$16&lt;ROUND($K$2*J31,3),$K$2*$K$16,ROUND($K$2*J31,3)),ROUND($K$2*J31,3))))</f>
        <v>0.495</v>
      </c>
      <c r="L31" s="86">
        <f>L30+ROUND(K31,2)</f>
        <v>1.4</v>
      </c>
      <c r="M31" s="87"/>
      <c r="N31" s="88">
        <f>IF(($A31&lt;N$18),1,IF(AND($A31&gt;$K$15,$K$15&gt;0),N30,IF(AND($A31&gt;=$K$12,$K$12&gt;0),ROUND(N30+$K$13,4),IF(AND($A31&gt;=$K$9,$K$9&gt;0),ROUND(N30+$K$10,4),IF(AND($A31&gt;=$K$6,$K$6&gt;0),ROUND(N30+$K$7,4),$K$3)))))</f>
        <v>1.5</v>
      </c>
      <c r="O31" s="85">
        <f>IF($A31&lt;N$18,$K$2,IF($K$1=0,IF($K$16&gt;0,IF($K$2*$K$16&lt;ROUND(O30*N31,3),$K$2*$K$16,ROUND(O30*N31,3)),ROUND(O30*N31,3)),IF($K$16&gt;0,IF($K$2*$K$16&lt;ROUND($K$2*N31,3),$K$2*$K$16,ROUND($K$2*N31,3)),ROUND($K$2*N31,3))))</f>
        <v>0.751</v>
      </c>
      <c r="P31" s="86">
        <f>P30+ROUND(O31,2)</f>
        <v>2.12</v>
      </c>
    </row>
    <row r="32" ht="15" customHeight="1">
      <c r="A32" s="83">
        <v>12</v>
      </c>
      <c r="B32" s="84">
        <f>IF(($A32&lt;B$18),1,IF(AND($A32&gt;$C$15,$C$15&gt;0),B31,IF(AND($A32&gt;=$C$12,$C$12&gt;0),ROUND(B31+$C$13,4),IF(AND($A32&gt;=$C$9,$C$9&gt;0),ROUND(B31+$C$10,4),IF(AND($A32&gt;=$C$6,$C$6&gt;0),ROUND(B31+$C$7,4),$C$3)))))</f>
        <v>1.4</v>
      </c>
      <c r="C32" s="85">
        <f>IF($A32&lt;B$18,$C$2,IF($C$1=0,IF($C$16&gt;0,IF($C$2*$C$16&lt;ROUND(C31*B32,3),$C$2*$C$16,ROUND(C31*B32,3)),ROUND(C31*B32,3)),IF($C$16&gt;0,IF($C$2*$C$16&lt;ROUND($C$2*B32,3),$C$2*$C$16,ROUND($C$2*B32,3)),ROUND($C$2*B32,3))))</f>
        <v>0.384</v>
      </c>
      <c r="D32" s="86">
        <f>D31+ROUND(C32,2)</f>
        <v>1.24</v>
      </c>
      <c r="E32" s="87"/>
      <c r="F32" s="88">
        <f>IF(($A32&lt;F$18),1,IF(AND($A32&gt;$C$15,$C$15&gt;0),F31,IF(AND($A32&gt;=$C$12,$C$12&gt;0),ROUND(F31+$C$13,4),IF(AND($A32&gt;=$C$9,$C$9&gt;0),ROUND(F31+$C$10,4),IF(AND($A32&gt;=$C$6,$C$6&gt;0),ROUND(F31+$C$7,4),$C$3)))))</f>
        <v>1.4</v>
      </c>
      <c r="G32" s="85">
        <f>IF($A32&lt;F$18,$C$2,IF($C$1=0,IF($C$16&gt;0,IF($C$2*$C$16&lt;ROUND(G31*F32,3),$C$2*$C$16,ROUND(G31*F32,3)),ROUND(G31*F32,3)),IF($C$16&gt;0,IF($C$2*$C$16&lt;ROUND($C$2*F32,3),$C$2*$C$16,ROUND($C$2*F32,3)),ROUND($C$2*F32,3))))</f>
        <v>0.518</v>
      </c>
      <c r="H32" s="86">
        <f>H31+ROUND(G32,2)</f>
        <v>1.69</v>
      </c>
      <c r="I32" s="89"/>
      <c r="J32" s="88">
        <f>IF(($A32&lt;J$18),1,IF(AND($A32&gt;$K$15,$K$15&gt;0),J31,IF(AND($A32&gt;=$K$12,$K$12&gt;0),ROUND(J31+$K$13,4),IF(AND($A32&gt;=$K$9,$K$9&gt;0),ROUND(J31+$K$10,4),IF(AND($A32&gt;=$K$6,$K$6&gt;0),ROUND(J31+$K$7,4),$K$3)))))</f>
        <v>1.45</v>
      </c>
      <c r="K32" s="85">
        <f>IF($A32&lt;J$18,$K$2,IF($K$1=0,IF($K$16&gt;0,IF($K$2*$K$16&lt;ROUND(K31*J32,3),$K$2*$K$16,ROUND(K31*J32,3)),ROUND(K31*J32,3)),IF($K$16&gt;0,IF($K$2*$K$16&lt;ROUND($K$2*J32,3),$K$2*$K$16,ROUND($K$2*J32,3)),ROUND($K$2*J32,3))))</f>
        <v>0.718</v>
      </c>
      <c r="L32" s="86">
        <f>L31+ROUND(K32,2)</f>
        <v>2.12</v>
      </c>
      <c r="M32" s="87"/>
      <c r="N32" s="88">
        <f>IF(($A32&lt;N$18),1,IF(AND($A32&gt;$K$15,$K$15&gt;0),N31,IF(AND($A32&gt;=$K$12,$K$12&gt;0),ROUND(N31+$K$13,4),IF(AND($A32&gt;=$K$9,$K$9&gt;0),ROUND(N31+$K$10,4),IF(AND($A32&gt;=$K$6,$K$6&gt;0),ROUND(N31+$K$7,4),$K$3)))))</f>
        <v>1.45</v>
      </c>
      <c r="O32" s="85">
        <f>IF($A32&lt;N$18,$K$2,IF($K$1=0,IF($K$16&gt;0,IF($K$2*$K$16&lt;ROUND(O31*N32,3),$K$2*$K$16,ROUND(O31*N32,3)),ROUND(O31*N32,3)),IF($K$16&gt;0,IF($K$2*$K$16&lt;ROUND($K$2*N32,3),$K$2*$K$16,ROUND($K$2*N32,3)),ROUND($K$2*N32,3))))</f>
        <v>1.089</v>
      </c>
      <c r="P32" s="86">
        <f>P31+ROUND(O32,2)</f>
        <v>3.21</v>
      </c>
    </row>
    <row r="33" ht="15" customHeight="1">
      <c r="A33" s="83">
        <v>13</v>
      </c>
      <c r="B33" s="84">
        <f>IF(($A33&lt;B$18),1,IF(AND($A33&gt;$C$15,$C$15&gt;0),B32,IF(AND($A33&gt;=$C$12,$C$12&gt;0),ROUND(B32+$C$13,4),IF(AND($A33&gt;=$C$9,$C$9&gt;0),ROUND(B32+$C$10,4),IF(AND($A33&gt;=$C$6,$C$6&gt;0),ROUND(B32+$C$7,4),$C$3)))))</f>
        <v>1.35</v>
      </c>
      <c r="C33" s="85">
        <f>IF($A33&lt;B$18,$C$2,IF($C$1=0,IF($C$16&gt;0,IF($C$2*$C$16&lt;ROUND(C32*B33,3),$C$2*$C$16,ROUND(C32*B33,3)),ROUND(C32*B33,3)),IF($C$16&gt;0,IF($C$2*$C$16&lt;ROUND($C$2*B33,3),$C$2*$C$16,ROUND($C$2*B33,3)),ROUND($C$2*B33,3))))</f>
        <v>0.518</v>
      </c>
      <c r="D33" s="86">
        <f>D32+ROUND(C33,2)</f>
        <v>1.76</v>
      </c>
      <c r="E33" s="87"/>
      <c r="F33" s="88">
        <f>IF(($A33&lt;F$18),1,IF(AND($A33&gt;$C$15,$C$15&gt;0),F32,IF(AND($A33&gt;=$C$12,$C$12&gt;0),ROUND(F32+$C$13,4),IF(AND($A33&gt;=$C$9,$C$9&gt;0),ROUND(F32+$C$10,4),IF(AND($A33&gt;=$C$6,$C$6&gt;0),ROUND(F32+$C$7,4),$C$3)))))</f>
        <v>1.35</v>
      </c>
      <c r="G33" s="85">
        <f>IF($A33&lt;F$18,$C$2,IF($C$1=0,IF($C$16&gt;0,IF($C$2*$C$16&lt;ROUND(G32*F33,3),$C$2*$C$16,ROUND(G32*F33,3)),ROUND(G32*F33,3)),IF($C$16&gt;0,IF($C$2*$C$16&lt;ROUND($C$2*F33,3),$C$2*$C$16,ROUND($C$2*F33,3)),ROUND($C$2*F33,3))))</f>
        <v>0.6990000000000001</v>
      </c>
      <c r="H33" s="86">
        <f>H32+ROUND(G33,2)</f>
        <v>2.39</v>
      </c>
      <c r="I33" s="89"/>
      <c r="J33" s="88">
        <f>IF(($A33&lt;J$18),1,IF(AND($A33&gt;$K$15,$K$15&gt;0),J32,IF(AND($A33&gt;=$K$12,$K$12&gt;0),ROUND(J32+$K$13,4),IF(AND($A33&gt;=$K$9,$K$9&gt;0),ROUND(J32+$K$10,4),IF(AND($A33&gt;=$K$6,$K$6&gt;0),ROUND(J32+$K$7,4),$K$3)))))</f>
        <v>1.45</v>
      </c>
      <c r="K33" s="85">
        <f>IF($A33&lt;J$18,$K$2,IF($K$1=0,IF($K$16&gt;0,IF($K$2*$K$16&lt;ROUND(K32*J33,3),$K$2*$K$16,ROUND(K32*J33,3)),ROUND(K32*J33,3)),IF($K$16&gt;0,IF($K$2*$K$16&lt;ROUND($K$2*J33,3),$K$2*$K$16,ROUND($K$2*J33,3)),ROUND($K$2*J33,3))))</f>
        <v>1.041</v>
      </c>
      <c r="L33" s="86">
        <f>L32+ROUND(K33,2)</f>
        <v>3.16</v>
      </c>
      <c r="M33" s="87"/>
      <c r="N33" s="88">
        <f>IF(($A33&lt;N$18),1,IF(AND($A33&gt;$K$15,$K$15&gt;0),N32,IF(AND($A33&gt;=$K$12,$K$12&gt;0),ROUND(N32+$K$13,4),IF(AND($A33&gt;=$K$9,$K$9&gt;0),ROUND(N32+$K$10,4),IF(AND($A33&gt;=$K$6,$K$6&gt;0),ROUND(N32+$K$7,4),$K$3)))))</f>
        <v>1.45</v>
      </c>
      <c r="O33" s="85">
        <f>IF($A33&lt;N$18,$K$2,IF($K$1=0,IF($K$16&gt;0,IF($K$2*$K$16&lt;ROUND(O32*N33,3),$K$2*$K$16,ROUND(O32*N33,3)),ROUND(O32*N33,3)),IF($K$16&gt;0,IF($K$2*$K$16&lt;ROUND($K$2*N33,3),$K$2*$K$16,ROUND($K$2*N33,3)),ROUND($K$2*N33,3))))</f>
        <v>1.579</v>
      </c>
      <c r="P33" s="86">
        <f>P32+ROUND(O33,2)</f>
        <v>4.79</v>
      </c>
    </row>
    <row r="34" ht="15" customHeight="1">
      <c r="A34" s="83">
        <v>14</v>
      </c>
      <c r="B34" s="84">
        <f>IF(($A34&lt;B$18),1,IF(AND($A34&gt;$C$15,$C$15&gt;0),B33,IF(AND($A34&gt;=$C$12,$C$12&gt;0),ROUND(B33+$C$13,4),IF(AND($A34&gt;=$C$9,$C$9&gt;0),ROUND(B33+$C$10,4),IF(AND($A34&gt;=$C$6,$C$6&gt;0),ROUND(B33+$C$7,4),$C$3)))))</f>
        <v>1.3</v>
      </c>
      <c r="C34" s="85">
        <f>IF($A34&lt;B$18,$C$2,IF($C$1=0,IF($C$16&gt;0,IF($C$2*$C$16&lt;ROUND(C33*B34,3),$C$2*$C$16,ROUND(C33*B34,3)),ROUND(C33*B34,3)),IF($C$16&gt;0,IF($C$2*$C$16&lt;ROUND($C$2*B34,3),$C$2*$C$16,ROUND($C$2*B34,3)),ROUND($C$2*B34,3))))</f>
        <v>0.6729999999999999</v>
      </c>
      <c r="D34" s="86">
        <f>D33+ROUND(C34,2)</f>
        <v>2.43</v>
      </c>
      <c r="E34" s="87"/>
      <c r="F34" s="88">
        <f>IF(($A34&lt;F$18),1,IF(AND($A34&gt;$C$15,$C$15&gt;0),F33,IF(AND($A34&gt;=$C$12,$C$12&gt;0),ROUND(F33+$C$13,4),IF(AND($A34&gt;=$C$9,$C$9&gt;0),ROUND(F33+$C$10,4),IF(AND($A34&gt;=$C$6,$C$6&gt;0),ROUND(F33+$C$7,4),$C$3)))))</f>
        <v>1.3</v>
      </c>
      <c r="G34" s="85">
        <f>IF($A34&lt;F$18,$C$2,IF($C$1=0,IF($C$16&gt;0,IF($C$2*$C$16&lt;ROUND(G33*F34,3),$C$2*$C$16,ROUND(G33*F34,3)),ROUND(G33*F34,3)),IF($C$16&gt;0,IF($C$2*$C$16&lt;ROUND($C$2*F34,3),$C$2*$C$16,ROUND($C$2*F34,3)),ROUND($C$2*F34,3))))</f>
        <v>0.909</v>
      </c>
      <c r="H34" s="86">
        <f>H33+ROUND(G34,2)</f>
        <v>3.3</v>
      </c>
      <c r="I34" s="89"/>
      <c r="J34" s="88">
        <f>IF(($A34&lt;J$18),1,IF(AND($A34&gt;$K$15,$K$15&gt;0),J33,IF(AND($A34&gt;=$K$12,$K$12&gt;0),ROUND(J33+$K$13,4),IF(AND($A34&gt;=$K$9,$K$9&gt;0),ROUND(J33+$K$10,4),IF(AND($A34&gt;=$K$6,$K$6&gt;0),ROUND(J33+$K$7,4),$K$3)))))</f>
        <v>1.45</v>
      </c>
      <c r="K34" s="85">
        <f>IF($A34&lt;J$18,$K$2,IF($K$1=0,IF($K$16&gt;0,IF($K$2*$K$16&lt;ROUND(K33*J34,3),$K$2*$K$16,ROUND(K33*J34,3)),ROUND(K33*J34,3)),IF($K$16&gt;0,IF($K$2*$K$16&lt;ROUND($K$2*J34,3),$K$2*$K$16,ROUND($K$2*J34,3)),ROUND($K$2*J34,3))))</f>
        <v>1.509</v>
      </c>
      <c r="L34" s="86">
        <f>L33+ROUND(K34,2)</f>
        <v>4.67</v>
      </c>
      <c r="M34" s="87"/>
      <c r="N34" s="88">
        <f>IF(($A34&lt;N$18),1,IF(AND($A34&gt;$K$15,$K$15&gt;0),N33,IF(AND($A34&gt;=$K$12,$K$12&gt;0),ROUND(N33+$K$13,4),IF(AND($A34&gt;=$K$9,$K$9&gt;0),ROUND(N33+$K$10,4),IF(AND($A34&gt;=$K$6,$K$6&gt;0),ROUND(N33+$K$7,4),$K$3)))))</f>
        <v>1.45</v>
      </c>
      <c r="O34" s="85">
        <f>IF($A34&lt;N$18,$K$2,IF($K$1=0,IF($K$16&gt;0,IF($K$2*$K$16&lt;ROUND(O33*N34,3),$K$2*$K$16,ROUND(O33*N34,3)),ROUND(O33*N34,3)),IF($K$16&gt;0,IF($K$2*$K$16&lt;ROUND($K$2*N34,3),$K$2*$K$16,ROUND($K$2*N34,3)),ROUND($K$2*N34,3))))</f>
        <v>2</v>
      </c>
      <c r="P34" s="86">
        <f>P33+ROUND(O34,2)</f>
        <v>6.79</v>
      </c>
    </row>
    <row r="35" ht="15" customHeight="1">
      <c r="A35" s="83">
        <v>15</v>
      </c>
      <c r="B35" s="90">
        <f>IF(($A35&lt;B$18),1,IF(AND($A35&gt;$C$15,$C$15&gt;0),B34,IF(AND($A35&gt;=$C$12,$C$12&gt;0),ROUND(B34+$C$13,4),IF(AND($A35&gt;=$C$9,$C$9&gt;0),ROUND(B34+$C$10,4),IF(AND($A35&gt;=$C$6,$C$6&gt;0),ROUND(B34+$C$7,4),$C$3)))))</f>
        <v>1.25</v>
      </c>
      <c r="C35" s="91">
        <f>IF($A35&lt;B$18,$C$2,IF($C$1=0,IF($C$16&gt;0,IF($C$2*$C$16&lt;ROUND(C34*B35,3),$C$2*$C$16,ROUND(C34*B35,3)),ROUND(C34*B35,3)),IF($C$16&gt;0,IF($C$2*$C$16&lt;ROUND($C$2*B35,3),$C$2*$C$16,ROUND($C$2*B35,3)),ROUND($C$2*B35,3))))</f>
        <v>0.841</v>
      </c>
      <c r="D35" s="92">
        <f>D34+ROUND(C35,2)</f>
        <v>3.27</v>
      </c>
      <c r="E35" s="87"/>
      <c r="F35" s="93">
        <f>IF(($A35&lt;F$18),1,IF(AND($A35&gt;$C$15,$C$15&gt;0),F34,IF(AND($A35&gt;=$C$12,$C$12&gt;0),ROUND(F34+$C$13,4),IF(AND($A35&gt;=$C$9,$C$9&gt;0),ROUND(F34+$C$10,4),IF(AND($A35&gt;=$C$6,$C$6&gt;0),ROUND(F34+$C$7,4),$C$3)))))</f>
        <v>1.25</v>
      </c>
      <c r="G35" s="91">
        <f>IF($A35&lt;F$18,$C$2,IF($C$1=0,IF($C$16&gt;0,IF($C$2*$C$16&lt;ROUND(G34*F35,3),$C$2*$C$16,ROUND(G34*F35,3)),ROUND(G34*F35,3)),IF($C$16&gt;0,IF($C$2*$C$16&lt;ROUND($C$2*F35,3),$C$2*$C$16,ROUND($C$2*F35,3)),ROUND($C$2*F35,3))))</f>
        <v>1.1</v>
      </c>
      <c r="H35" s="92">
        <f>H34+ROUND(G35,2)</f>
        <v>4.4</v>
      </c>
      <c r="I35" s="89"/>
      <c r="J35" s="93">
        <f>IF(($A35&lt;J$18),1,IF(AND($A35&gt;$K$15,$K$15&gt;0),J34,IF(AND($A35&gt;=$K$12,$K$12&gt;0),ROUND(J34+$K$13,4),IF(AND($A35&gt;=$K$9,$K$9&gt;0),ROUND(J34+$K$10,4),IF(AND($A35&gt;=$K$6,$K$6&gt;0),ROUND(J34+$K$7,4),$K$3)))))</f>
        <v>1.45</v>
      </c>
      <c r="K35" s="91">
        <f>IF($A35&lt;J$18,$K$2,IF($K$1=0,IF($K$16&gt;0,IF($K$2*$K$16&lt;ROUND(K34*J35,3),$K$2*$K$16,ROUND(K34*J35,3)),ROUND(K34*J35,3)),IF($K$16&gt;0,IF($K$2*$K$16&lt;ROUND($K$2*J35,3),$K$2*$K$16,ROUND($K$2*J35,3)),ROUND($K$2*J35,3))))</f>
        <v>2</v>
      </c>
      <c r="L35" s="92">
        <f>L34+ROUND(K35,2)</f>
        <v>6.67</v>
      </c>
      <c r="M35" s="87"/>
      <c r="N35" s="93">
        <f>IF(($A35&lt;N$18),1,IF(AND($A35&gt;$K$15,$K$15&gt;0),N34,IF(AND($A35&gt;=$K$12,$K$12&gt;0),ROUND(N34+$K$13,4),IF(AND($A35&gt;=$K$9,$K$9&gt;0),ROUND(N34+$K$10,4),IF(AND($A35&gt;=$K$6,$K$6&gt;0),ROUND(N34+$K$7,4),$K$3)))))</f>
        <v>1.45</v>
      </c>
      <c r="O35" s="91">
        <f>IF($A35&lt;N$18,$K$2,IF($K$1=0,IF($K$16&gt;0,IF($K$2*$K$16&lt;ROUND(O34*N35,3),$K$2*$K$16,ROUND(O34*N35,3)),ROUND(O34*N35,3)),IF($K$16&gt;0,IF($K$2*$K$16&lt;ROUND($K$2*N35,3),$K$2*$K$16,ROUND($K$2*N35,3)),ROUND($K$2*N35,3))))</f>
        <v>2</v>
      </c>
      <c r="P35" s="92">
        <f>P34+ROUND(O35,2)</f>
        <v>8.789999999999999</v>
      </c>
    </row>
    <row r="36" ht="15" customHeight="1">
      <c r="A36" s="83">
        <v>16</v>
      </c>
      <c r="B36" s="84">
        <f>IF(($A36&lt;B$18),1,IF(AND($A36&gt;$C$15,$C$15&gt;0),B35,IF(AND($A36&gt;=$C$12,$C$12&gt;0),ROUND(B35+$C$13,4),IF(AND($A36&gt;=$C$9,$C$9&gt;0),ROUND(B35+$C$10,4),IF(AND($A36&gt;=$C$6,$C$6&gt;0),ROUND(B35+$C$7,4),$C$3)))))</f>
        <v>1.25</v>
      </c>
      <c r="C36" s="85">
        <f>IF($A36&lt;B$18,$C$2,IF($C$1=0,IF($C$16&gt;0,IF($C$2*$C$16&lt;ROUND(C35*B36,3),$C$2*$C$16,ROUND(C35*B36,3)),ROUND(C35*B36,3)),IF($C$16&gt;0,IF($C$2*$C$16&lt;ROUND($C$2*B36,3),$C$2*$C$16,ROUND($C$2*B36,3)),ROUND($C$2*B36,3))))</f>
        <v>1.051</v>
      </c>
      <c r="D36" s="86">
        <f>D35+ROUND(C36,2)</f>
        <v>4.32</v>
      </c>
      <c r="E36" s="87"/>
      <c r="F36" s="88">
        <f>IF(($A36&lt;F$18),1,IF(AND($A36&gt;$C$15,$C$15&gt;0),F35,IF(AND($A36&gt;=$C$12,$C$12&gt;0),ROUND(F35+$C$13,4),IF(AND($A36&gt;=$C$9,$C$9&gt;0),ROUND(F35+$C$10,4),IF(AND($A36&gt;=$C$6,$C$6&gt;0),ROUND(F35+$C$7,4),$C$3)))))</f>
        <v>1.25</v>
      </c>
      <c r="G36" s="85">
        <f>IF($A36&lt;F$18,$C$2,IF($C$1=0,IF($C$16&gt;0,IF($C$2*$C$16&lt;ROUND(G35*F36,3),$C$2*$C$16,ROUND(G35*F36,3)),ROUND(G35*F36,3)),IF($C$16&gt;0,IF($C$2*$C$16&lt;ROUND($C$2*F36,3),$C$2*$C$16,ROUND($C$2*F36,3)),ROUND($C$2*F36,3))))</f>
        <v>1.1</v>
      </c>
      <c r="H36" s="86">
        <f>H35+ROUND(G36,2)</f>
        <v>5.5</v>
      </c>
      <c r="I36" s="89"/>
      <c r="J36" s="88">
        <f>IF(($A36&lt;J$18),1,IF(AND($A36&gt;$K$15,$K$15&gt;0),J35,IF(AND($A36&gt;=$K$12,$K$12&gt;0),ROUND(J35+$K$13,4),IF(AND($A36&gt;=$K$9,$K$9&gt;0),ROUND(J35+$K$10,4),IF(AND($A36&gt;=$K$6,$K$6&gt;0),ROUND(J35+$K$7,4),$K$3)))))</f>
        <v>1.45</v>
      </c>
      <c r="K36" s="85">
        <f>IF($A36&lt;J$18,$K$2,IF($K$1=0,IF($K$16&gt;0,IF($K$2*$K$16&lt;ROUND(K35*J36,3),$K$2*$K$16,ROUND(K35*J36,3)),ROUND(K35*J36,3)),IF($K$16&gt;0,IF($K$2*$K$16&lt;ROUND($K$2*J36,3),$K$2*$K$16,ROUND($K$2*J36,3)),ROUND($K$2*J36,3))))</f>
        <v>2</v>
      </c>
      <c r="L36" s="86">
        <f>L35+ROUND(K36,2)</f>
        <v>8.67</v>
      </c>
      <c r="M36" s="87"/>
      <c r="N36" s="88">
        <f>IF(($A36&lt;N$18),1,IF(AND($A36&gt;$K$15,$K$15&gt;0),N35,IF(AND($A36&gt;=$K$12,$K$12&gt;0),ROUND(N35+$K$13,4),IF(AND($A36&gt;=$K$9,$K$9&gt;0),ROUND(N35+$K$10,4),IF(AND($A36&gt;=$K$6,$K$6&gt;0),ROUND(N35+$K$7,4),$K$3)))))</f>
        <v>1.45</v>
      </c>
      <c r="O36" s="85">
        <f>IF($A36&lt;N$18,$K$2,IF($K$1=0,IF($K$16&gt;0,IF($K$2*$K$16&lt;ROUND(O35*N36,3),$K$2*$K$16,ROUND(O35*N36,3)),ROUND(O35*N36,3)),IF($K$16&gt;0,IF($K$2*$K$16&lt;ROUND($K$2*N36,3),$K$2*$K$16,ROUND($K$2*N36,3)),ROUND($K$2*N36,3))))</f>
        <v>2</v>
      </c>
      <c r="P36" s="86">
        <f>P35+ROUND(O36,2)</f>
        <v>10.79</v>
      </c>
    </row>
    <row r="37" ht="15" customHeight="1">
      <c r="A37" s="83">
        <v>17</v>
      </c>
      <c r="B37" s="84">
        <f>IF(($A37&lt;B$18),1,IF(AND($A37&gt;$C$15,$C$15&gt;0),B36,IF(AND($A37&gt;=$C$12,$C$12&gt;0),ROUND(B36+$C$13,4),IF(AND($A37&gt;=$C$9,$C$9&gt;0),ROUND(B36+$C$10,4),IF(AND($A37&gt;=$C$6,$C$6&gt;0),ROUND(B36+$C$7,4),$C$3)))))</f>
        <v>1.25</v>
      </c>
      <c r="C37" s="85">
        <f>IF($A37&lt;B$18,$C$2,IF($C$1=0,IF($C$16&gt;0,IF($C$2*$C$16&lt;ROUND(C36*B37,3),$C$2*$C$16,ROUND(C36*B37,3)),ROUND(C36*B37,3)),IF($C$16&gt;0,IF($C$2*$C$16&lt;ROUND($C$2*B37,3),$C$2*$C$16,ROUND($C$2*B37,3)),ROUND($C$2*B37,3))))</f>
        <v>1.1</v>
      </c>
      <c r="D37" s="86">
        <f>D36+ROUND(C37,2)</f>
        <v>5.42</v>
      </c>
      <c r="E37" s="87"/>
      <c r="F37" s="88">
        <f>IF(($A37&lt;F$18),1,IF(AND($A37&gt;$C$15,$C$15&gt;0),F36,IF(AND($A37&gt;=$C$12,$C$12&gt;0),ROUND(F36+$C$13,4),IF(AND($A37&gt;=$C$9,$C$9&gt;0),ROUND(F36+$C$10,4),IF(AND($A37&gt;=$C$6,$C$6&gt;0),ROUND(F36+$C$7,4),$C$3)))))</f>
        <v>1.25</v>
      </c>
      <c r="G37" s="85">
        <f>IF($A37&lt;F$18,$C$2,IF($C$1=0,IF($C$16&gt;0,IF($C$2*$C$16&lt;ROUND(G36*F37,3),$C$2*$C$16,ROUND(G36*F37,3)),ROUND(G36*F37,3)),IF($C$16&gt;0,IF($C$2*$C$16&lt;ROUND($C$2*F37,3),$C$2*$C$16,ROUND($C$2*F37,3)),ROUND($C$2*F37,3))))</f>
        <v>1.1</v>
      </c>
      <c r="H37" s="86">
        <f>H36+ROUND(G37,2)</f>
        <v>6.6</v>
      </c>
      <c r="I37" s="89"/>
      <c r="J37" s="88">
        <f>IF(($A37&lt;J$18),1,IF(AND($A37&gt;$K$15,$K$15&gt;0),J36,IF(AND($A37&gt;=$K$12,$K$12&gt;0),ROUND(J36+$K$13,4),IF(AND($A37&gt;=$K$9,$K$9&gt;0),ROUND(J36+$K$10,4),IF(AND($A37&gt;=$K$6,$K$6&gt;0),ROUND(J36+$K$7,4),$K$3)))))</f>
        <v>1.45</v>
      </c>
      <c r="K37" s="85">
        <f>IF($A37&lt;J$18,$K$2,IF($K$1=0,IF($K$16&gt;0,IF($K$2*$K$16&lt;ROUND(K36*J37,3),$K$2*$K$16,ROUND(K36*J37,3)),ROUND(K36*J37,3)),IF($K$16&gt;0,IF($K$2*$K$16&lt;ROUND($K$2*J37,3),$K$2*$K$16,ROUND($K$2*J37,3)),ROUND($K$2*J37,3))))</f>
        <v>2</v>
      </c>
      <c r="L37" s="86">
        <f>L36+ROUND(K37,2)</f>
        <v>10.67</v>
      </c>
      <c r="M37" s="87"/>
      <c r="N37" s="88">
        <f>IF(($A37&lt;N$18),1,IF(AND($A37&gt;$K$15,$K$15&gt;0),N36,IF(AND($A37&gt;=$K$12,$K$12&gt;0),ROUND(N36+$K$13,4),IF(AND($A37&gt;=$K$9,$K$9&gt;0),ROUND(N36+$K$10,4),IF(AND($A37&gt;=$K$6,$K$6&gt;0),ROUND(N36+$K$7,4),$K$3)))))</f>
        <v>1.45</v>
      </c>
      <c r="O37" s="85">
        <f>IF($A37&lt;N$18,$K$2,IF($K$1=0,IF($K$16&gt;0,IF($K$2*$K$16&lt;ROUND(O36*N37,3),$K$2*$K$16,ROUND(O36*N37,3)),ROUND(O36*N37,3)),IF($K$16&gt;0,IF($K$2*$K$16&lt;ROUND($K$2*N37,3),$K$2*$K$16,ROUND($K$2*N37,3)),ROUND($K$2*N37,3))))</f>
        <v>2</v>
      </c>
      <c r="P37" s="86">
        <f>P36+ROUND(O37,2)</f>
        <v>12.79</v>
      </c>
    </row>
    <row r="38" ht="15" customHeight="1">
      <c r="A38" s="83">
        <v>18</v>
      </c>
      <c r="B38" s="84">
        <f>IF(($A38&lt;B$18),1,IF(AND($A38&gt;$C$15,$C$15&gt;0),B37,IF(AND($A38&gt;=$C$12,$C$12&gt;0),ROUND(B37+$C$13,4),IF(AND($A38&gt;=$C$9,$C$9&gt;0),ROUND(B37+$C$10,4),IF(AND($A38&gt;=$C$6,$C$6&gt;0),ROUND(B37+$C$7,4),$C$3)))))</f>
        <v>1.25</v>
      </c>
      <c r="C38" s="85">
        <f>IF($A38&lt;B$18,$C$2,IF($C$1=0,IF($C$16&gt;0,IF($C$2*$C$16&lt;ROUND(C37*B38,3),$C$2*$C$16,ROUND(C37*B38,3)),ROUND(C37*B38,3)),IF($C$16&gt;0,IF($C$2*$C$16&lt;ROUND($C$2*B38,3),$C$2*$C$16,ROUND($C$2*B38,3)),ROUND($C$2*B38,3))))</f>
        <v>1.1</v>
      </c>
      <c r="D38" s="86">
        <f>D37+ROUND(C38,2)</f>
        <v>6.52</v>
      </c>
      <c r="E38" s="87"/>
      <c r="F38" s="88">
        <f>IF(($A38&lt;F$18),1,IF(AND($A38&gt;$C$15,$C$15&gt;0),F37,IF(AND($A38&gt;=$C$12,$C$12&gt;0),ROUND(F37+$C$13,4),IF(AND($A38&gt;=$C$9,$C$9&gt;0),ROUND(F37+$C$10,4),IF(AND($A38&gt;=$C$6,$C$6&gt;0),ROUND(F37+$C$7,4),$C$3)))))</f>
        <v>1.25</v>
      </c>
      <c r="G38" s="85">
        <f>IF($A38&lt;F$18,$C$2,IF($C$1=0,IF($C$16&gt;0,IF($C$2*$C$16&lt;ROUND(G37*F38,3),$C$2*$C$16,ROUND(G37*F38,3)),ROUND(G37*F38,3)),IF($C$16&gt;0,IF($C$2*$C$16&lt;ROUND($C$2*F38,3),$C$2*$C$16,ROUND($C$2*F38,3)),ROUND($C$2*F38,3))))</f>
        <v>1.1</v>
      </c>
      <c r="H38" s="86">
        <f>H37+ROUND(G38,2)</f>
        <v>7.699999999999999</v>
      </c>
      <c r="I38" s="89"/>
      <c r="J38" s="88">
        <f>IF(($A38&lt;J$18),1,IF(AND($A38&gt;$K$15,$K$15&gt;0),J37,IF(AND($A38&gt;=$K$12,$K$12&gt;0),ROUND(J37+$K$13,4),IF(AND($A38&gt;=$K$9,$K$9&gt;0),ROUND(J37+$K$10,4),IF(AND($A38&gt;=$K$6,$K$6&gt;0),ROUND(J37+$K$7,4),$K$3)))))</f>
        <v>1.45</v>
      </c>
      <c r="K38" s="85">
        <f>IF($A38&lt;J$18,$K$2,IF($K$1=0,IF($K$16&gt;0,IF($K$2*$K$16&lt;ROUND(K37*J38,3),$K$2*$K$16,ROUND(K37*J38,3)),ROUND(K37*J38,3)),IF($K$16&gt;0,IF($K$2*$K$16&lt;ROUND($K$2*J38,3),$K$2*$K$16,ROUND($K$2*J38,3)),ROUND($K$2*J38,3))))</f>
        <v>2</v>
      </c>
      <c r="L38" s="86">
        <f>L37+ROUND(K38,2)</f>
        <v>12.67</v>
      </c>
      <c r="M38" s="87"/>
      <c r="N38" s="88">
        <f>IF(($A38&lt;N$18),1,IF(AND($A38&gt;$K$15,$K$15&gt;0),N37,IF(AND($A38&gt;=$K$12,$K$12&gt;0),ROUND(N37+$K$13,4),IF(AND($A38&gt;=$K$9,$K$9&gt;0),ROUND(N37+$K$10,4),IF(AND($A38&gt;=$K$6,$K$6&gt;0),ROUND(N37+$K$7,4),$K$3)))))</f>
        <v>1.45</v>
      </c>
      <c r="O38" s="85">
        <f>IF($A38&lt;N$18,$K$2,IF($K$1=0,IF($K$16&gt;0,IF($K$2*$K$16&lt;ROUND(O37*N38,3),$K$2*$K$16,ROUND(O37*N38,3)),ROUND(O37*N38,3)),IF($K$16&gt;0,IF($K$2*$K$16&lt;ROUND($K$2*N38,3),$K$2*$K$16,ROUND($K$2*N38,3)),ROUND($K$2*N38,3))))</f>
        <v>2</v>
      </c>
      <c r="P38" s="86">
        <f>P37+ROUND(O38,2)</f>
        <v>14.79</v>
      </c>
    </row>
    <row r="39" ht="15" customHeight="1">
      <c r="A39" s="83">
        <v>19</v>
      </c>
      <c r="B39" s="84">
        <f>IF(($A39&lt;B$18),1,IF(AND($A39&gt;$C$15,$C$15&gt;0),B38,IF(AND($A39&gt;=$C$12,$C$12&gt;0),ROUND(B38+$C$13,4),IF(AND($A39&gt;=$C$9,$C$9&gt;0),ROUND(B38+$C$10,4),IF(AND($A39&gt;=$C$6,$C$6&gt;0),ROUND(B38+$C$7,4),$C$3)))))</f>
        <v>1.25</v>
      </c>
      <c r="C39" s="85">
        <f>IF($A39&lt;B$18,$C$2,IF($C$1=0,IF($C$16&gt;0,IF($C$2*$C$16&lt;ROUND(C38*B39,3),$C$2*$C$16,ROUND(C38*B39,3)),ROUND(C38*B39,3)),IF($C$16&gt;0,IF($C$2*$C$16&lt;ROUND($C$2*B39,3),$C$2*$C$16,ROUND($C$2*B39,3)),ROUND($C$2*B39,3))))</f>
        <v>1.1</v>
      </c>
      <c r="D39" s="86">
        <f>D38+ROUND(C39,2)</f>
        <v>7.619999999999999</v>
      </c>
      <c r="E39" s="87"/>
      <c r="F39" s="88">
        <f>IF(($A39&lt;F$18),1,IF(AND($A39&gt;$C$15,$C$15&gt;0),F38,IF(AND($A39&gt;=$C$12,$C$12&gt;0),ROUND(F38+$C$13,4),IF(AND($A39&gt;=$C$9,$C$9&gt;0),ROUND(F38+$C$10,4),IF(AND($A39&gt;=$C$6,$C$6&gt;0),ROUND(F38+$C$7,4),$C$3)))))</f>
        <v>1.25</v>
      </c>
      <c r="G39" s="85">
        <f>IF($A39&lt;F$18,$C$2,IF($C$1=0,IF($C$16&gt;0,IF($C$2*$C$16&lt;ROUND(G38*F39,3),$C$2*$C$16,ROUND(G38*F39,3)),ROUND(G38*F39,3)),IF($C$16&gt;0,IF($C$2*$C$16&lt;ROUND($C$2*F39,3),$C$2*$C$16,ROUND($C$2*F39,3)),ROUND($C$2*F39,3))))</f>
        <v>1.1</v>
      </c>
      <c r="H39" s="86">
        <f>H38+ROUND(G39,2)</f>
        <v>8.799999999999999</v>
      </c>
      <c r="I39" s="89"/>
      <c r="J39" s="88">
        <f>IF(($A39&lt;J$18),1,IF(AND($A39&gt;$K$15,$K$15&gt;0),J38,IF(AND($A39&gt;=$K$12,$K$12&gt;0),ROUND(J38+$K$13,4),IF(AND($A39&gt;=$K$9,$K$9&gt;0),ROUND(J38+$K$10,4),IF(AND($A39&gt;=$K$6,$K$6&gt;0),ROUND(J38+$K$7,4),$K$3)))))</f>
        <v>1.45</v>
      </c>
      <c r="K39" s="85">
        <f>IF($A39&lt;J$18,$K$2,IF($K$1=0,IF($K$16&gt;0,IF($K$2*$K$16&lt;ROUND(K38*J39,3),$K$2*$K$16,ROUND(K38*J39,3)),ROUND(K38*J39,3)),IF($K$16&gt;0,IF($K$2*$K$16&lt;ROUND($K$2*J39,3),$K$2*$K$16,ROUND($K$2*J39,3)),ROUND($K$2*J39,3))))</f>
        <v>2</v>
      </c>
      <c r="L39" s="86">
        <f>L38+ROUND(K39,2)</f>
        <v>14.67</v>
      </c>
      <c r="M39" s="87"/>
      <c r="N39" s="88">
        <f>IF(($A39&lt;N$18),1,IF(AND($A39&gt;$K$15,$K$15&gt;0),N38,IF(AND($A39&gt;=$K$12,$K$12&gt;0),ROUND(N38+$K$13,4),IF(AND($A39&gt;=$K$9,$K$9&gt;0),ROUND(N38+$K$10,4),IF(AND($A39&gt;=$K$6,$K$6&gt;0),ROUND(N38+$K$7,4),$K$3)))))</f>
        <v>1.45</v>
      </c>
      <c r="O39" s="85">
        <f>IF($A39&lt;N$18,$K$2,IF($K$1=0,IF($K$16&gt;0,IF($K$2*$K$16&lt;ROUND(O38*N39,3),$K$2*$K$16,ROUND(O38*N39,3)),ROUND(O38*N39,3)),IF($K$16&gt;0,IF($K$2*$K$16&lt;ROUND($K$2*N39,3),$K$2*$K$16,ROUND($K$2*N39,3)),ROUND($K$2*N39,3))))</f>
        <v>2</v>
      </c>
      <c r="P39" s="86">
        <f>P38+ROUND(O39,2)</f>
        <v>16.79</v>
      </c>
    </row>
    <row r="40" ht="15.5" customHeight="1">
      <c r="A40" s="94">
        <v>20</v>
      </c>
      <c r="B40" s="95">
        <f>IF(($A40&lt;B$18),1,IF(AND($A40&gt;$C$15,$C$15&gt;0),B39,IF(AND($A40&gt;=$C$12,$C$12&gt;0),ROUND(B39+$C$13,4),IF(AND($A40&gt;=$C$9,$C$9&gt;0),ROUND(B39+$C$10,4),IF(AND($A40&gt;=$C$6,$C$6&gt;0),ROUND(B39+$C$7,4),$C$3)))))</f>
        <v>1.25</v>
      </c>
      <c r="C40" s="96">
        <f>IF($A40&lt;B$18,$C$2,IF($C$1=0,IF($C$16&gt;0,IF($C$2*$C$16&lt;ROUND(C39*B40,3),$C$2*$C$16,ROUND(C39*B40,3)),ROUND(C39*B40,3)),IF($C$16&gt;0,IF($C$2*$C$16&lt;ROUND($C$2*B40,3),$C$2*$C$16,ROUND($C$2*B40,3)),ROUND($C$2*B40,3))))</f>
        <v>1.1</v>
      </c>
      <c r="D40" s="97">
        <f>D39+ROUND(C40,2)</f>
        <v>8.719999999999999</v>
      </c>
      <c r="E40" s="98"/>
      <c r="F40" s="99">
        <f>IF(($A40&lt;F$18),1,IF(AND($A40&gt;$C$15,$C$15&gt;0),F39,IF(AND($A40&gt;=$C$12,$C$12&gt;0),ROUND(F39+$C$13,4),IF(AND($A40&gt;=$C$9,$C$9&gt;0),ROUND(F39+$C$10,4),IF(AND($A40&gt;=$C$6,$C$6&gt;0),ROUND(F39+$C$7,4),$C$3)))))</f>
        <v>1.25</v>
      </c>
      <c r="G40" s="96">
        <f>IF($A40&lt;F$18,$C$2,IF($C$1=0,IF($C$16&gt;0,IF($C$2*$C$16&lt;ROUND(G39*F40,3),$C$2*$C$16,ROUND(G39*F40,3)),ROUND(G39*F40,3)),IF($C$16&gt;0,IF($C$2*$C$16&lt;ROUND($C$2*F40,3),$C$2*$C$16,ROUND($C$2*F40,3)),ROUND($C$2*F40,3))))</f>
        <v>1.1</v>
      </c>
      <c r="H40" s="97">
        <f>H39+ROUND(G40,2)</f>
        <v>9.899999999999999</v>
      </c>
      <c r="I40" s="100"/>
      <c r="J40" s="99">
        <f>IF(($A40&lt;J$18),1,IF(AND($A40&gt;$K$15,$K$15&gt;0),J39,IF(AND($A40&gt;=$K$12,$K$12&gt;0),ROUND(J39+$K$13,4),IF(AND($A40&gt;=$K$9,$K$9&gt;0),ROUND(J39+$K$10,4),IF(AND($A40&gt;=$K$6,$K$6&gt;0),ROUND(J39+$K$7,4),$K$3)))))</f>
        <v>1.45</v>
      </c>
      <c r="K40" s="96">
        <f>IF($A40&lt;J$18,$K$2,IF($K$1=0,IF($K$16&gt;0,IF($K$2*$K$16&lt;ROUND(K39*J40,3),$K$2*$K$16,ROUND(K39*J40,3)),ROUND(K39*J40,3)),IF($K$16&gt;0,IF($K$2*$K$16&lt;ROUND($K$2*J40,3),$K$2*$K$16,ROUND($K$2*J40,3)),ROUND($K$2*J40,3))))</f>
        <v>2</v>
      </c>
      <c r="L40" s="97">
        <f>L39+ROUND(K40,2)</f>
        <v>16.67</v>
      </c>
      <c r="M40" s="98"/>
      <c r="N40" s="99">
        <f>IF(($A40&lt;N$18),1,IF(AND($A40&gt;$K$15,$K$15&gt;0),N39,IF(AND($A40&gt;=$K$12,$K$12&gt;0),ROUND(N39+$K$13,4),IF(AND($A40&gt;=$K$9,$K$9&gt;0),ROUND(N39+$K$10,4),IF(AND($A40&gt;=$K$6,$K$6&gt;0),ROUND(N39+$K$7,4),$K$3)))))</f>
        <v>1.45</v>
      </c>
      <c r="O40" s="96">
        <f>IF($A40&lt;N$18,$K$2,IF($K$1=0,IF($K$16&gt;0,IF($K$2*$K$16&lt;ROUND(O39*N40,3),$K$2*$K$16,ROUND(O39*N40,3)),ROUND(O39*N40,3)),IF($K$16&gt;0,IF($K$2*$K$16&lt;ROUND($K$2*N40,3),$K$2*$K$16,ROUND($K$2*N40,3)),ROUND($K$2*N40,3))))</f>
        <v>2</v>
      </c>
      <c r="P40" s="97">
        <f>P39+ROUND(O40,2)</f>
        <v>18.79</v>
      </c>
    </row>
  </sheetData>
  <mergeCells count="4">
    <mergeCell ref="B18:D18"/>
    <mergeCell ref="N18:P18"/>
    <mergeCell ref="J18:L18"/>
    <mergeCell ref="F18:H18"/>
  </mergeCells>
  <conditionalFormatting sqref="C7 K7 C10 K10:K11 C13 K13:K16 B20:B40">
    <cfRule type="cellIs" dxfId="0" priority="1" operator="lessThan" stopIfTrue="1">
      <formula>0</formula>
    </cfRule>
  </conditionalFormatting>
  <pageMargins left="0.56" right="0.39" top="0.3" bottom="0.28" header="0.22" footer="0.14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P39"/>
  <sheetViews>
    <sheetView workbookViewId="0" showGridLines="0" defaultGridColor="1"/>
  </sheetViews>
  <sheetFormatPr defaultColWidth="9" defaultRowHeight="12.75" customHeight="1" outlineLevelRow="0" outlineLevelCol="0"/>
  <cols>
    <col min="1" max="1" width="14.2109" style="101" customWidth="1"/>
    <col min="2" max="2" width="9" style="101" customWidth="1"/>
    <col min="3" max="3" width="9" style="101" customWidth="1"/>
    <col min="4" max="4" width="9" style="101" customWidth="1"/>
    <col min="5" max="5" width="1.60156" style="101" customWidth="1"/>
    <col min="6" max="6" width="9" style="101" customWidth="1"/>
    <col min="7" max="7" width="9" style="101" customWidth="1"/>
    <col min="8" max="8" width="9" style="101" customWidth="1"/>
    <col min="9" max="9" width="1.60156" style="101" customWidth="1"/>
    <col min="10" max="10" width="9" style="101" customWidth="1"/>
    <col min="11" max="11" width="9" style="101" customWidth="1"/>
    <col min="12" max="12" width="9" style="101" customWidth="1"/>
    <col min="13" max="13" width="1.60156" style="101" customWidth="1"/>
    <col min="14" max="14" width="9" style="101" customWidth="1"/>
    <col min="15" max="15" width="9.60156" style="101" customWidth="1"/>
    <col min="16" max="16" width="9" style="101" customWidth="1"/>
    <col min="17" max="256" width="9" style="101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102">
        <v>0</v>
      </c>
      <c r="D1" s="7"/>
      <c r="E1" s="103"/>
      <c r="F1" t="s" s="9">
        <f>IF(G$1=0,"LastOrder",IF(G$1=1,"MinOrder","ОШИБКА"))</f>
        <v>1</v>
      </c>
      <c r="G1" s="102">
        <v>0</v>
      </c>
      <c r="H1" s="7"/>
      <c r="I1" s="8"/>
      <c r="J1" t="s" s="9">
        <f>IF(K$1=0,"LastOrder",IF(K$1=1,"MinOrder","ОШИБКА"))</f>
        <v>1</v>
      </c>
      <c r="K1" s="102">
        <v>0</v>
      </c>
      <c r="L1" s="7"/>
      <c r="M1" s="104"/>
      <c r="N1" t="s" s="9">
        <f>IF(O$1=0,"LastOrder",IF(O$1=1,"MinOrder","ОШИБКА"))</f>
        <v>18</v>
      </c>
      <c r="O1" s="105">
        <v>1</v>
      </c>
      <c r="P1" s="5"/>
    </row>
    <row r="2" ht="15" customHeight="1">
      <c r="A2" t="s" s="2">
        <v>2</v>
      </c>
      <c r="B2" t="s" s="32">
        <f>IF(C$2&lt;0,"д.б. &gt;0","")</f>
      </c>
      <c r="C2" s="11">
        <v>0.01</v>
      </c>
      <c r="D2" s="14"/>
      <c r="E2" s="106"/>
      <c r="F2" t="s" s="34">
        <f>IF(G$2&lt;0,"д.б. &gt;0","")</f>
      </c>
      <c r="G2" s="11">
        <v>0.02</v>
      </c>
      <c r="H2" s="14"/>
      <c r="I2" s="15"/>
      <c r="J2" t="s" s="34">
        <f>IF(K$2&lt;0,"д.б. &gt;0","")</f>
      </c>
      <c r="K2" s="11">
        <v>0.03</v>
      </c>
      <c r="L2" s="107"/>
      <c r="M2" s="108"/>
      <c r="N2" t="s" s="34">
        <f>IF(O$2&lt;0,"д.б. &gt;0","")</f>
      </c>
      <c r="O2" s="109">
        <v>0.01</v>
      </c>
      <c r="P2" s="17"/>
    </row>
    <row r="3" ht="15" customHeight="1">
      <c r="A3" t="s" s="2">
        <v>3</v>
      </c>
      <c r="B3" t="s" s="32">
        <f>IF(C$3&lt;0,"д.б. &gt;0","")</f>
      </c>
      <c r="C3" s="19">
        <v>1.4</v>
      </c>
      <c r="D3" s="14"/>
      <c r="E3" s="106"/>
      <c r="F3" t="s" s="34">
        <f>IF(G$3&lt;0,"д.б. &gt;0","")</f>
      </c>
      <c r="G3" s="19">
        <v>1.4</v>
      </c>
      <c r="H3" s="14"/>
      <c r="I3" s="15"/>
      <c r="J3" t="s" s="34">
        <f>IF(K$3&lt;0,"д.б. &gt;0","")</f>
      </c>
      <c r="K3" s="19">
        <v>1.4</v>
      </c>
      <c r="L3" s="107"/>
      <c r="M3" s="108"/>
      <c r="N3" t="s" s="34">
        <f>IF(O$3&lt;0,"д.б. &gt;0","")</f>
      </c>
      <c r="O3" s="110">
        <v>3</v>
      </c>
      <c r="P3" s="17"/>
    </row>
    <row r="4" ht="15" customHeight="1">
      <c r="A4" t="s" s="2">
        <v>13</v>
      </c>
      <c r="B4" t="s" s="32">
        <f>IF(C$4&lt;2,"д.б. &gt;1","")</f>
      </c>
      <c r="C4" s="111">
        <v>2</v>
      </c>
      <c r="D4" s="14"/>
      <c r="E4" s="106"/>
      <c r="F4" t="s" s="34">
        <f>IF(G$4&lt;2,"д.б. &gt;1","")</f>
      </c>
      <c r="G4" s="111">
        <v>3</v>
      </c>
      <c r="H4" s="14"/>
      <c r="I4" s="15"/>
      <c r="J4" t="s" s="34">
        <f>IF(K$4&lt;2,"д.б. &gt;1","")</f>
      </c>
      <c r="K4" s="111">
        <v>4</v>
      </c>
      <c r="L4" s="107"/>
      <c r="M4" s="108"/>
      <c r="N4" t="s" s="34">
        <f>IF(O$4&lt;2,"д.б. &gt;1","")</f>
      </c>
      <c r="O4" s="112">
        <v>2</v>
      </c>
      <c r="P4" s="17"/>
    </row>
    <row r="5" ht="9.75" customHeight="1">
      <c r="A5" s="23"/>
      <c r="B5" s="48"/>
      <c r="C5" s="24"/>
      <c r="D5" s="14"/>
      <c r="E5" s="106"/>
      <c r="F5" s="50"/>
      <c r="G5" s="12"/>
      <c r="H5" s="14"/>
      <c r="I5" s="15"/>
      <c r="J5" s="50"/>
      <c r="K5" s="12"/>
      <c r="L5" s="107"/>
      <c r="M5" s="108"/>
      <c r="N5" s="50"/>
      <c r="O5" s="18"/>
      <c r="P5" s="17"/>
    </row>
    <row r="6" ht="15" customHeight="1">
      <c r="A6" t="s" s="113">
        <v>4</v>
      </c>
      <c r="B6" t="s" s="32">
        <f>IF(C$6&lt;0,"д.б. &gt;=0","")</f>
      </c>
      <c r="C6" s="26">
        <v>6</v>
      </c>
      <c r="D6" s="29"/>
      <c r="E6" s="114"/>
      <c r="F6" t="s" s="34">
        <f>IF(G$6&lt;0,"д.б. &gt;=0","")</f>
      </c>
      <c r="G6" s="26">
        <v>6</v>
      </c>
      <c r="H6" s="29"/>
      <c r="I6" s="30"/>
      <c r="J6" t="s" s="34">
        <f>IF(K$6&lt;0,"д.б. &gt;=0","")</f>
      </c>
      <c r="K6" s="26">
        <v>6</v>
      </c>
      <c r="L6" s="107"/>
      <c r="M6" s="108"/>
      <c r="N6" t="s" s="34">
        <f>IF(O$6&lt;0,"д.б. &gt;=0","")</f>
      </c>
      <c r="O6" s="115">
        <v>4</v>
      </c>
      <c r="P6" s="17"/>
    </row>
    <row r="7" ht="15" customHeight="1">
      <c r="A7" t="s" s="113">
        <v>5</v>
      </c>
      <c r="B7" t="s" s="32">
        <f>IF(AND(C$6=0,C$7&lt;&gt;0),"д.б. =0","")</f>
      </c>
      <c r="C7" s="33">
        <v>0.01</v>
      </c>
      <c r="D7" s="116"/>
      <c r="E7" s="117"/>
      <c r="F7" t="s" s="34">
        <f>IF(AND(G$6=0,G$7&lt;&gt;0),"д.б. =0","")</f>
      </c>
      <c r="G7" s="33">
        <v>0.01</v>
      </c>
      <c r="H7" s="116"/>
      <c r="I7" s="118"/>
      <c r="J7" t="s" s="34">
        <f>IF(AND(K$6=0,K$7&lt;&gt;0),"д.б. =0","")</f>
      </c>
      <c r="K7" s="33">
        <v>0.01</v>
      </c>
      <c r="L7" s="119"/>
      <c r="M7" s="120"/>
      <c r="N7" t="s" s="34">
        <f>IF(AND(O$6=0,O$7&lt;&gt;0),"д.б. =0","")</f>
      </c>
      <c r="O7" s="121">
        <v>3</v>
      </c>
      <c r="P7" s="122"/>
    </row>
    <row r="8" ht="15" customHeight="1">
      <c r="A8" s="123"/>
      <c r="B8" t="s" s="124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</c>
      <c r="C8" s="36"/>
      <c r="D8" s="14"/>
      <c r="E8" s="106"/>
      <c r="F8" t="s" s="125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</c>
      <c r="G8" s="12"/>
      <c r="H8" s="14"/>
      <c r="I8" s="15"/>
      <c r="J8" t="s" s="125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</c>
      <c r="K8" s="38"/>
      <c r="L8" s="107"/>
      <c r="M8" s="108"/>
      <c r="N8" t="s" s="125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</c>
      <c r="O8" s="18"/>
      <c r="P8" s="17"/>
    </row>
    <row r="9" ht="15" customHeight="1">
      <c r="A9" t="s" s="126">
        <v>6</v>
      </c>
      <c r="B9" t="s" s="32">
        <f>IF(C$9&lt;0,"д.б. &gt;=0","")</f>
      </c>
      <c r="C9" s="40">
        <v>0</v>
      </c>
      <c r="D9" t="s" s="127">
        <v>10</v>
      </c>
      <c r="E9" s="128"/>
      <c r="F9" t="s" s="34">
        <f>IF(G$9&lt;0,"д.б. &gt;=0","")</f>
      </c>
      <c r="G9" s="40">
        <v>0</v>
      </c>
      <c r="H9" s="129"/>
      <c r="I9" s="130"/>
      <c r="J9" t="s" s="34">
        <f>IF(K$9&lt;0,"д.б. &gt;=0","")</f>
      </c>
      <c r="K9" s="45">
        <v>0</v>
      </c>
      <c r="L9" s="131"/>
      <c r="M9" s="132"/>
      <c r="N9" t="s" s="34">
        <f>IF(O$9&lt;0,"д.б. &gt;=0","")</f>
      </c>
      <c r="O9" s="133">
        <v>10</v>
      </c>
      <c r="P9" s="134"/>
    </row>
    <row r="10" ht="15" customHeight="1">
      <c r="A10" t="s" s="126">
        <v>7</v>
      </c>
      <c r="B10" t="s" s="32">
        <f>IF(AND(C$9=0,C$10&lt;&gt;0),"д.б. =0","")</f>
      </c>
      <c r="C10" s="46">
        <v>0</v>
      </c>
      <c r="D10" s="135"/>
      <c r="E10" s="136"/>
      <c r="F10" t="s" s="34">
        <f>IF(AND(G$9=0,G$10&lt;&gt;0),"д.б. =0","")</f>
      </c>
      <c r="G10" s="46">
        <v>0</v>
      </c>
      <c r="H10" s="129"/>
      <c r="I10" s="130"/>
      <c r="J10" t="s" s="34">
        <f>IF(AND(K$9=0,K$10&lt;&gt;0),"д.б. =0","")</f>
      </c>
      <c r="K10" s="46">
        <v>0</v>
      </c>
      <c r="L10" s="131"/>
      <c r="M10" s="132"/>
      <c r="N10" t="s" s="34">
        <f>IF(AND(O$9=0,O$10&lt;&gt;0),"д.б. =0","")</f>
      </c>
      <c r="O10" s="137">
        <v>5</v>
      </c>
      <c r="P10" s="134"/>
    </row>
    <row r="11" ht="9.75" customHeight="1">
      <c r="A11" s="138"/>
      <c r="B11" s="48"/>
      <c r="C11" s="46"/>
      <c r="D11" s="135"/>
      <c r="E11" s="136"/>
      <c r="F11" s="50"/>
      <c r="G11" s="46"/>
      <c r="H11" s="129"/>
      <c r="I11" s="130"/>
      <c r="J11" s="50"/>
      <c r="K11" s="46"/>
      <c r="L11" s="131"/>
      <c r="M11" s="132"/>
      <c r="N11" s="50"/>
      <c r="O11" s="137"/>
      <c r="P11" s="134"/>
    </row>
    <row r="12" ht="15" customHeight="1">
      <c r="A12" t="s" s="51">
        <v>8</v>
      </c>
      <c r="B12" t="s" s="32">
        <f>IF(C$12&lt;0,"д.б. &gt;=0","")</f>
      </c>
      <c r="C12" s="52">
        <v>0</v>
      </c>
      <c r="D12" s="135"/>
      <c r="E12" s="136"/>
      <c r="F12" t="s" s="34">
        <f>IF(G$12&lt;0,"д.б. &gt;=0","")</f>
      </c>
      <c r="G12" s="52">
        <v>0</v>
      </c>
      <c r="H12" s="129"/>
      <c r="I12" s="130"/>
      <c r="J12" t="s" s="34">
        <f>IF(K$12&lt;0,"д.б. &gt;=0","")</f>
      </c>
      <c r="K12" s="52">
        <v>0</v>
      </c>
      <c r="L12" s="131"/>
      <c r="M12" s="132"/>
      <c r="N12" t="s" s="34">
        <f>IF(O$12&lt;0,"д.б. &gt;=0","")</f>
      </c>
      <c r="O12" s="139">
        <v>0</v>
      </c>
      <c r="P12" s="134"/>
    </row>
    <row r="13" ht="15" customHeight="1">
      <c r="A13" t="s" s="51">
        <v>9</v>
      </c>
      <c r="B13" t="s" s="32">
        <f>IF(AND(C$12=0,C$13&lt;&gt;0),"д.б. =0","")</f>
      </c>
      <c r="C13" s="53">
        <v>0</v>
      </c>
      <c r="D13" s="135"/>
      <c r="E13" s="136"/>
      <c r="F13" t="s" s="34">
        <f>IF(AND(G$12=0,G$13&lt;&gt;0),"д.б. =0","")</f>
      </c>
      <c r="G13" s="53">
        <v>0</v>
      </c>
      <c r="H13" s="129"/>
      <c r="I13" s="130"/>
      <c r="J13" t="s" s="34">
        <f>IF(AND(K$12=0,K$13&lt;&gt;0),"д.б. =0","")</f>
      </c>
      <c r="K13" s="53">
        <v>0</v>
      </c>
      <c r="L13" s="131"/>
      <c r="M13" s="132"/>
      <c r="N13" t="s" s="34">
        <f>IF(AND(O$12=0,O$13&lt;&gt;0),"д.б. =0","")</f>
      </c>
      <c r="O13" s="140">
        <v>0</v>
      </c>
      <c r="P13" s="134"/>
    </row>
    <row r="14" ht="15" customHeight="1">
      <c r="A14" s="141"/>
      <c r="B14" s="48"/>
      <c r="C14" s="46"/>
      <c r="D14" s="135"/>
      <c r="E14" s="136"/>
      <c r="F14" s="50"/>
      <c r="G14" s="46"/>
      <c r="H14" s="129"/>
      <c r="I14" s="130"/>
      <c r="J14" s="50"/>
      <c r="K14" s="46"/>
      <c r="L14" s="131"/>
      <c r="M14" s="132"/>
      <c r="N14" s="50"/>
      <c r="O14" s="137"/>
      <c r="P14" s="134"/>
    </row>
    <row r="15" ht="15" customHeight="1">
      <c r="A15" t="s" s="2">
        <v>11</v>
      </c>
      <c r="B15" t="s" s="32">
        <f>IF(C$15&lt;0,"д.б. &gt;=0","")</f>
      </c>
      <c r="C15" s="52">
        <v>12</v>
      </c>
      <c r="D15" s="142"/>
      <c r="E15" s="143"/>
      <c r="F15" t="s" s="34">
        <f>IF(G$15&lt;0,"д.б. &gt;=0","")</f>
      </c>
      <c r="G15" s="52">
        <v>15</v>
      </c>
      <c r="H15" s="142"/>
      <c r="I15" s="144"/>
      <c r="J15" t="s" s="34">
        <f>IF(K$15&lt;0,"д.б. &gt;=0","")</f>
      </c>
      <c r="K15" s="52">
        <v>0</v>
      </c>
      <c r="L15" s="145"/>
      <c r="M15" s="146"/>
      <c r="N15" t="s" s="34">
        <f>IF(O$15&lt;0,"д.б. &gt;=0","")</f>
      </c>
      <c r="O15" s="139">
        <v>14</v>
      </c>
      <c r="P15" s="147"/>
    </row>
    <row r="16" ht="15" customHeight="1">
      <c r="A16" t="s" s="25">
        <v>12</v>
      </c>
      <c r="B16" t="s" s="32">
        <f>IF(C$16&lt;0,"д.б. &gt;=0","")</f>
      </c>
      <c r="C16" s="26">
        <v>400</v>
      </c>
      <c r="D16" s="148"/>
      <c r="E16" s="149"/>
      <c r="F16" t="s" s="34">
        <f>IF(G$16&lt;0,"д.б. &gt;=0","")</f>
      </c>
      <c r="G16" s="26">
        <v>200</v>
      </c>
      <c r="H16" s="148"/>
      <c r="I16" s="150"/>
      <c r="J16" t="s" s="34">
        <f>IF(K$16&lt;0,"д.б. &gt;=0","")</f>
      </c>
      <c r="K16" s="26">
        <v>200</v>
      </c>
      <c r="L16" s="151"/>
      <c r="M16" s="152"/>
      <c r="N16" t="s" s="34">
        <f>IF(O$16&lt;0,"д.б. &gt;=0","")</f>
      </c>
      <c r="O16" s="115">
        <v>40</v>
      </c>
      <c r="P16" s="147"/>
    </row>
    <row r="17" ht="15.5" customHeight="1">
      <c r="A17" s="57"/>
      <c r="B17" s="58"/>
      <c r="C17" s="58"/>
      <c r="D17" s="59"/>
      <c r="E17" s="153"/>
      <c r="F17" s="61"/>
      <c r="G17" s="58"/>
      <c r="H17" s="59"/>
      <c r="I17" s="60"/>
      <c r="J17" s="61"/>
      <c r="K17" s="58"/>
      <c r="L17" s="59"/>
      <c r="M17" s="154"/>
      <c r="N17" s="61"/>
      <c r="O17" s="57"/>
      <c r="P17" s="58"/>
    </row>
    <row r="18" ht="16" customHeight="1">
      <c r="A18" t="s" s="71">
        <v>14</v>
      </c>
      <c r="B18" t="s" s="72">
        <v>15</v>
      </c>
      <c r="C18" t="s" s="73">
        <v>16</v>
      </c>
      <c r="D18" t="s" s="74">
        <v>17</v>
      </c>
      <c r="E18" s="155"/>
      <c r="F18" t="s" s="72">
        <v>15</v>
      </c>
      <c r="G18" t="s" s="73">
        <v>16</v>
      </c>
      <c r="H18" t="s" s="74">
        <v>17</v>
      </c>
      <c r="I18" s="76"/>
      <c r="J18" t="s" s="72">
        <v>15</v>
      </c>
      <c r="K18" t="s" s="73">
        <v>16</v>
      </c>
      <c r="L18" t="s" s="74">
        <v>17</v>
      </c>
      <c r="M18" s="156"/>
      <c r="N18" t="s" s="72">
        <v>15</v>
      </c>
      <c r="O18" t="s" s="157">
        <v>16</v>
      </c>
      <c r="P18" t="s" s="74">
        <v>17</v>
      </c>
    </row>
    <row r="19" ht="15.5" customHeight="1">
      <c r="A19" s="77"/>
      <c r="B19" s="78"/>
      <c r="C19" s="79"/>
      <c r="D19" s="80"/>
      <c r="E19" s="158"/>
      <c r="F19" s="81"/>
      <c r="G19" s="79"/>
      <c r="H19" s="80"/>
      <c r="I19" s="82"/>
      <c r="J19" s="81"/>
      <c r="K19" s="79"/>
      <c r="L19" s="80"/>
      <c r="M19" s="159"/>
      <c r="N19" s="81"/>
      <c r="O19" s="160"/>
      <c r="P19" s="80"/>
    </row>
    <row r="20" ht="15" customHeight="1">
      <c r="A20" s="83">
        <v>1</v>
      </c>
      <c r="B20" s="84">
        <f>IF(($A20&lt;C$4),1,IF(AND($A20&gt;C$15,C$15&gt;0),B19,IF(AND($A20&gt;=C$12,C$12&gt;0),ROUND(B19+C$13,4),IF(AND($A20&gt;=C$9,C$9&gt;0),ROUND(B19+C$10,4),IF(AND($A20&gt;=C$6,C$6&gt;0),ROUND(B19+C$7,4),C$3)))))</f>
        <v>1</v>
      </c>
      <c r="C20" s="85">
        <f>IF($A20&lt;C$4,C$2,IF(C$1=0,IF(C$16&gt;0,IF(C$2*C$16&lt;ROUND(C19*B20,3),C$2*C$16,ROUND(C19*B20,3)),ROUND(C19*B20,3)),IF(C$16&gt;0,IF(C$2*C$16&lt;ROUND(C$2*B20,3),C$2*C$16,ROUND(C$2*B20,3)),ROUND(C$2*B20,3))))</f>
        <v>0.01</v>
      </c>
      <c r="D20" s="86">
        <f>C20</f>
        <v>0.01</v>
      </c>
      <c r="E20" s="161"/>
      <c r="F20" s="88">
        <f>IF(($A20&lt;G$4),1,IF(AND($A20&gt;G$15,G$15&gt;0),F19,IF(AND($A20&gt;=G$12,G$12&gt;0),ROUND(F19+G$13,4),IF(AND($A20&gt;=G$9,G$9&gt;0),ROUND(F19+G$10,4),IF(AND($A20&gt;=G$6,G$6&gt;0),ROUND(F19+G$7,4),G$3)))))</f>
        <v>1</v>
      </c>
      <c r="G20" s="85">
        <f>IF($A20&lt;G$4,G$2,IF(G$1=0,IF(G$16&gt;0,IF(G$2*G$16&lt;ROUND(G19*F20,3),G$2*G$16,ROUND(G19*F20,3)),ROUND(G19*F20,3)),IF(G$16&gt;0,IF(G$2*G$16&lt;ROUND(G$2*F20,3),G$2*G$16,ROUND(G$2*F20,3)),ROUND(G$2*F20,3))))</f>
        <v>0.02</v>
      </c>
      <c r="H20" s="86">
        <f>G20</f>
        <v>0.02</v>
      </c>
      <c r="I20" s="89"/>
      <c r="J20" s="88">
        <f>IF(($A20&lt;K$4),1,IF(AND($A20&gt;K$15,K$15&gt;0),J19,IF(AND($A20&gt;=K$12,K$12&gt;0),ROUND(J19+K$13,4),IF(AND($A20&gt;=K$9,K$9&gt;0),ROUND(J19+K$10,4),IF(AND($A20&gt;=K$6,K$6&gt;0),ROUND(J19+K$7,4),K$3)))))</f>
        <v>1</v>
      </c>
      <c r="K20" s="85">
        <f>IF($A20&lt;K$4,K$2,IF(K$1=0,IF(K$16&gt;0,IF(K$2*K$16&lt;ROUND(K19*J20,3),K$2*K$16,ROUND(K19*J20,3)),ROUND(K19*J20,3)),IF(K$16&gt;0,IF(K$2*K$16&lt;ROUND(K$2*J20,3),K$2*K$16,ROUND(K$2*J20,3)),ROUND(K$2*J20,3))))</f>
        <v>0.03</v>
      </c>
      <c r="L20" s="86">
        <f>K20</f>
        <v>0.03</v>
      </c>
      <c r="M20" s="162"/>
      <c r="N20" s="88">
        <f>IF(($A20&lt;O$4),1,IF(AND($A20&gt;O$15,O$15&gt;0),N19,IF(AND($A20&gt;=O$12,O$12&gt;0),ROUND(N19+O$13,4),IF(AND($A20&gt;=O$9,O$9&gt;0),ROUND(N19+O$10,4),IF(AND($A20&gt;=O$6,O$6&gt;0),ROUND(N19+O$7,4),O$3)))))</f>
        <v>1</v>
      </c>
      <c r="O20" s="85">
        <f>IF($A20&lt;O$4,O$2,IF(O$1=0,IF(O$16&gt;0,IF(O$2*O$16&lt;ROUND(O19*N20,3),O$2*O$16,ROUND(O19*N20,3)),ROUND(O19*N20,3)),IF(O$16&gt;0,IF(O$2*O$16&lt;ROUND(O$2*N20,3),O$2*O$16,ROUND(O$2*N20,3)),ROUND(O$2*N20,3))))</f>
        <v>0.01</v>
      </c>
      <c r="P20" s="86">
        <f>O20</f>
        <v>0.01</v>
      </c>
    </row>
    <row r="21" ht="15" customHeight="1">
      <c r="A21" s="83">
        <v>2</v>
      </c>
      <c r="B21" s="84">
        <f>IF(($A21&lt;C$4),1,IF(AND($A21&gt;C$15,C$15&gt;0),B20,IF(AND($A21&gt;=C$12,C$12&gt;0),ROUND(B20+C$13,4),IF(AND($A21&gt;=C$9,C$9&gt;0),ROUND(B20+C$10,4),IF(AND($A21&gt;=C$6,C$6&gt;0),ROUND(B20+C$7,4),C$3)))))</f>
        <v>1.4</v>
      </c>
      <c r="C21" s="85">
        <f>IF($A21&lt;C$4,C$2,IF(C$1=0,IF(C$16&gt;0,IF(C$2*C$16&lt;ROUND(C20*B21,3),C$2*C$16,ROUND(C20*B21,3)),ROUND(C20*B21,3)),IF(C$16&gt;0,IF(C$2*C$16&lt;ROUND(C$2*B21,3),C$2*C$16,ROUND(C$2*B21,3)),ROUND(C$2*B21,3))))</f>
        <v>0.014</v>
      </c>
      <c r="D21" s="86">
        <f>D20+ROUND(C21,2)</f>
        <v>0.02</v>
      </c>
      <c r="E21" s="161"/>
      <c r="F21" s="88">
        <f>IF(($A21&lt;G$4),1,IF(AND($A21&gt;G$15,G$15&gt;0),F20,IF(AND($A21&gt;=G$12,G$12&gt;0),ROUND(F20+G$13,4),IF(AND($A21&gt;=G$9,G$9&gt;0),ROUND(F20+G$10,4),IF(AND($A21&gt;=G$6,G$6&gt;0),ROUND(F20+G$7,4),G$3)))))</f>
        <v>1</v>
      </c>
      <c r="G21" s="85">
        <f>IF($A21&lt;G$4,G$2,IF(G$1=0,IF(G$16&gt;0,IF(G$2*G$16&lt;ROUND(G20*F21,3),G$2*G$16,ROUND(G20*F21,3)),ROUND(G20*F21,3)),IF(G$16&gt;0,IF(G$2*G$16&lt;ROUND(G$2*F21,3),G$2*G$16,ROUND(G$2*F21,3)),ROUND(G$2*F21,3))))</f>
        <v>0.02</v>
      </c>
      <c r="H21" s="86">
        <f>H20+ROUND(G21,2)</f>
        <v>0.04</v>
      </c>
      <c r="I21" s="89"/>
      <c r="J21" s="88">
        <f>IF(($A21&lt;K$4),1,IF(AND($A21&gt;K$15,K$15&gt;0),J20,IF(AND($A21&gt;=K$12,K$12&gt;0),ROUND(J20+K$13,4),IF(AND($A21&gt;=K$9,K$9&gt;0),ROUND(J20+K$10,4),IF(AND($A21&gt;=K$6,K$6&gt;0),ROUND(J20+K$7,4),K$3)))))</f>
        <v>1</v>
      </c>
      <c r="K21" s="85">
        <f>IF($A21&lt;K$4,K$2,IF(K$1=0,IF(K$16&gt;0,IF(K$2*K$16&lt;ROUND(K20*J21,3),K$2*K$16,ROUND(K20*J21,3)),ROUND(K20*J21,3)),IF(K$16&gt;0,IF(K$2*K$16&lt;ROUND(K$2*J21,3),K$2*K$16,ROUND(K$2*J21,3)),ROUND(K$2*J21,3))))</f>
        <v>0.03</v>
      </c>
      <c r="L21" s="86">
        <f>L20+ROUND(K21,2)</f>
        <v>0.06</v>
      </c>
      <c r="M21" s="162"/>
      <c r="N21" s="88">
        <f>IF(($A21&lt;O$4),1,IF(AND($A21&gt;O$15,O$15&gt;0),N20,IF(AND($A21&gt;=O$12,O$12&gt;0),ROUND(N20+O$13,4),IF(AND($A21&gt;=O$9,O$9&gt;0),ROUND(N20+O$10,4),IF(AND($A21&gt;=O$6,O$6&gt;0),ROUND(N20+O$7,4),O$3)))))</f>
        <v>3</v>
      </c>
      <c r="O21" s="85">
        <f>IF($A21&lt;O$4,O$2,IF(O$1=0,IF(O$16&gt;0,IF(O$2*O$16&lt;ROUND(O20*N21,3),O$2*O$16,ROUND(O20*N21,3)),ROUND(O20*N21,3)),IF(O$16&gt;0,IF(O$2*O$16&lt;ROUND(O$2*N21,3),O$2*O$16,ROUND(O$2*N21,3)),ROUND(O$2*N21,3))))</f>
        <v>0.03</v>
      </c>
      <c r="P21" s="86">
        <f>P20+ROUND(O21,2)</f>
        <v>0.04</v>
      </c>
    </row>
    <row r="22" ht="15" customHeight="1">
      <c r="A22" s="83">
        <v>3</v>
      </c>
      <c r="B22" s="84">
        <f>IF(($A22&lt;C$4),1,IF(AND($A22&gt;C$15,C$15&gt;0),B21,IF(AND($A22&gt;=C$12,C$12&gt;0),ROUND(B21+C$13,4),IF(AND($A22&gt;=C$9,C$9&gt;0),ROUND(B21+C$10,4),IF(AND($A22&gt;=C$6,C$6&gt;0),ROUND(B21+C$7,4),C$3)))))</f>
        <v>1.4</v>
      </c>
      <c r="C22" s="85">
        <f>IF($A22&lt;C$4,C$2,IF(C$1=0,IF(C$16&gt;0,IF(C$2*C$16&lt;ROUND(C21*B22,3),C$2*C$16,ROUND(C21*B22,3)),ROUND(C21*B22,3)),IF(C$16&gt;0,IF(C$2*C$16&lt;ROUND(C$2*B22,3),C$2*C$16,ROUND(C$2*B22,3)),ROUND(C$2*B22,3))))</f>
        <v>0.02</v>
      </c>
      <c r="D22" s="86">
        <f>D21+ROUND(C22,2)</f>
        <v>0.04</v>
      </c>
      <c r="E22" s="161"/>
      <c r="F22" s="88">
        <f>IF(($A22&lt;G$4),1,IF(AND($A22&gt;G$15,G$15&gt;0),F21,IF(AND($A22&gt;=G$12,G$12&gt;0),ROUND(F21+G$13,4),IF(AND($A22&gt;=G$9,G$9&gt;0),ROUND(F21+G$10,4),IF(AND($A22&gt;=G$6,G$6&gt;0),ROUND(F21+G$7,4),G$3)))))</f>
        <v>1.4</v>
      </c>
      <c r="G22" s="85">
        <f>IF($A22&lt;G$4,G$2,IF(G$1=0,IF(G$16&gt;0,IF(G$2*G$16&lt;ROUND(G21*F22,3),G$2*G$16,ROUND(G21*F22,3)),ROUND(G21*F22,3)),IF(G$16&gt;0,IF(G$2*G$16&lt;ROUND(G$2*F22,3),G$2*G$16,ROUND(G$2*F22,3)),ROUND(G$2*F22,3))))</f>
        <v>0.028</v>
      </c>
      <c r="H22" s="86">
        <f>H21+ROUND(G22,2)</f>
        <v>0.07000000000000001</v>
      </c>
      <c r="I22" s="89"/>
      <c r="J22" s="88">
        <f>IF(($A22&lt;K$4),1,IF(AND($A22&gt;K$15,K$15&gt;0),J21,IF(AND($A22&gt;=K$12,K$12&gt;0),ROUND(J21+K$13,4),IF(AND($A22&gt;=K$9,K$9&gt;0),ROUND(J21+K$10,4),IF(AND($A22&gt;=K$6,K$6&gt;0),ROUND(J21+K$7,4),K$3)))))</f>
        <v>1</v>
      </c>
      <c r="K22" s="85">
        <f>IF($A22&lt;K$4,K$2,IF(K$1=0,IF(K$16&gt;0,IF(K$2*K$16&lt;ROUND(K21*J22,3),K$2*K$16,ROUND(K21*J22,3)),ROUND(K21*J22,3)),IF(K$16&gt;0,IF(K$2*K$16&lt;ROUND(K$2*J22,3),K$2*K$16,ROUND(K$2*J22,3)),ROUND(K$2*J22,3))))</f>
        <v>0.03</v>
      </c>
      <c r="L22" s="86">
        <f>L21+ROUND(K22,2)</f>
        <v>0.09</v>
      </c>
      <c r="M22" s="162"/>
      <c r="N22" s="88">
        <f>IF(($A22&lt;O$4),1,IF(AND($A22&gt;O$15,O$15&gt;0),N21,IF(AND($A22&gt;=O$12,O$12&gt;0),ROUND(N21+O$13,4),IF(AND($A22&gt;=O$9,O$9&gt;0),ROUND(N21+O$10,4),IF(AND($A22&gt;=O$6,O$6&gt;0),ROUND(N21+O$7,4),O$3)))))</f>
        <v>3</v>
      </c>
      <c r="O22" s="85">
        <f>IF($A22&lt;O$4,O$2,IF(O$1=0,IF(O$16&gt;0,IF(O$2*O$16&lt;ROUND(O21*N22,3),O$2*O$16,ROUND(O21*N22,3)),ROUND(O21*N22,3)),IF(O$16&gt;0,IF(O$2*O$16&lt;ROUND(O$2*N22,3),O$2*O$16,ROUND(O$2*N22,3)),ROUND(O$2*N22,3))))</f>
        <v>0.03</v>
      </c>
      <c r="P22" s="86">
        <f>P21+ROUND(O22,2)</f>
        <v>0.07000000000000001</v>
      </c>
    </row>
    <row r="23" ht="15" customHeight="1">
      <c r="A23" s="83">
        <v>4</v>
      </c>
      <c r="B23" s="84">
        <f>IF(($A23&lt;C$4),1,IF(AND($A23&gt;C$15,C$15&gt;0),B22,IF(AND($A23&gt;=C$12,C$12&gt;0),ROUND(B22+C$13,4),IF(AND($A23&gt;=C$9,C$9&gt;0),ROUND(B22+C$10,4),IF(AND($A23&gt;=C$6,C$6&gt;0),ROUND(B22+C$7,4),C$3)))))</f>
        <v>1.4</v>
      </c>
      <c r="C23" s="85">
        <f>IF($A23&lt;C$4,C$2,IF(C$1=0,IF(C$16&gt;0,IF(C$2*C$16&lt;ROUND(C22*B23,3),C$2*C$16,ROUND(C22*B23,3)),ROUND(C22*B23,3)),IF(C$16&gt;0,IF(C$2*C$16&lt;ROUND(C$2*B23,3),C$2*C$16,ROUND(C$2*B23,3)),ROUND(C$2*B23,3))))</f>
        <v>0.028</v>
      </c>
      <c r="D23" s="86">
        <f>D22+ROUND(C23,2)</f>
        <v>0.07000000000000001</v>
      </c>
      <c r="E23" s="161"/>
      <c r="F23" s="88">
        <f>IF(($A23&lt;G$4),1,IF(AND($A23&gt;G$15,G$15&gt;0),F22,IF(AND($A23&gt;=G$12,G$12&gt;0),ROUND(F22+G$13,4),IF(AND($A23&gt;=G$9,G$9&gt;0),ROUND(F22+G$10,4),IF(AND($A23&gt;=G$6,G$6&gt;0),ROUND(F22+G$7,4),G$3)))))</f>
        <v>1.4</v>
      </c>
      <c r="G23" s="85">
        <f>IF($A23&lt;G$4,G$2,IF(G$1=0,IF(G$16&gt;0,IF(G$2*G$16&lt;ROUND(G22*F23,3),G$2*G$16,ROUND(G22*F23,3)),ROUND(G22*F23,3)),IF(G$16&gt;0,IF(G$2*G$16&lt;ROUND(G$2*F23,3),G$2*G$16,ROUND(G$2*F23,3)),ROUND(G$2*F23,3))))</f>
        <v>0.039</v>
      </c>
      <c r="H23" s="86">
        <f>H22+ROUND(G23,2)</f>
        <v>0.11</v>
      </c>
      <c r="I23" s="89"/>
      <c r="J23" s="88">
        <f>IF(($A23&lt;K$4),1,IF(AND($A23&gt;K$15,K$15&gt;0),J22,IF(AND($A23&gt;=K$12,K$12&gt;0),ROUND(J22+K$13,4),IF(AND($A23&gt;=K$9,K$9&gt;0),ROUND(J22+K$10,4),IF(AND($A23&gt;=K$6,K$6&gt;0),ROUND(J22+K$7,4),K$3)))))</f>
        <v>1.4</v>
      </c>
      <c r="K23" s="85">
        <f>IF($A23&lt;K$4,K$2,IF(K$1=0,IF(K$16&gt;0,IF(K$2*K$16&lt;ROUND(K22*J23,3),K$2*K$16,ROUND(K22*J23,3)),ROUND(K22*J23,3)),IF(K$16&gt;0,IF(K$2*K$16&lt;ROUND(K$2*J23,3),K$2*K$16,ROUND(K$2*J23,3)),ROUND(K$2*J23,3))))</f>
        <v>0.042</v>
      </c>
      <c r="L23" s="86">
        <f>L22+ROUND(K23,2)</f>
        <v>0.13</v>
      </c>
      <c r="M23" s="162"/>
      <c r="N23" s="88">
        <f>IF(($A23&lt;O$4),1,IF(AND($A23&gt;O$15,O$15&gt;0),N22,IF(AND($A23&gt;=O$12,O$12&gt;0),ROUND(N22+O$13,4),IF(AND($A23&gt;=O$9,O$9&gt;0),ROUND(N22+O$10,4),IF(AND($A23&gt;=O$6,O$6&gt;0),ROUND(N22+O$7,4),O$3)))))</f>
        <v>6</v>
      </c>
      <c r="O23" s="85">
        <f>IF($A23&lt;O$4,O$2,IF(O$1=0,IF(O$16&gt;0,IF(O$2*O$16&lt;ROUND(O22*N23,3),O$2*O$16,ROUND(O22*N23,3)),ROUND(O22*N23,3)),IF(O$16&gt;0,IF(O$2*O$16&lt;ROUND(O$2*N23,3),O$2*O$16,ROUND(O$2*N23,3)),ROUND(O$2*N23,3))))</f>
        <v>0.06</v>
      </c>
      <c r="P23" s="86">
        <f>P22+ROUND(O23,2)</f>
        <v>0.13</v>
      </c>
    </row>
    <row r="24" ht="15" customHeight="1">
      <c r="A24" s="83">
        <v>5</v>
      </c>
      <c r="B24" s="90">
        <f>IF(($A24&lt;C$4),1,IF(AND($A24&gt;C$15,C$15&gt;0),B23,IF(AND($A24&gt;=C$12,C$12&gt;0),ROUND(B23+C$13,4),IF(AND($A24&gt;=C$9,C$9&gt;0),ROUND(B23+C$10,4),IF(AND($A24&gt;=C$6,C$6&gt;0),ROUND(B23+C$7,4),C$3)))))</f>
        <v>1.4</v>
      </c>
      <c r="C24" s="91">
        <f>IF($A24&lt;C$4,C$2,IF(C$1=0,IF(C$16&gt;0,IF(C$2*C$16&lt;ROUND(C23*B24,3),C$2*C$16,ROUND(C23*B24,3)),ROUND(C23*B24,3)),IF(C$16&gt;0,IF(C$2*C$16&lt;ROUND(C$2*B24,3),C$2*C$16,ROUND(C$2*B24,3)),ROUND(C$2*B24,3))))</f>
        <v>0.039</v>
      </c>
      <c r="D24" s="92">
        <f>D23+ROUND(C24,2)</f>
        <v>0.11</v>
      </c>
      <c r="E24" s="87"/>
      <c r="F24" s="93">
        <f>IF(($A24&lt;G$4),1,IF(AND($A24&gt;G$15,G$15&gt;0),F23,IF(AND($A24&gt;=G$12,G$12&gt;0),ROUND(F23+G$13,4),IF(AND($A24&gt;=G$9,G$9&gt;0),ROUND(F23+G$10,4),IF(AND($A24&gt;=G$6,G$6&gt;0),ROUND(F23+G$7,4),G$3)))))</f>
        <v>1.4</v>
      </c>
      <c r="G24" s="91">
        <f>IF($A24&lt;G$4,G$2,IF(G$1=0,IF(G$16&gt;0,IF(G$2*G$16&lt;ROUND(G23*F24,3),G$2*G$16,ROUND(G23*F24,3)),ROUND(G23*F24,3)),IF(G$16&gt;0,IF(G$2*G$16&lt;ROUND(G$2*F24,3),G$2*G$16,ROUND(G$2*F24,3)),ROUND(G$2*F24,3))))</f>
        <v>0.05500000000000001</v>
      </c>
      <c r="H24" s="92">
        <f>H23+ROUND(G24,2)</f>
        <v>0.17</v>
      </c>
      <c r="I24" s="89"/>
      <c r="J24" s="93">
        <f>IF(($A24&lt;K$4),1,IF(AND($A24&gt;K$15,K$15&gt;0),J23,IF(AND($A24&gt;=K$12,K$12&gt;0),ROUND(J23+K$13,4),IF(AND($A24&gt;=K$9,K$9&gt;0),ROUND(J23+K$10,4),IF(AND($A24&gt;=K$6,K$6&gt;0),ROUND(J23+K$7,4),K$3)))))</f>
        <v>1.4</v>
      </c>
      <c r="K24" s="91">
        <f>IF($A24&lt;K$4,K$2,IF(K$1=0,IF(K$16&gt;0,IF(K$2*K$16&lt;ROUND(K23*J24,3),K$2*K$16,ROUND(K23*J24,3)),ROUND(K23*J24,3)),IF(K$16&gt;0,IF(K$2*K$16&lt;ROUND(K$2*J24,3),K$2*K$16,ROUND(K$2*J24,3)),ROUND(K$2*J24,3))))</f>
        <v>0.05900000000000001</v>
      </c>
      <c r="L24" s="92">
        <f>L23+ROUND(K24,2)</f>
        <v>0.19</v>
      </c>
      <c r="M24" s="87"/>
      <c r="N24" s="93">
        <f>IF(($A24&lt;O$4),1,IF(AND($A24&gt;O$15,O$15&gt;0),N23,IF(AND($A24&gt;=O$12,O$12&gt;0),ROUND(N23+O$13,4),IF(AND($A24&gt;=O$9,O$9&gt;0),ROUND(N23+O$10,4),IF(AND($A24&gt;=O$6,O$6&gt;0),ROUND(N23+O$7,4),O$3)))))</f>
        <v>9</v>
      </c>
      <c r="O24" s="91">
        <f>IF($A24&lt;O$4,O$2,IF(O$1=0,IF(O$16&gt;0,IF(O$2*O$16&lt;ROUND(O23*N24,3),O$2*O$16,ROUND(O23*N24,3)),ROUND(O23*N24,3)),IF(O$16&gt;0,IF(O$2*O$16&lt;ROUND(O$2*N24,3),O$2*O$16,ROUND(O$2*N24,3)),ROUND(O$2*N24,3))))</f>
        <v>0.09</v>
      </c>
      <c r="P24" s="92">
        <f>P23+ROUND(O24,2)</f>
        <v>0.22</v>
      </c>
    </row>
    <row r="25" ht="15" customHeight="1">
      <c r="A25" s="83">
        <v>6</v>
      </c>
      <c r="B25" s="84">
        <f>IF(($A25&lt;C$4),1,IF(AND($A25&gt;C$15,C$15&gt;0),B24,IF(AND($A25&gt;=C$12,C$12&gt;0),ROUND(B24+C$13,4),IF(AND($A25&gt;=C$9,C$9&gt;0),ROUND(B24+C$10,4),IF(AND($A25&gt;=C$6,C$6&gt;0),ROUND(B24+C$7,4),C$3)))))</f>
        <v>1.41</v>
      </c>
      <c r="C25" s="85">
        <f>IF($A25&lt;C$4,C$2,IF(C$1=0,IF(C$16&gt;0,IF(C$2*C$16&lt;ROUND(C24*B25,3),C$2*C$16,ROUND(C24*B25,3)),ROUND(C24*B25,3)),IF(C$16&gt;0,IF(C$2*C$16&lt;ROUND(C$2*B25,3),C$2*C$16,ROUND(C$2*B25,3)),ROUND(C$2*B25,3))))</f>
        <v>0.05500000000000001</v>
      </c>
      <c r="D25" s="86">
        <f>D24+ROUND(C25,2)</f>
        <v>0.17</v>
      </c>
      <c r="E25" s="161"/>
      <c r="F25" s="88">
        <f>IF(($A25&lt;G$4),1,IF(AND($A25&gt;G$15,G$15&gt;0),F24,IF(AND($A25&gt;=G$12,G$12&gt;0),ROUND(F24+G$13,4),IF(AND($A25&gt;=G$9,G$9&gt;0),ROUND(F24+G$10,4),IF(AND($A25&gt;=G$6,G$6&gt;0),ROUND(F24+G$7,4),G$3)))))</f>
        <v>1.41</v>
      </c>
      <c r="G25" s="85">
        <f>IF($A25&lt;G$4,G$2,IF(G$1=0,IF(G$16&gt;0,IF(G$2*G$16&lt;ROUND(G24*F25,3),G$2*G$16,ROUND(G24*F25,3)),ROUND(G24*F25,3)),IF(G$16&gt;0,IF(G$2*G$16&lt;ROUND(G$2*F25,3),G$2*G$16,ROUND(G$2*F25,3)),ROUND(G$2*F25,3))))</f>
        <v>0.078</v>
      </c>
      <c r="H25" s="86">
        <f>H24+ROUND(G25,2)</f>
        <v>0.25</v>
      </c>
      <c r="I25" s="89"/>
      <c r="J25" s="88">
        <f>IF(($A25&lt;K$4),1,IF(AND($A25&gt;K$15,K$15&gt;0),J24,IF(AND($A25&gt;=K$12,K$12&gt;0),ROUND(J24+K$13,4),IF(AND($A25&gt;=K$9,K$9&gt;0),ROUND(J24+K$10,4),IF(AND($A25&gt;=K$6,K$6&gt;0),ROUND(J24+K$7,4),K$3)))))</f>
        <v>1.41</v>
      </c>
      <c r="K25" s="85">
        <f>IF($A25&lt;K$4,K$2,IF(K$1=0,IF(K$16&gt;0,IF(K$2*K$16&lt;ROUND(K24*J25,3),K$2*K$16,ROUND(K24*J25,3)),ROUND(K24*J25,3)),IF(K$16&gt;0,IF(K$2*K$16&lt;ROUND(K$2*J25,3),K$2*K$16,ROUND(K$2*J25,3)),ROUND(K$2*J25,3))))</f>
        <v>0.083</v>
      </c>
      <c r="L25" s="86">
        <f>L24+ROUND(K25,2)</f>
        <v>0.27</v>
      </c>
      <c r="M25" s="162"/>
      <c r="N25" s="88">
        <f>IF(($A25&lt;O$4),1,IF(AND($A25&gt;O$15,O$15&gt;0),N24,IF(AND($A25&gt;=O$12,O$12&gt;0),ROUND(N24+O$13,4),IF(AND($A25&gt;=O$9,O$9&gt;0),ROUND(N24+O$10,4),IF(AND($A25&gt;=O$6,O$6&gt;0),ROUND(N24+O$7,4),O$3)))))</f>
        <v>12</v>
      </c>
      <c r="O25" s="85">
        <f>IF($A25&lt;O$4,O$2,IF(O$1=0,IF(O$16&gt;0,IF(O$2*O$16&lt;ROUND(O24*N25,3),O$2*O$16,ROUND(O24*N25,3)),ROUND(O24*N25,3)),IF(O$16&gt;0,IF(O$2*O$16&lt;ROUND(O$2*N25,3),O$2*O$16,ROUND(O$2*N25,3)),ROUND(O$2*N25,3))))</f>
        <v>0.12</v>
      </c>
      <c r="P25" s="86">
        <f>P24+ROUND(O25,2)</f>
        <v>0.34</v>
      </c>
    </row>
    <row r="26" ht="15" customHeight="1">
      <c r="A26" s="83">
        <v>7</v>
      </c>
      <c r="B26" s="84">
        <f>IF(($A26&lt;C$4),1,IF(AND($A26&gt;C$15,C$15&gt;0),B25,IF(AND($A26&gt;=C$12,C$12&gt;0),ROUND(B25+C$13,4),IF(AND($A26&gt;=C$9,C$9&gt;0),ROUND(B25+C$10,4),IF(AND($A26&gt;=C$6,C$6&gt;0),ROUND(B25+C$7,4),C$3)))))</f>
        <v>1.42</v>
      </c>
      <c r="C26" s="85">
        <f>IF($A26&lt;C$4,C$2,IF(C$1=0,IF(C$16&gt;0,IF(C$2*C$16&lt;ROUND(C25*B26,3),C$2*C$16,ROUND(C25*B26,3)),ROUND(C25*B26,3)),IF(C$16&gt;0,IF(C$2*C$16&lt;ROUND(C$2*B26,3),C$2*C$16,ROUND(C$2*B26,3)),ROUND(C$2*B26,3))))</f>
        <v>0.078</v>
      </c>
      <c r="D26" s="86">
        <f>D25+ROUND(C26,2)</f>
        <v>0.25</v>
      </c>
      <c r="E26" s="161"/>
      <c r="F26" s="88">
        <f>IF(($A26&lt;G$4),1,IF(AND($A26&gt;G$15,G$15&gt;0),F25,IF(AND($A26&gt;=G$12,G$12&gt;0),ROUND(F25+G$13,4),IF(AND($A26&gt;=G$9,G$9&gt;0),ROUND(F25+G$10,4),IF(AND($A26&gt;=G$6,G$6&gt;0),ROUND(F25+G$7,4),G$3)))))</f>
        <v>1.42</v>
      </c>
      <c r="G26" s="85">
        <f>IF($A26&lt;G$4,G$2,IF(G$1=0,IF(G$16&gt;0,IF(G$2*G$16&lt;ROUND(G25*F26,3),G$2*G$16,ROUND(G25*F26,3)),ROUND(G25*F26,3)),IF(G$16&gt;0,IF(G$2*G$16&lt;ROUND(G$2*F26,3),G$2*G$16,ROUND(G$2*F26,3)),ROUND(G$2*F26,3))))</f>
        <v>0.111</v>
      </c>
      <c r="H26" s="86">
        <f>H25+ROUND(G26,2)</f>
        <v>0.36</v>
      </c>
      <c r="I26" s="89"/>
      <c r="J26" s="88">
        <f>IF(($A26&lt;K$4),1,IF(AND($A26&gt;K$15,K$15&gt;0),J25,IF(AND($A26&gt;=K$12,K$12&gt;0),ROUND(J25+K$13,4),IF(AND($A26&gt;=K$9,K$9&gt;0),ROUND(J25+K$10,4),IF(AND($A26&gt;=K$6,K$6&gt;0),ROUND(J25+K$7,4),K$3)))))</f>
        <v>1.42</v>
      </c>
      <c r="K26" s="85">
        <f>IF($A26&lt;K$4,K$2,IF(K$1=0,IF(K$16&gt;0,IF(K$2*K$16&lt;ROUND(K25*J26,3),K$2*K$16,ROUND(K25*J26,3)),ROUND(K25*J26,3)),IF(K$16&gt;0,IF(K$2*K$16&lt;ROUND(K$2*J26,3),K$2*K$16,ROUND(K$2*J26,3)),ROUND(K$2*J26,3))))</f>
        <v>0.118</v>
      </c>
      <c r="L26" s="86">
        <f>L25+ROUND(K26,2)</f>
        <v>0.39</v>
      </c>
      <c r="M26" s="162"/>
      <c r="N26" s="88">
        <f>IF(($A26&lt;O$4),1,IF(AND($A26&gt;O$15,O$15&gt;0),N25,IF(AND($A26&gt;=O$12,O$12&gt;0),ROUND(N25+O$13,4),IF(AND($A26&gt;=O$9,O$9&gt;0),ROUND(N25+O$10,4),IF(AND($A26&gt;=O$6,O$6&gt;0),ROUND(N25+O$7,4),O$3)))))</f>
        <v>15</v>
      </c>
      <c r="O26" s="85">
        <f>IF($A26&lt;O$4,O$2,IF(O$1=0,IF(O$16&gt;0,IF(O$2*O$16&lt;ROUND(O25*N26,3),O$2*O$16,ROUND(O25*N26,3)),ROUND(O25*N26,3)),IF(O$16&gt;0,IF(O$2*O$16&lt;ROUND(O$2*N26,3),O$2*O$16,ROUND(O$2*N26,3)),ROUND(O$2*N26,3))))</f>
        <v>0.15</v>
      </c>
      <c r="P26" s="86">
        <f>P25+ROUND(O26,2)</f>
        <v>0.49</v>
      </c>
    </row>
    <row r="27" ht="15" customHeight="1">
      <c r="A27" s="83">
        <v>8</v>
      </c>
      <c r="B27" s="84">
        <f>IF(($A27&lt;C$4),1,IF(AND($A27&gt;C$15,C$15&gt;0),B26,IF(AND($A27&gt;=C$12,C$12&gt;0),ROUND(B26+C$13,4),IF(AND($A27&gt;=C$9,C$9&gt;0),ROUND(B26+C$10,4),IF(AND($A27&gt;=C$6,C$6&gt;0),ROUND(B26+C$7,4),C$3)))))</f>
        <v>1.43</v>
      </c>
      <c r="C27" s="85">
        <f>IF($A27&lt;C$4,C$2,IF(C$1=0,IF(C$16&gt;0,IF(C$2*C$16&lt;ROUND(C26*B27,3),C$2*C$16,ROUND(C26*B27,3)),ROUND(C26*B27,3)),IF(C$16&gt;0,IF(C$2*C$16&lt;ROUND(C$2*B27,3),C$2*C$16,ROUND(C$2*B27,3)),ROUND(C$2*B27,3))))</f>
        <v>0.112</v>
      </c>
      <c r="D27" s="86">
        <f>D26+ROUND(C27,2)</f>
        <v>0.36</v>
      </c>
      <c r="E27" s="161"/>
      <c r="F27" s="88">
        <f>IF(($A27&lt;G$4),1,IF(AND($A27&gt;G$15,G$15&gt;0),F26,IF(AND($A27&gt;=G$12,G$12&gt;0),ROUND(F26+G$13,4),IF(AND($A27&gt;=G$9,G$9&gt;0),ROUND(F26+G$10,4),IF(AND($A27&gt;=G$6,G$6&gt;0),ROUND(F26+G$7,4),G$3)))))</f>
        <v>1.43</v>
      </c>
      <c r="G27" s="85">
        <f>IF($A27&lt;G$4,G$2,IF(G$1=0,IF(G$16&gt;0,IF(G$2*G$16&lt;ROUND(G26*F27,3),G$2*G$16,ROUND(G26*F27,3)),ROUND(G26*F27,3)),IF(G$16&gt;0,IF(G$2*G$16&lt;ROUND(G$2*F27,3),G$2*G$16,ROUND(G$2*F27,3)),ROUND(G$2*F27,3))))</f>
        <v>0.159</v>
      </c>
      <c r="H27" s="86">
        <f>H26+ROUND(G27,2)</f>
        <v>0.52</v>
      </c>
      <c r="I27" s="89"/>
      <c r="J27" s="88">
        <f>IF(($A27&lt;K$4),1,IF(AND($A27&gt;K$15,K$15&gt;0),J26,IF(AND($A27&gt;=K$12,K$12&gt;0),ROUND(J26+K$13,4),IF(AND($A27&gt;=K$9,K$9&gt;0),ROUND(J26+K$10,4),IF(AND($A27&gt;=K$6,K$6&gt;0),ROUND(J26+K$7,4),K$3)))))</f>
        <v>1.43</v>
      </c>
      <c r="K27" s="85">
        <f>IF($A27&lt;K$4,K$2,IF(K$1=0,IF(K$16&gt;0,IF(K$2*K$16&lt;ROUND(K26*J27,3),K$2*K$16,ROUND(K26*J27,3)),ROUND(K26*J27,3)),IF(K$16&gt;0,IF(K$2*K$16&lt;ROUND(K$2*J27,3),K$2*K$16,ROUND(K$2*J27,3)),ROUND(K$2*J27,3))))</f>
        <v>0.169</v>
      </c>
      <c r="L27" s="86">
        <f>L26+ROUND(K27,2)</f>
        <v>0.5600000000000001</v>
      </c>
      <c r="M27" s="162"/>
      <c r="N27" s="88">
        <f>IF(($A27&lt;O$4),1,IF(AND($A27&gt;O$15,O$15&gt;0),N26,IF(AND($A27&gt;=O$12,O$12&gt;0),ROUND(N26+O$13,4),IF(AND($A27&gt;=O$9,O$9&gt;0),ROUND(N26+O$10,4),IF(AND($A27&gt;=O$6,O$6&gt;0),ROUND(N26+O$7,4),O$3)))))</f>
        <v>18</v>
      </c>
      <c r="O27" s="85">
        <f>IF($A27&lt;O$4,O$2,IF(O$1=0,IF(O$16&gt;0,IF(O$2*O$16&lt;ROUND(O26*N27,3),O$2*O$16,ROUND(O26*N27,3)),ROUND(O26*N27,3)),IF(O$16&gt;0,IF(O$2*O$16&lt;ROUND(O$2*N27,3),O$2*O$16,ROUND(O$2*N27,3)),ROUND(O$2*N27,3))))</f>
        <v>0.18</v>
      </c>
      <c r="P27" s="86">
        <f>P26+ROUND(O27,2)</f>
        <v>0.6699999999999999</v>
      </c>
    </row>
    <row r="28" ht="15" customHeight="1">
      <c r="A28" s="83">
        <v>9</v>
      </c>
      <c r="B28" s="84">
        <f>IF(($A28&lt;C$4),1,IF(AND($A28&gt;C$15,C$15&gt;0),B27,IF(AND($A28&gt;=C$12,C$12&gt;0),ROUND(B27+C$13,4),IF(AND($A28&gt;=C$9,C$9&gt;0),ROUND(B27+C$10,4),IF(AND($A28&gt;=C$6,C$6&gt;0),ROUND(B27+C$7,4),C$3)))))</f>
        <v>1.44</v>
      </c>
      <c r="C28" s="85">
        <f>IF($A28&lt;C$4,C$2,IF(C$1=0,IF(C$16&gt;0,IF(C$2*C$16&lt;ROUND(C27*B28,3),C$2*C$16,ROUND(C27*B28,3)),ROUND(C27*B28,3)),IF(C$16&gt;0,IF(C$2*C$16&lt;ROUND(C$2*B28,3),C$2*C$16,ROUND(C$2*B28,3)),ROUND(C$2*B28,3))))</f>
        <v>0.161</v>
      </c>
      <c r="D28" s="86">
        <f>D27+ROUND(C28,2)</f>
        <v>0.52</v>
      </c>
      <c r="E28" s="161"/>
      <c r="F28" s="88">
        <f>IF(($A28&lt;G$4),1,IF(AND($A28&gt;G$15,G$15&gt;0),F27,IF(AND($A28&gt;=G$12,G$12&gt;0),ROUND(F27+G$13,4),IF(AND($A28&gt;=G$9,G$9&gt;0),ROUND(F27+G$10,4),IF(AND($A28&gt;=G$6,G$6&gt;0),ROUND(F27+G$7,4),G$3)))))</f>
        <v>1.44</v>
      </c>
      <c r="G28" s="85">
        <f>IF($A28&lt;G$4,G$2,IF(G$1=0,IF(G$16&gt;0,IF(G$2*G$16&lt;ROUND(G27*F28,3),G$2*G$16,ROUND(G27*F28,3)),ROUND(G27*F28,3)),IF(G$16&gt;0,IF(G$2*G$16&lt;ROUND(G$2*F28,3),G$2*G$16,ROUND(G$2*F28,3)),ROUND(G$2*F28,3))))</f>
        <v>0.229</v>
      </c>
      <c r="H28" s="86">
        <f>H27+ROUND(G28,2)</f>
        <v>0.75</v>
      </c>
      <c r="I28" s="89"/>
      <c r="J28" s="88">
        <f>IF(($A28&lt;K$4),1,IF(AND($A28&gt;K$15,K$15&gt;0),J27,IF(AND($A28&gt;=K$12,K$12&gt;0),ROUND(J27+K$13,4),IF(AND($A28&gt;=K$9,K$9&gt;0),ROUND(J27+K$10,4),IF(AND($A28&gt;=K$6,K$6&gt;0),ROUND(J27+K$7,4),K$3)))))</f>
        <v>1.44</v>
      </c>
      <c r="K28" s="85">
        <f>IF($A28&lt;K$4,K$2,IF(K$1=0,IF(K$16&gt;0,IF(K$2*K$16&lt;ROUND(K27*J28,3),K$2*K$16,ROUND(K27*J28,3)),ROUND(K27*J28,3)),IF(K$16&gt;0,IF(K$2*K$16&lt;ROUND(K$2*J28,3),K$2*K$16,ROUND(K$2*J28,3)),ROUND(K$2*J28,3))))</f>
        <v>0.243</v>
      </c>
      <c r="L28" s="86">
        <f>L27+ROUND(K28,2)</f>
        <v>0.8</v>
      </c>
      <c r="M28" s="162"/>
      <c r="N28" s="88">
        <f>IF(($A28&lt;O$4),1,IF(AND($A28&gt;O$15,O$15&gt;0),N27,IF(AND($A28&gt;=O$12,O$12&gt;0),ROUND(N27+O$13,4),IF(AND($A28&gt;=O$9,O$9&gt;0),ROUND(N27+O$10,4),IF(AND($A28&gt;=O$6,O$6&gt;0),ROUND(N27+O$7,4),O$3)))))</f>
        <v>21</v>
      </c>
      <c r="O28" s="85">
        <f>IF($A28&lt;O$4,O$2,IF(O$1=0,IF(O$16&gt;0,IF(O$2*O$16&lt;ROUND(O27*N28,3),O$2*O$16,ROUND(O27*N28,3)),ROUND(O27*N28,3)),IF(O$16&gt;0,IF(O$2*O$16&lt;ROUND(O$2*N28,3),O$2*O$16,ROUND(O$2*N28,3)),ROUND(O$2*N28,3))))</f>
        <v>0.21</v>
      </c>
      <c r="P28" s="86">
        <f>P27+ROUND(O28,2)</f>
        <v>0.8799999999999999</v>
      </c>
    </row>
    <row r="29" ht="15" customHeight="1">
      <c r="A29" s="83">
        <v>10</v>
      </c>
      <c r="B29" s="90">
        <f>IF(($A29&lt;C$4),1,IF(AND($A29&gt;C$15,C$15&gt;0),B28,IF(AND($A29&gt;=C$12,C$12&gt;0),ROUND(B28+C$13,4),IF(AND($A29&gt;=C$9,C$9&gt;0),ROUND(B28+C$10,4),IF(AND($A29&gt;=C$6,C$6&gt;0),ROUND(B28+C$7,4),C$3)))))</f>
        <v>1.45</v>
      </c>
      <c r="C29" s="91">
        <f>IF($A29&lt;C$4,C$2,IF(C$1=0,IF(C$16&gt;0,IF(C$2*C$16&lt;ROUND(C28*B29,3),C$2*C$16,ROUND(C28*B29,3)),ROUND(C28*B29,3)),IF(C$16&gt;0,IF(C$2*C$16&lt;ROUND(C$2*B29,3),C$2*C$16,ROUND(C$2*B29,3)),ROUND(C$2*B29,3))))</f>
        <v>0.233</v>
      </c>
      <c r="D29" s="92">
        <f>D28+ROUND(C29,2)</f>
        <v>0.75</v>
      </c>
      <c r="E29" s="87"/>
      <c r="F29" s="93">
        <f>IF(($A29&lt;G$4),1,IF(AND($A29&gt;G$15,G$15&gt;0),F28,IF(AND($A29&gt;=G$12,G$12&gt;0),ROUND(F28+G$13,4),IF(AND($A29&gt;=G$9,G$9&gt;0),ROUND(F28+G$10,4),IF(AND($A29&gt;=G$6,G$6&gt;0),ROUND(F28+G$7,4),G$3)))))</f>
        <v>1.45</v>
      </c>
      <c r="G29" s="91">
        <f>IF($A29&lt;G$4,G$2,IF(G$1=0,IF(G$16&gt;0,IF(G$2*G$16&lt;ROUND(G28*F29,3),G$2*G$16,ROUND(G28*F29,3)),ROUND(G28*F29,3)),IF(G$16&gt;0,IF(G$2*G$16&lt;ROUND(G$2*F29,3),G$2*G$16,ROUND(G$2*F29,3)),ROUND(G$2*F29,3))))</f>
        <v>0.332</v>
      </c>
      <c r="H29" s="92">
        <f>H28+ROUND(G29,2)</f>
        <v>1.08</v>
      </c>
      <c r="I29" s="89"/>
      <c r="J29" s="93">
        <f>IF(($A29&lt;K$4),1,IF(AND($A29&gt;K$15,K$15&gt;0),J28,IF(AND($A29&gt;=K$12,K$12&gt;0),ROUND(J28+K$13,4),IF(AND($A29&gt;=K$9,K$9&gt;0),ROUND(J28+K$10,4),IF(AND($A29&gt;=K$6,K$6&gt;0),ROUND(J28+K$7,4),K$3)))))</f>
        <v>1.45</v>
      </c>
      <c r="K29" s="91">
        <f>IF($A29&lt;K$4,K$2,IF(K$1=0,IF(K$16&gt;0,IF(K$2*K$16&lt;ROUND(K28*J29,3),K$2*K$16,ROUND(K28*J29,3)),ROUND(K28*J29,3)),IF(K$16&gt;0,IF(K$2*K$16&lt;ROUND(K$2*J29,3),K$2*K$16,ROUND(K$2*J29,3)),ROUND(K$2*J29,3))))</f>
        <v>0.352</v>
      </c>
      <c r="L29" s="92">
        <f>L28+ROUND(K29,2)</f>
        <v>1.15</v>
      </c>
      <c r="M29" s="87"/>
      <c r="N29" s="93">
        <f>IF(($A29&lt;O$4),1,IF(AND($A29&gt;O$15,O$15&gt;0),N28,IF(AND($A29&gt;=O$12,O$12&gt;0),ROUND(N28+O$13,4),IF(AND($A29&gt;=O$9,O$9&gt;0),ROUND(N28+O$10,4),IF(AND($A29&gt;=O$6,O$6&gt;0),ROUND(N28+O$7,4),O$3)))))</f>
        <v>26</v>
      </c>
      <c r="O29" s="91">
        <f>IF($A29&lt;O$4,O$2,IF(O$1=0,IF(O$16&gt;0,IF(O$2*O$16&lt;ROUND(O28*N29,3),O$2*O$16,ROUND(O28*N29,3)),ROUND(O28*N29,3)),IF(O$16&gt;0,IF(O$2*O$16&lt;ROUND(O$2*N29,3),O$2*O$16,ROUND(O$2*N29,3)),ROUND(O$2*N29,3))))</f>
        <v>0.26</v>
      </c>
      <c r="P29" s="92">
        <f>P28+ROUND(O29,2)</f>
        <v>1.14</v>
      </c>
    </row>
    <row r="30" ht="15" customHeight="1">
      <c r="A30" s="83">
        <v>11</v>
      </c>
      <c r="B30" s="84">
        <f>IF(($A30&lt;C$4),1,IF(AND($A30&gt;C$15,C$15&gt;0),B29,IF(AND($A30&gt;=C$12,C$12&gt;0),ROUND(B29+C$13,4),IF(AND($A30&gt;=C$9,C$9&gt;0),ROUND(B29+C$10,4),IF(AND($A30&gt;=C$6,C$6&gt;0),ROUND(B29+C$7,4),C$3)))))</f>
        <v>1.46</v>
      </c>
      <c r="C30" s="85">
        <f>IF($A30&lt;C$4,C$2,IF(C$1=0,IF(C$16&gt;0,IF(C$2*C$16&lt;ROUND(C29*B30,3),C$2*C$16,ROUND(C29*B30,3)),ROUND(C29*B30,3)),IF(C$16&gt;0,IF(C$2*C$16&lt;ROUND(C$2*B30,3),C$2*C$16,ROUND(C$2*B30,3)),ROUND(C$2*B30,3))))</f>
        <v>0.34</v>
      </c>
      <c r="D30" s="86">
        <f>D29+ROUND(C30,2)</f>
        <v>1.09</v>
      </c>
      <c r="E30" s="161"/>
      <c r="F30" s="88">
        <f>IF(($A30&lt;G$4),1,IF(AND($A30&gt;G$15,G$15&gt;0),F29,IF(AND($A30&gt;=G$12,G$12&gt;0),ROUND(F29+G$13,4),IF(AND($A30&gt;=G$9,G$9&gt;0),ROUND(F29+G$10,4),IF(AND($A30&gt;=G$6,G$6&gt;0),ROUND(F29+G$7,4),G$3)))))</f>
        <v>1.46</v>
      </c>
      <c r="G30" s="85">
        <f>IF($A30&lt;G$4,G$2,IF(G$1=0,IF(G$16&gt;0,IF(G$2*G$16&lt;ROUND(G29*F30,3),G$2*G$16,ROUND(G29*F30,3)),ROUND(G29*F30,3)),IF(G$16&gt;0,IF(G$2*G$16&lt;ROUND(G$2*F30,3),G$2*G$16,ROUND(G$2*F30,3)),ROUND(G$2*F30,3))))</f>
        <v>0.485</v>
      </c>
      <c r="H30" s="86">
        <f>H29+ROUND(G30,2)</f>
        <v>1.57</v>
      </c>
      <c r="I30" s="89"/>
      <c r="J30" s="88">
        <f>IF(($A30&lt;K$4),1,IF(AND($A30&gt;K$15,K$15&gt;0),J29,IF(AND($A30&gt;=K$12,K$12&gt;0),ROUND(J29+K$13,4),IF(AND($A30&gt;=K$9,K$9&gt;0),ROUND(J29+K$10,4),IF(AND($A30&gt;=K$6,K$6&gt;0),ROUND(J29+K$7,4),K$3)))))</f>
        <v>1.46</v>
      </c>
      <c r="K30" s="85">
        <f>IF($A30&lt;K$4,K$2,IF(K$1=0,IF(K$16&gt;0,IF(K$2*K$16&lt;ROUND(K29*J30,3),K$2*K$16,ROUND(K29*J30,3)),ROUND(K29*J30,3)),IF(K$16&gt;0,IF(K$2*K$16&lt;ROUND(K$2*J30,3),K$2*K$16,ROUND(K$2*J30,3)),ROUND(K$2*J30,3))))</f>
        <v>0.514</v>
      </c>
      <c r="L30" s="86">
        <f>L29+ROUND(K30,2)</f>
        <v>1.66</v>
      </c>
      <c r="M30" s="162"/>
      <c r="N30" s="88">
        <f>IF(($A30&lt;O$4),1,IF(AND($A30&gt;O$15,O$15&gt;0),N29,IF(AND($A30&gt;=O$12,O$12&gt;0),ROUND(N29+O$13,4),IF(AND($A30&gt;=O$9,O$9&gt;0),ROUND(N29+O$10,4),IF(AND($A30&gt;=O$6,O$6&gt;0),ROUND(N29+O$7,4),O$3)))))</f>
        <v>31</v>
      </c>
      <c r="O30" s="85">
        <f>IF($A30&lt;O$4,O$2,IF(O$1=0,IF(O$16&gt;0,IF(O$2*O$16&lt;ROUND(O29*N30,3),O$2*O$16,ROUND(O29*N30,3)),ROUND(O29*N30,3)),IF(O$16&gt;0,IF(O$2*O$16&lt;ROUND(O$2*N30,3),O$2*O$16,ROUND(O$2*N30,3)),ROUND(O$2*N30,3))))</f>
        <v>0.31</v>
      </c>
      <c r="P30" s="86">
        <f>P29+ROUND(O30,2)</f>
        <v>1.45</v>
      </c>
    </row>
    <row r="31" ht="15" customHeight="1">
      <c r="A31" s="83">
        <v>12</v>
      </c>
      <c r="B31" s="84">
        <f>IF(($A31&lt;C$4),1,IF(AND($A31&gt;C$15,C$15&gt;0),B30,IF(AND($A31&gt;=C$12,C$12&gt;0),ROUND(B30+C$13,4),IF(AND($A31&gt;=C$9,C$9&gt;0),ROUND(B30+C$10,4),IF(AND($A31&gt;=C$6,C$6&gt;0),ROUND(B30+C$7,4),C$3)))))</f>
        <v>1.47</v>
      </c>
      <c r="C31" s="85">
        <f>IF($A31&lt;C$4,C$2,IF(C$1=0,IF(C$16&gt;0,IF(C$2*C$16&lt;ROUND(C30*B31,3),C$2*C$16,ROUND(C30*B31,3)),ROUND(C30*B31,3)),IF(C$16&gt;0,IF(C$2*C$16&lt;ROUND(C$2*B31,3),C$2*C$16,ROUND(C$2*B31,3)),ROUND(C$2*B31,3))))</f>
        <v>0.5</v>
      </c>
      <c r="D31" s="86">
        <f>D30+ROUND(C31,2)</f>
        <v>1.59</v>
      </c>
      <c r="E31" s="161"/>
      <c r="F31" s="88">
        <f>IF(($A31&lt;G$4),1,IF(AND($A31&gt;G$15,G$15&gt;0),F30,IF(AND($A31&gt;=G$12,G$12&gt;0),ROUND(F30+G$13,4),IF(AND($A31&gt;=G$9,G$9&gt;0),ROUND(F30+G$10,4),IF(AND($A31&gt;=G$6,G$6&gt;0),ROUND(F30+G$7,4),G$3)))))</f>
        <v>1.47</v>
      </c>
      <c r="G31" s="85">
        <f>IF($A31&lt;G$4,G$2,IF(G$1=0,IF(G$16&gt;0,IF(G$2*G$16&lt;ROUND(G30*F31,3),G$2*G$16,ROUND(G30*F31,3)),ROUND(G30*F31,3)),IF(G$16&gt;0,IF(G$2*G$16&lt;ROUND(G$2*F31,3),G$2*G$16,ROUND(G$2*F31,3)),ROUND(G$2*F31,3))))</f>
        <v>0.713</v>
      </c>
      <c r="H31" s="86">
        <f>H30+ROUND(G31,2)</f>
        <v>2.28</v>
      </c>
      <c r="I31" s="89"/>
      <c r="J31" s="88">
        <f>IF(($A31&lt;K$4),1,IF(AND($A31&gt;K$15,K$15&gt;0),J30,IF(AND($A31&gt;=K$12,K$12&gt;0),ROUND(J30+K$13,4),IF(AND($A31&gt;=K$9,K$9&gt;0),ROUND(J30+K$10,4),IF(AND($A31&gt;=K$6,K$6&gt;0),ROUND(J30+K$7,4),K$3)))))</f>
        <v>1.47</v>
      </c>
      <c r="K31" s="85">
        <f>IF($A31&lt;K$4,K$2,IF(K$1=0,IF(K$16&gt;0,IF(K$2*K$16&lt;ROUND(K30*J31,3),K$2*K$16,ROUND(K30*J31,3)),ROUND(K30*J31,3)),IF(K$16&gt;0,IF(K$2*K$16&lt;ROUND(K$2*J31,3),K$2*K$16,ROUND(K$2*J31,3)),ROUND(K$2*J31,3))))</f>
        <v>0.756</v>
      </c>
      <c r="L31" s="86">
        <f>L30+ROUND(K31,2)</f>
        <v>2.42</v>
      </c>
      <c r="M31" s="162"/>
      <c r="N31" s="88">
        <f>IF(($A31&lt;O$4),1,IF(AND($A31&gt;O$15,O$15&gt;0),N30,IF(AND($A31&gt;=O$12,O$12&gt;0),ROUND(N30+O$13,4),IF(AND($A31&gt;=O$9,O$9&gt;0),ROUND(N30+O$10,4),IF(AND($A31&gt;=O$6,O$6&gt;0),ROUND(N30+O$7,4),O$3)))))</f>
        <v>36</v>
      </c>
      <c r="O31" s="85">
        <f>IF($A31&lt;O$4,O$2,IF(O$1=0,IF(O$16&gt;0,IF(O$2*O$16&lt;ROUND(O30*N31,3),O$2*O$16,ROUND(O30*N31,3)),ROUND(O30*N31,3)),IF(O$16&gt;0,IF(O$2*O$16&lt;ROUND(O$2*N31,3),O$2*O$16,ROUND(O$2*N31,3)),ROUND(O$2*N31,3))))</f>
        <v>0.36</v>
      </c>
      <c r="P31" s="86">
        <f>P30+ROUND(O31,2)</f>
        <v>1.81</v>
      </c>
    </row>
    <row r="32" ht="15" customHeight="1">
      <c r="A32" s="83">
        <v>13</v>
      </c>
      <c r="B32" s="84">
        <f>IF(($A32&lt;C$4),1,IF(AND($A32&gt;C$15,C$15&gt;0),B31,IF(AND($A32&gt;=C$12,C$12&gt;0),ROUND(B31+C$13,4),IF(AND($A32&gt;=C$9,C$9&gt;0),ROUND(B31+C$10,4),IF(AND($A32&gt;=C$6,C$6&gt;0),ROUND(B31+C$7,4),C$3)))))</f>
        <v>1.47</v>
      </c>
      <c r="C32" s="85">
        <f>IF($A32&lt;C$4,C$2,IF(C$1=0,IF(C$16&gt;0,IF(C$2*C$16&lt;ROUND(C31*B32,3),C$2*C$16,ROUND(C31*B32,3)),ROUND(C31*B32,3)),IF(C$16&gt;0,IF(C$2*C$16&lt;ROUND(C$2*B32,3),C$2*C$16,ROUND(C$2*B32,3)),ROUND(C$2*B32,3))))</f>
        <v>0.735</v>
      </c>
      <c r="D32" s="86">
        <f>D31+ROUND(C32,2)</f>
        <v>2.33</v>
      </c>
      <c r="E32" s="161"/>
      <c r="F32" s="88">
        <f>IF(($A32&lt;G$4),1,IF(AND($A32&gt;G$15,G$15&gt;0),F31,IF(AND($A32&gt;=G$12,G$12&gt;0),ROUND(F31+G$13,4),IF(AND($A32&gt;=G$9,G$9&gt;0),ROUND(F31+G$10,4),IF(AND($A32&gt;=G$6,G$6&gt;0),ROUND(F31+G$7,4),G$3)))))</f>
        <v>1.48</v>
      </c>
      <c r="G32" s="85">
        <f>IF($A32&lt;G$4,G$2,IF(G$1=0,IF(G$16&gt;0,IF(G$2*G$16&lt;ROUND(G31*F32,3),G$2*G$16,ROUND(G31*F32,3)),ROUND(G31*F32,3)),IF(G$16&gt;0,IF(G$2*G$16&lt;ROUND(G$2*F32,3),G$2*G$16,ROUND(G$2*F32,3)),ROUND(G$2*F32,3))))</f>
        <v>1.055</v>
      </c>
      <c r="H32" s="86">
        <f>H31+ROUND(G32,2)</f>
        <v>3.34</v>
      </c>
      <c r="I32" s="89"/>
      <c r="J32" s="88">
        <f>IF(($A32&lt;K$4),1,IF(AND($A32&gt;K$15,K$15&gt;0),J31,IF(AND($A32&gt;=K$12,K$12&gt;0),ROUND(J31+K$13,4),IF(AND($A32&gt;=K$9,K$9&gt;0),ROUND(J31+K$10,4),IF(AND($A32&gt;=K$6,K$6&gt;0),ROUND(J31+K$7,4),K$3)))))</f>
        <v>1.48</v>
      </c>
      <c r="K32" s="85">
        <f>IF($A32&lt;K$4,K$2,IF(K$1=0,IF(K$16&gt;0,IF(K$2*K$16&lt;ROUND(K31*J32,3),K$2*K$16,ROUND(K31*J32,3)),ROUND(K31*J32,3)),IF(K$16&gt;0,IF(K$2*K$16&lt;ROUND(K$2*J32,3),K$2*K$16,ROUND(K$2*J32,3)),ROUND(K$2*J32,3))))</f>
        <v>1.119</v>
      </c>
      <c r="L32" s="86">
        <f>L31+ROUND(K32,2)</f>
        <v>3.54</v>
      </c>
      <c r="M32" s="162"/>
      <c r="N32" s="88">
        <f>IF(($A32&lt;O$4),1,IF(AND($A32&gt;O$15,O$15&gt;0),N31,IF(AND($A32&gt;=O$12,O$12&gt;0),ROUND(N31+O$13,4),IF(AND($A32&gt;=O$9,O$9&gt;0),ROUND(N31+O$10,4),IF(AND($A32&gt;=O$6,O$6&gt;0),ROUND(N31+O$7,4),O$3)))))</f>
        <v>41</v>
      </c>
      <c r="O32" s="85">
        <f>IF($A32&lt;O$4,O$2,IF(O$1=0,IF(O$16&gt;0,IF(O$2*O$16&lt;ROUND(O31*N32,3),O$2*O$16,ROUND(O31*N32,3)),ROUND(O31*N32,3)),IF(O$16&gt;0,IF(O$2*O$16&lt;ROUND(O$2*N32,3),O$2*O$16,ROUND(O$2*N32,3)),ROUND(O$2*N32,3))))</f>
        <v>0.4</v>
      </c>
      <c r="P32" s="86">
        <f>P31+ROUND(O32,2)</f>
        <v>2.21</v>
      </c>
    </row>
    <row r="33" ht="15" customHeight="1">
      <c r="A33" s="83">
        <v>14</v>
      </c>
      <c r="B33" s="84">
        <f>IF(($A33&lt;C$4),1,IF(AND($A33&gt;C$15,C$15&gt;0),B32,IF(AND($A33&gt;=C$12,C$12&gt;0),ROUND(B32+C$13,4),IF(AND($A33&gt;=C$9,C$9&gt;0),ROUND(B32+C$10,4),IF(AND($A33&gt;=C$6,C$6&gt;0),ROUND(B32+C$7,4),C$3)))))</f>
        <v>1.47</v>
      </c>
      <c r="C33" s="85">
        <f>IF($A33&lt;C$4,C$2,IF(C$1=0,IF(C$16&gt;0,IF(C$2*C$16&lt;ROUND(C32*B33,3),C$2*C$16,ROUND(C32*B33,3)),ROUND(C32*B33,3)),IF(C$16&gt;0,IF(C$2*C$16&lt;ROUND(C$2*B33,3),C$2*C$16,ROUND(C$2*B33,3)),ROUND(C$2*B33,3))))</f>
        <v>1.08</v>
      </c>
      <c r="D33" s="86">
        <f>D32+ROUND(C33,2)</f>
        <v>3.41</v>
      </c>
      <c r="E33" s="161"/>
      <c r="F33" s="88">
        <f>IF(($A33&lt;G$4),1,IF(AND($A33&gt;G$15,G$15&gt;0),F32,IF(AND($A33&gt;=G$12,G$12&gt;0),ROUND(F32+G$13,4),IF(AND($A33&gt;=G$9,G$9&gt;0),ROUND(F32+G$10,4),IF(AND($A33&gt;=G$6,G$6&gt;0),ROUND(F32+G$7,4),G$3)))))</f>
        <v>1.49</v>
      </c>
      <c r="G33" s="85">
        <f>IF($A33&lt;G$4,G$2,IF(G$1=0,IF(G$16&gt;0,IF(G$2*G$16&lt;ROUND(G32*F33,3),G$2*G$16,ROUND(G32*F33,3)),ROUND(G32*F33,3)),IF(G$16&gt;0,IF(G$2*G$16&lt;ROUND(G$2*F33,3),G$2*G$16,ROUND(G$2*F33,3)),ROUND(G$2*F33,3))))</f>
        <v>1.572</v>
      </c>
      <c r="H33" s="86">
        <f>H32+ROUND(G33,2)</f>
        <v>4.91</v>
      </c>
      <c r="I33" s="89"/>
      <c r="J33" s="88">
        <f>IF(($A33&lt;K$4),1,IF(AND($A33&gt;K$15,K$15&gt;0),J32,IF(AND($A33&gt;=K$12,K$12&gt;0),ROUND(J32+K$13,4),IF(AND($A33&gt;=K$9,K$9&gt;0),ROUND(J32+K$10,4),IF(AND($A33&gt;=K$6,K$6&gt;0),ROUND(J32+K$7,4),K$3)))))</f>
        <v>1.49</v>
      </c>
      <c r="K33" s="85">
        <f>IF($A33&lt;K$4,K$2,IF(K$1=0,IF(K$16&gt;0,IF(K$2*K$16&lt;ROUND(K32*J33,3),K$2*K$16,ROUND(K32*J33,3)),ROUND(K32*J33,3)),IF(K$16&gt;0,IF(K$2*K$16&lt;ROUND(K$2*J33,3),K$2*K$16,ROUND(K$2*J33,3)),ROUND(K$2*J33,3))))</f>
        <v>1.667</v>
      </c>
      <c r="L33" s="86">
        <f>L32+ROUND(K33,2)</f>
        <v>5.21</v>
      </c>
      <c r="M33" s="162"/>
      <c r="N33" s="88">
        <f>IF(($A33&lt;O$4),1,IF(AND($A33&gt;O$15,O$15&gt;0),N32,IF(AND($A33&gt;=O$12,O$12&gt;0),ROUND(N32+O$13,4),IF(AND($A33&gt;=O$9,O$9&gt;0),ROUND(N32+O$10,4),IF(AND($A33&gt;=O$6,O$6&gt;0),ROUND(N32+O$7,4),O$3)))))</f>
        <v>46</v>
      </c>
      <c r="O33" s="85">
        <f>IF($A33&lt;O$4,O$2,IF(O$1=0,IF(O$16&gt;0,IF(O$2*O$16&lt;ROUND(O32*N33,3),O$2*O$16,ROUND(O32*N33,3)),ROUND(O32*N33,3)),IF(O$16&gt;0,IF(O$2*O$16&lt;ROUND(O$2*N33,3),O$2*O$16,ROUND(O$2*N33,3)),ROUND(O$2*N33,3))))</f>
        <v>0.4</v>
      </c>
      <c r="P33" s="86">
        <f>P32+ROUND(O33,2)</f>
        <v>2.61</v>
      </c>
    </row>
    <row r="34" ht="15" customHeight="1">
      <c r="A34" s="83">
        <v>15</v>
      </c>
      <c r="B34" s="90">
        <f>IF(($A34&lt;C$4),1,IF(AND($A34&gt;C$15,C$15&gt;0),B33,IF(AND($A34&gt;=C$12,C$12&gt;0),ROUND(B33+C$13,4),IF(AND($A34&gt;=C$9,C$9&gt;0),ROUND(B33+C$10,4),IF(AND($A34&gt;=C$6,C$6&gt;0),ROUND(B33+C$7,4),C$3)))))</f>
        <v>1.47</v>
      </c>
      <c r="C34" s="91">
        <f>IF($A34&lt;C$4,C$2,IF(C$1=0,IF(C$16&gt;0,IF(C$2*C$16&lt;ROUND(C33*B34,3),C$2*C$16,ROUND(C33*B34,3)),ROUND(C33*B34,3)),IF(C$16&gt;0,IF(C$2*C$16&lt;ROUND(C$2*B34,3),C$2*C$16,ROUND(C$2*B34,3)),ROUND(C$2*B34,3))))</f>
        <v>1.588</v>
      </c>
      <c r="D34" s="92">
        <f>D33+ROUND(C34,2)</f>
        <v>5</v>
      </c>
      <c r="E34" s="87"/>
      <c r="F34" s="93">
        <f>IF(($A34&lt;G$4),1,IF(AND($A34&gt;G$15,G$15&gt;0),F33,IF(AND($A34&gt;=G$12,G$12&gt;0),ROUND(F33+G$13,4),IF(AND($A34&gt;=G$9,G$9&gt;0),ROUND(F33+G$10,4),IF(AND($A34&gt;=G$6,G$6&gt;0),ROUND(F33+G$7,4),G$3)))))</f>
        <v>1.5</v>
      </c>
      <c r="G34" s="91">
        <f>IF($A34&lt;G$4,G$2,IF(G$1=0,IF(G$16&gt;0,IF(G$2*G$16&lt;ROUND(G33*F34,3),G$2*G$16,ROUND(G33*F34,3)),ROUND(G33*F34,3)),IF(G$16&gt;0,IF(G$2*G$16&lt;ROUND(G$2*F34,3),G$2*G$16,ROUND(G$2*F34,3)),ROUND(G$2*F34,3))))</f>
        <v>2.358</v>
      </c>
      <c r="H34" s="92">
        <f>H33+ROUND(G34,2)</f>
        <v>7.27</v>
      </c>
      <c r="I34" s="89"/>
      <c r="J34" s="93">
        <f>IF(($A34&lt;K$4),1,IF(AND($A34&gt;K$15,K$15&gt;0),J33,IF(AND($A34&gt;=K$12,K$12&gt;0),ROUND(J33+K$13,4),IF(AND($A34&gt;=K$9,K$9&gt;0),ROUND(J33+K$10,4),IF(AND($A34&gt;=K$6,K$6&gt;0),ROUND(J33+K$7,4),K$3)))))</f>
        <v>1.5</v>
      </c>
      <c r="K34" s="91">
        <f>IF($A34&lt;K$4,K$2,IF(K$1=0,IF(K$16&gt;0,IF(K$2*K$16&lt;ROUND(K33*J34,3),K$2*K$16,ROUND(K33*J34,3)),ROUND(K33*J34,3)),IF(K$16&gt;0,IF(K$2*K$16&lt;ROUND(K$2*J34,3),K$2*K$16,ROUND(K$2*J34,3)),ROUND(K$2*J34,3))))</f>
        <v>2.501</v>
      </c>
      <c r="L34" s="92">
        <f>L33+ROUND(K34,2)</f>
        <v>7.71</v>
      </c>
      <c r="M34" s="87"/>
      <c r="N34" s="93">
        <f>IF(($A34&lt;O$4),1,IF(AND($A34&gt;O$15,O$15&gt;0),N33,IF(AND($A34&gt;=O$12,O$12&gt;0),ROUND(N33+O$13,4),IF(AND($A34&gt;=O$9,O$9&gt;0),ROUND(N33+O$10,4),IF(AND($A34&gt;=O$6,O$6&gt;0),ROUND(N33+O$7,4),O$3)))))</f>
        <v>46</v>
      </c>
      <c r="O34" s="91">
        <f>IF($A34&lt;O$4,O$2,IF(O$1=0,IF(O$16&gt;0,IF(O$2*O$16&lt;ROUND(O33*N34,3),O$2*O$16,ROUND(O33*N34,3)),ROUND(O33*N34,3)),IF(O$16&gt;0,IF(O$2*O$16&lt;ROUND(O$2*N34,3),O$2*O$16,ROUND(O$2*N34,3)),ROUND(O$2*N34,3))))</f>
        <v>0.4</v>
      </c>
      <c r="P34" s="92">
        <f>P33+ROUND(O34,2)</f>
        <v>3.01</v>
      </c>
    </row>
    <row r="35" ht="15" customHeight="1">
      <c r="A35" s="83">
        <v>16</v>
      </c>
      <c r="B35" s="84">
        <f>IF(($A35&lt;C$4),1,IF(AND($A35&gt;C$15,C$15&gt;0),B34,IF(AND($A35&gt;=C$12,C$12&gt;0),ROUND(B34+C$13,4),IF(AND($A35&gt;=C$9,C$9&gt;0),ROUND(B34+C$10,4),IF(AND($A35&gt;=C$6,C$6&gt;0),ROUND(B34+C$7,4),C$3)))))</f>
        <v>1.47</v>
      </c>
      <c r="C35" s="85">
        <f>IF($A35&lt;C$4,C$2,IF(C$1=0,IF(C$16&gt;0,IF(C$2*C$16&lt;ROUND(C34*B35,3),C$2*C$16,ROUND(C34*B35,3)),ROUND(C34*B35,3)),IF(C$16&gt;0,IF(C$2*C$16&lt;ROUND(C$2*B35,3),C$2*C$16,ROUND(C$2*B35,3)),ROUND(C$2*B35,3))))</f>
        <v>2.334</v>
      </c>
      <c r="D35" s="86">
        <f>D34+ROUND(C35,2)</f>
        <v>7.33</v>
      </c>
      <c r="E35" s="161"/>
      <c r="F35" s="88">
        <f>IF(($A35&lt;G$4),1,IF(AND($A35&gt;G$15,G$15&gt;0),F34,IF(AND($A35&gt;=G$12,G$12&gt;0),ROUND(F34+G$13,4),IF(AND($A35&gt;=G$9,G$9&gt;0),ROUND(F34+G$10,4),IF(AND($A35&gt;=G$6,G$6&gt;0),ROUND(F34+G$7,4),G$3)))))</f>
        <v>1.5</v>
      </c>
      <c r="G35" s="85">
        <f>IF($A35&lt;G$4,G$2,IF(G$1=0,IF(G$16&gt;0,IF(G$2*G$16&lt;ROUND(G34*F35,3),G$2*G$16,ROUND(G34*F35,3)),ROUND(G34*F35,3)),IF(G$16&gt;0,IF(G$2*G$16&lt;ROUND(G$2*F35,3),G$2*G$16,ROUND(G$2*F35,3)),ROUND(G$2*F35,3))))</f>
        <v>3.537</v>
      </c>
      <c r="H35" s="86">
        <f>H34+ROUND(G35,2)</f>
        <v>10.81</v>
      </c>
      <c r="I35" s="89"/>
      <c r="J35" s="88">
        <f>IF(($A35&lt;K$4),1,IF(AND($A35&gt;K$15,K$15&gt;0),J34,IF(AND($A35&gt;=K$12,K$12&gt;0),ROUND(J34+K$13,4),IF(AND($A35&gt;=K$9,K$9&gt;0),ROUND(J34+K$10,4),IF(AND($A35&gt;=K$6,K$6&gt;0),ROUND(J34+K$7,4),K$3)))))</f>
        <v>1.51</v>
      </c>
      <c r="K35" s="85">
        <f>IF($A35&lt;K$4,K$2,IF(K$1=0,IF(K$16&gt;0,IF(K$2*K$16&lt;ROUND(K34*J35,3),K$2*K$16,ROUND(K34*J35,3)),ROUND(K34*J35,3)),IF(K$16&gt;0,IF(K$2*K$16&lt;ROUND(K$2*J35,3),K$2*K$16,ROUND(K$2*J35,3)),ROUND(K$2*J35,3))))</f>
        <v>3.777</v>
      </c>
      <c r="L35" s="86">
        <f>L34+ROUND(K35,2)</f>
        <v>11.49</v>
      </c>
      <c r="M35" s="162"/>
      <c r="N35" s="88">
        <f>IF(($A35&lt;O$4),1,IF(AND($A35&gt;O$15,O$15&gt;0),N34,IF(AND($A35&gt;=O$12,O$12&gt;0),ROUND(N34+O$13,4),IF(AND($A35&gt;=O$9,O$9&gt;0),ROUND(N34+O$10,4),IF(AND($A35&gt;=O$6,O$6&gt;0),ROUND(N34+O$7,4),O$3)))))</f>
        <v>46</v>
      </c>
      <c r="O35" s="85">
        <f>IF($A35&lt;O$4,O$2,IF(O$1=0,IF(O$16&gt;0,IF(O$2*O$16&lt;ROUND(O34*N35,3),O$2*O$16,ROUND(O34*N35,3)),ROUND(O34*N35,3)),IF(O$16&gt;0,IF(O$2*O$16&lt;ROUND(O$2*N35,3),O$2*O$16,ROUND(O$2*N35,3)),ROUND(O$2*N35,3))))</f>
        <v>0.4</v>
      </c>
      <c r="P35" s="86">
        <f>P34+ROUND(O35,2)</f>
        <v>3.41</v>
      </c>
    </row>
    <row r="36" ht="15" customHeight="1">
      <c r="A36" s="83">
        <v>17</v>
      </c>
      <c r="B36" s="84">
        <f>IF(($A36&lt;C$4),1,IF(AND($A36&gt;C$15,C$15&gt;0),B35,IF(AND($A36&gt;=C$12,C$12&gt;0),ROUND(B35+C$13,4),IF(AND($A36&gt;=C$9,C$9&gt;0),ROUND(B35+C$10,4),IF(AND($A36&gt;=C$6,C$6&gt;0),ROUND(B35+C$7,4),C$3)))))</f>
        <v>1.47</v>
      </c>
      <c r="C36" s="85">
        <f>IF($A36&lt;C$4,C$2,IF(C$1=0,IF(C$16&gt;0,IF(C$2*C$16&lt;ROUND(C35*B36,3),C$2*C$16,ROUND(C35*B36,3)),ROUND(C35*B36,3)),IF(C$16&gt;0,IF(C$2*C$16&lt;ROUND(C$2*B36,3),C$2*C$16,ROUND(C$2*B36,3)),ROUND(C$2*B36,3))))</f>
        <v>3.431</v>
      </c>
      <c r="D36" s="86">
        <f>D35+ROUND(C36,2)</f>
        <v>10.76</v>
      </c>
      <c r="E36" s="161"/>
      <c r="F36" s="88">
        <f>IF(($A36&lt;G$4),1,IF(AND($A36&gt;G$15,G$15&gt;0),F35,IF(AND($A36&gt;=G$12,G$12&gt;0),ROUND(F35+G$13,4),IF(AND($A36&gt;=G$9,G$9&gt;0),ROUND(F35+G$10,4),IF(AND($A36&gt;=G$6,G$6&gt;0),ROUND(F35+G$7,4),G$3)))))</f>
        <v>1.5</v>
      </c>
      <c r="G36" s="85">
        <f>IF($A36&lt;G$4,G$2,IF(G$1=0,IF(G$16&gt;0,IF(G$2*G$16&lt;ROUND(G35*F36,3),G$2*G$16,ROUND(G35*F36,3)),ROUND(G35*F36,3)),IF(G$16&gt;0,IF(G$2*G$16&lt;ROUND(G$2*F36,3),G$2*G$16,ROUND(G$2*F36,3)),ROUND(G$2*F36,3))))</f>
        <v>4</v>
      </c>
      <c r="H36" s="86">
        <f>H35+ROUND(G36,2)</f>
        <v>14.81</v>
      </c>
      <c r="I36" s="89"/>
      <c r="J36" s="88">
        <f>IF(($A36&lt;K$4),1,IF(AND($A36&gt;K$15,K$15&gt;0),J35,IF(AND($A36&gt;=K$12,K$12&gt;0),ROUND(J35+K$13,4),IF(AND($A36&gt;=K$9,K$9&gt;0),ROUND(J35+K$10,4),IF(AND($A36&gt;=K$6,K$6&gt;0),ROUND(J35+K$7,4),K$3)))))</f>
        <v>1.52</v>
      </c>
      <c r="K36" s="85">
        <f>IF($A36&lt;K$4,K$2,IF(K$1=0,IF(K$16&gt;0,IF(K$2*K$16&lt;ROUND(K35*J36,3),K$2*K$16,ROUND(K35*J36,3)),ROUND(K35*J36,3)),IF(K$16&gt;0,IF(K$2*K$16&lt;ROUND(K$2*J36,3),K$2*K$16,ROUND(K$2*J36,3)),ROUND(K$2*J36,3))))</f>
        <v>5.741000000000001</v>
      </c>
      <c r="L36" s="86">
        <f>L35+ROUND(K36,2)</f>
        <v>17.23</v>
      </c>
      <c r="M36" s="162"/>
      <c r="N36" s="88">
        <f>IF(($A36&lt;O$4),1,IF(AND($A36&gt;O$15,O$15&gt;0),N35,IF(AND($A36&gt;=O$12,O$12&gt;0),ROUND(N35+O$13,4),IF(AND($A36&gt;=O$9,O$9&gt;0),ROUND(N35+O$10,4),IF(AND($A36&gt;=O$6,O$6&gt;0),ROUND(N35+O$7,4),O$3)))))</f>
        <v>46</v>
      </c>
      <c r="O36" s="85">
        <f>IF($A36&lt;O$4,O$2,IF(O$1=0,IF(O$16&gt;0,IF(O$2*O$16&lt;ROUND(O35*N36,3),O$2*O$16,ROUND(O35*N36,3)),ROUND(O35*N36,3)),IF(O$16&gt;0,IF(O$2*O$16&lt;ROUND(O$2*N36,3),O$2*O$16,ROUND(O$2*N36,3)),ROUND(O$2*N36,3))))</f>
        <v>0.4</v>
      </c>
      <c r="P36" s="86">
        <f>P35+ROUND(O36,2)</f>
        <v>3.81</v>
      </c>
    </row>
    <row r="37" ht="15" customHeight="1">
      <c r="A37" s="83">
        <v>18</v>
      </c>
      <c r="B37" s="84">
        <f>IF(($A37&lt;C$4),1,IF(AND($A37&gt;C$15,C$15&gt;0),B36,IF(AND($A37&gt;=C$12,C$12&gt;0),ROUND(B36+C$13,4),IF(AND($A37&gt;=C$9,C$9&gt;0),ROUND(B36+C$10,4),IF(AND($A37&gt;=C$6,C$6&gt;0),ROUND(B36+C$7,4),C$3)))))</f>
        <v>1.47</v>
      </c>
      <c r="C37" s="85">
        <f>IF($A37&lt;C$4,C$2,IF(C$1=0,IF(C$16&gt;0,IF(C$2*C$16&lt;ROUND(C36*B37,3),C$2*C$16,ROUND(C36*B37,3)),ROUND(C36*B37,3)),IF(C$16&gt;0,IF(C$2*C$16&lt;ROUND(C$2*B37,3),C$2*C$16,ROUND(C$2*B37,3)),ROUND(C$2*B37,3))))</f>
        <v>4</v>
      </c>
      <c r="D37" s="86">
        <f>D36+ROUND(C37,2)</f>
        <v>14.76</v>
      </c>
      <c r="E37" s="161"/>
      <c r="F37" s="88">
        <f>IF(($A37&lt;G$4),1,IF(AND($A37&gt;G$15,G$15&gt;0),F36,IF(AND($A37&gt;=G$12,G$12&gt;0),ROUND(F36+G$13,4),IF(AND($A37&gt;=G$9,G$9&gt;0),ROUND(F36+G$10,4),IF(AND($A37&gt;=G$6,G$6&gt;0),ROUND(F36+G$7,4),G$3)))))</f>
        <v>1.5</v>
      </c>
      <c r="G37" s="85">
        <f>IF($A37&lt;G$4,G$2,IF(G$1=0,IF(G$16&gt;0,IF(G$2*G$16&lt;ROUND(G36*F37,3),G$2*G$16,ROUND(G36*F37,3)),ROUND(G36*F37,3)),IF(G$16&gt;0,IF(G$2*G$16&lt;ROUND(G$2*F37,3),G$2*G$16,ROUND(G$2*F37,3)),ROUND(G$2*F37,3))))</f>
        <v>4</v>
      </c>
      <c r="H37" s="86">
        <f>H36+ROUND(G37,2)</f>
        <v>18.81</v>
      </c>
      <c r="I37" s="89"/>
      <c r="J37" s="88">
        <f>IF(($A37&lt;K$4),1,IF(AND($A37&gt;K$15,K$15&gt;0),J36,IF(AND($A37&gt;=K$12,K$12&gt;0),ROUND(J36+K$13,4),IF(AND($A37&gt;=K$9,K$9&gt;0),ROUND(J36+K$10,4),IF(AND($A37&gt;=K$6,K$6&gt;0),ROUND(J36+K$7,4),K$3)))))</f>
        <v>1.53</v>
      </c>
      <c r="K37" s="85">
        <f>IF($A37&lt;K$4,K$2,IF(K$1=0,IF(K$16&gt;0,IF(K$2*K$16&lt;ROUND(K36*J37,3),K$2*K$16,ROUND(K36*J37,3)),ROUND(K36*J37,3)),IF(K$16&gt;0,IF(K$2*K$16&lt;ROUND(K$2*J37,3),K$2*K$16,ROUND(K$2*J37,3)),ROUND(K$2*J37,3))))</f>
        <v>6</v>
      </c>
      <c r="L37" s="86">
        <f>L36+ROUND(K37,2)</f>
        <v>23.23</v>
      </c>
      <c r="M37" s="162"/>
      <c r="N37" s="88">
        <f>IF(($A37&lt;O$4),1,IF(AND($A37&gt;O$15,O$15&gt;0),N36,IF(AND($A37&gt;=O$12,O$12&gt;0),ROUND(N36+O$13,4),IF(AND($A37&gt;=O$9,O$9&gt;0),ROUND(N36+O$10,4),IF(AND($A37&gt;=O$6,O$6&gt;0),ROUND(N36+O$7,4),O$3)))))</f>
        <v>46</v>
      </c>
      <c r="O37" s="85">
        <f>IF($A37&lt;O$4,O$2,IF(O$1=0,IF(O$16&gt;0,IF(O$2*O$16&lt;ROUND(O36*N37,3),O$2*O$16,ROUND(O36*N37,3)),ROUND(O36*N37,3)),IF(O$16&gt;0,IF(O$2*O$16&lt;ROUND(O$2*N37,3),O$2*O$16,ROUND(O$2*N37,3)),ROUND(O$2*N37,3))))</f>
        <v>0.4</v>
      </c>
      <c r="P37" s="86">
        <f>P36+ROUND(O37,2)</f>
        <v>4.21</v>
      </c>
    </row>
    <row r="38" ht="15" customHeight="1">
      <c r="A38" s="83">
        <v>19</v>
      </c>
      <c r="B38" s="84">
        <f>IF(($A38&lt;C$4),1,IF(AND($A38&gt;C$15,C$15&gt;0),B37,IF(AND($A38&gt;=C$12,C$12&gt;0),ROUND(B37+C$13,4),IF(AND($A38&gt;=C$9,C$9&gt;0),ROUND(B37+C$10,4),IF(AND($A38&gt;=C$6,C$6&gt;0),ROUND(B37+C$7,4),C$3)))))</f>
        <v>1.47</v>
      </c>
      <c r="C38" s="85">
        <f>IF($A38&lt;C$4,C$2,IF(C$1=0,IF(C$16&gt;0,IF(C$2*C$16&lt;ROUND(C37*B38,3),C$2*C$16,ROUND(C37*B38,3)),ROUND(C37*B38,3)),IF(C$16&gt;0,IF(C$2*C$16&lt;ROUND(C$2*B38,3),C$2*C$16,ROUND(C$2*B38,3)),ROUND(C$2*B38,3))))</f>
        <v>4</v>
      </c>
      <c r="D38" s="86">
        <f>D37+ROUND(C38,2)</f>
        <v>18.76</v>
      </c>
      <c r="E38" s="161"/>
      <c r="F38" s="88">
        <f>IF(($A38&lt;G$4),1,IF(AND($A38&gt;G$15,G$15&gt;0),F37,IF(AND($A38&gt;=G$12,G$12&gt;0),ROUND(F37+G$13,4),IF(AND($A38&gt;=G$9,G$9&gt;0),ROUND(F37+G$10,4),IF(AND($A38&gt;=G$6,G$6&gt;0),ROUND(F37+G$7,4),G$3)))))</f>
        <v>1.5</v>
      </c>
      <c r="G38" s="85">
        <f>IF($A38&lt;G$4,G$2,IF(G$1=0,IF(G$16&gt;0,IF(G$2*G$16&lt;ROUND(G37*F38,3),G$2*G$16,ROUND(G37*F38,3)),ROUND(G37*F38,3)),IF(G$16&gt;0,IF(G$2*G$16&lt;ROUND(G$2*F38,3),G$2*G$16,ROUND(G$2*F38,3)),ROUND(G$2*F38,3))))</f>
        <v>4</v>
      </c>
      <c r="H38" s="86">
        <f>H37+ROUND(G38,2)</f>
        <v>22.81</v>
      </c>
      <c r="I38" s="89"/>
      <c r="J38" s="88">
        <f>IF(($A38&lt;K$4),1,IF(AND($A38&gt;K$15,K$15&gt;0),J37,IF(AND($A38&gt;=K$12,K$12&gt;0),ROUND(J37+K$13,4),IF(AND($A38&gt;=K$9,K$9&gt;0),ROUND(J37+K$10,4),IF(AND($A38&gt;=K$6,K$6&gt;0),ROUND(J37+K$7,4),K$3)))))</f>
        <v>1.54</v>
      </c>
      <c r="K38" s="85">
        <f>IF($A38&lt;K$4,K$2,IF(K$1=0,IF(K$16&gt;0,IF(K$2*K$16&lt;ROUND(K37*J38,3),K$2*K$16,ROUND(K37*J38,3)),ROUND(K37*J38,3)),IF(K$16&gt;0,IF(K$2*K$16&lt;ROUND(K$2*J38,3),K$2*K$16,ROUND(K$2*J38,3)),ROUND(K$2*J38,3))))</f>
        <v>6</v>
      </c>
      <c r="L38" s="86">
        <f>L37+ROUND(K38,2)</f>
        <v>29.23</v>
      </c>
      <c r="M38" s="162"/>
      <c r="N38" s="88">
        <f>IF(($A38&lt;O$4),1,IF(AND($A38&gt;O$15,O$15&gt;0),N37,IF(AND($A38&gt;=O$12,O$12&gt;0),ROUND(N37+O$13,4),IF(AND($A38&gt;=O$9,O$9&gt;0),ROUND(N37+O$10,4),IF(AND($A38&gt;=O$6,O$6&gt;0),ROUND(N37+O$7,4),O$3)))))</f>
        <v>46</v>
      </c>
      <c r="O38" s="85">
        <f>IF($A38&lt;O$4,O$2,IF(O$1=0,IF(O$16&gt;0,IF(O$2*O$16&lt;ROUND(O37*N38,3),O$2*O$16,ROUND(O37*N38,3)),ROUND(O37*N38,3)),IF(O$16&gt;0,IF(O$2*O$16&lt;ROUND(O$2*N38,3),O$2*O$16,ROUND(O$2*N38,3)),ROUND(O$2*N38,3))))</f>
        <v>0.4</v>
      </c>
      <c r="P38" s="86">
        <f>P37+ROUND(O38,2)</f>
        <v>4.61</v>
      </c>
    </row>
    <row r="39" ht="15.5" customHeight="1">
      <c r="A39" s="94">
        <v>20</v>
      </c>
      <c r="B39" s="95">
        <f>IF(($A39&lt;C$4),1,IF(AND($A39&gt;C$15,C$15&gt;0),B38,IF(AND($A39&gt;=C$12,C$12&gt;0),ROUND(B38+C$13,4),IF(AND($A39&gt;=C$9,C$9&gt;0),ROUND(B38+C$10,4),IF(AND($A39&gt;=C$6,C$6&gt;0),ROUND(B38+C$7,4),C$3)))))</f>
        <v>1.47</v>
      </c>
      <c r="C39" s="96">
        <f>IF($A39&lt;C$4,C$2,IF(C$1=0,IF(C$16&gt;0,IF(C$2*C$16&lt;ROUND(C38*B39,3),C$2*C$16,ROUND(C38*B39,3)),ROUND(C38*B39,3)),IF(C$16&gt;0,IF(C$2*C$16&lt;ROUND(C$2*B39,3),C$2*C$16,ROUND(C$2*B39,3)),ROUND(C$2*B39,3))))</f>
        <v>4</v>
      </c>
      <c r="D39" s="97">
        <f>D38+ROUND(C39,2)</f>
        <v>22.76</v>
      </c>
      <c r="E39" s="163"/>
      <c r="F39" s="99">
        <f>IF(($A39&lt;G$4),1,IF(AND($A39&gt;G$15,G$15&gt;0),F38,IF(AND($A39&gt;=G$12,G$12&gt;0),ROUND(F38+G$13,4),IF(AND($A39&gt;=G$9,G$9&gt;0),ROUND(F38+G$10,4),IF(AND($A39&gt;=G$6,G$6&gt;0),ROUND(F38+G$7,4),G$3)))))</f>
        <v>1.5</v>
      </c>
      <c r="G39" s="96">
        <f>IF($A39&lt;G$4,G$2,IF(G$1=0,IF(G$16&gt;0,IF(G$2*G$16&lt;ROUND(G38*F39,3),G$2*G$16,ROUND(G38*F39,3)),ROUND(G38*F39,3)),IF(G$16&gt;0,IF(G$2*G$16&lt;ROUND(G$2*F39,3),G$2*G$16,ROUND(G$2*F39,3)),ROUND(G$2*F39,3))))</f>
        <v>4</v>
      </c>
      <c r="H39" s="97">
        <f>H38+ROUND(G39,2)</f>
        <v>26.81</v>
      </c>
      <c r="I39" s="100"/>
      <c r="J39" s="99">
        <f>IF(($A39&lt;K$4),1,IF(AND($A39&gt;K$15,K$15&gt;0),J38,IF(AND($A39&gt;=K$12,K$12&gt;0),ROUND(J38+K$13,4),IF(AND($A39&gt;=K$9,K$9&gt;0),ROUND(J38+K$10,4),IF(AND($A39&gt;=K$6,K$6&gt;0),ROUND(J38+K$7,4),K$3)))))</f>
        <v>1.55</v>
      </c>
      <c r="K39" s="96">
        <f>IF($A39&lt;K$4,K$2,IF(K$1=0,IF(K$16&gt;0,IF(K$2*K$16&lt;ROUND(K38*J39,3),K$2*K$16,ROUND(K38*J39,3)),ROUND(K38*J39,3)),IF(K$16&gt;0,IF(K$2*K$16&lt;ROUND(K$2*J39,3),K$2*K$16,ROUND(K$2*J39,3)),ROUND(K$2*J39,3))))</f>
        <v>6</v>
      </c>
      <c r="L39" s="97">
        <f>L38+ROUND(K39,2)</f>
        <v>35.23</v>
      </c>
      <c r="M39" s="164"/>
      <c r="N39" s="99">
        <f>IF(($A39&lt;O$4),1,IF(AND($A39&gt;O$15,O$15&gt;0),N38,IF(AND($A39&gt;=O$12,O$12&gt;0),ROUND(N38+O$13,4),IF(AND($A39&gt;=O$9,O$9&gt;0),ROUND(N38+O$10,4),IF(AND($A39&gt;=O$6,O$6&gt;0),ROUND(N38+O$7,4),O$3)))))</f>
        <v>46</v>
      </c>
      <c r="O39" s="96">
        <f>IF($A39&lt;O$4,O$2,IF(O$1=0,IF(O$16&gt;0,IF(O$2*O$16&lt;ROUND(O38*N39,3),O$2*O$16,ROUND(O38*N39,3)),ROUND(O38*N39,3)),IF(O$16&gt;0,IF(O$2*O$16&lt;ROUND(O$2*N39,3),O$2*O$16,ROUND(O$2*N39,3)),ROUND(O$2*N39,3))))</f>
        <v>0.4</v>
      </c>
      <c r="P39" s="97">
        <f>P38+ROUND(O39,2)</f>
        <v>5.010000000000001</v>
      </c>
    </row>
  </sheetData>
  <conditionalFormatting sqref="C7:E7 G7:I7 K7:M7 O7:P7 C10:E10 G10 K10 O10 C11:E11 G11 K11 O11 D12:E12 C13:E13 G13 K13 O13 C14:E14 G14 K14 O14 B19:B39">
    <cfRule type="cellIs" dxfId="1" priority="1" operator="lessThan" stopIfTrue="1">
      <formula>0</formula>
    </cfRule>
  </conditionalFormatting>
  <pageMargins left="0.72" right="0.56" top="0.32" bottom="0.3" header="0.24" footer="0.21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P39"/>
  <sheetViews>
    <sheetView workbookViewId="0" showGridLines="0" defaultGridColor="1"/>
  </sheetViews>
  <sheetFormatPr defaultColWidth="9" defaultRowHeight="12.75" customHeight="1" outlineLevelRow="0" outlineLevelCol="0"/>
  <cols>
    <col min="1" max="1" width="24.6016" style="165" customWidth="1"/>
    <col min="2" max="2" width="7.8125" style="165" customWidth="1"/>
    <col min="3" max="3" width="6.21094" style="165" customWidth="1"/>
    <col min="4" max="4" width="7.21094" style="165" customWidth="1"/>
    <col min="5" max="5" width="1.60156" style="165" customWidth="1"/>
    <col min="6" max="6" width="7.60156" style="165" customWidth="1"/>
    <col min="7" max="7" width="8.8125" style="165" customWidth="1"/>
    <col min="8" max="8" width="8.8125" style="165" customWidth="1"/>
    <col min="9" max="9" width="1.60156" style="165" customWidth="1"/>
    <col min="10" max="10" width="7.60156" style="165" customWidth="1"/>
    <col min="11" max="11" width="8.8125" style="165" customWidth="1"/>
    <col min="12" max="12" width="8.8125" style="165" customWidth="1"/>
    <col min="13" max="13" width="1.60156" style="165" customWidth="1"/>
    <col min="14" max="14" width="8" style="165" customWidth="1"/>
    <col min="15" max="15" width="8.8125" style="165" customWidth="1"/>
    <col min="16" max="16" width="8.8125" style="165" customWidth="1"/>
    <col min="17" max="256" width="9" style="165" customWidth="1"/>
  </cols>
  <sheetData>
    <row r="1" ht="15" customHeight="1">
      <c r="A1" s="6"/>
      <c r="B1" s="6"/>
      <c r="C1" s="6"/>
      <c r="D1" s="6"/>
      <c r="E1" s="166"/>
      <c r="F1" s="6"/>
      <c r="G1" s="6"/>
      <c r="H1" s="6"/>
      <c r="I1" s="166"/>
      <c r="J1" s="6"/>
      <c r="K1" s="6"/>
      <c r="L1" s="6"/>
      <c r="M1" s="166"/>
      <c r="N1" s="6"/>
      <c r="O1" s="6"/>
      <c r="P1" s="6"/>
    </row>
    <row r="2" ht="15" customHeight="1">
      <c r="A2" t="s" s="167">
        <v>19</v>
      </c>
      <c r="B2" t="s" s="168">
        <f>IF(C$2&lt;2,"д.б. &gt;1","")</f>
      </c>
      <c r="C2" s="139">
        <v>16</v>
      </c>
      <c r="D2" s="169"/>
      <c r="E2" s="170"/>
      <c r="F2" t="s" s="171">
        <f>IF(G$2&lt;2,"д.б. &gt;1","")</f>
      </c>
      <c r="G2" s="139">
        <v>14</v>
      </c>
      <c r="H2" s="169"/>
      <c r="I2" s="172"/>
      <c r="J2" t="s" s="171">
        <f>IF(K$2&lt;2,"д.б. &gt;1","")</f>
      </c>
      <c r="K2" s="139">
        <v>15</v>
      </c>
      <c r="L2" s="169"/>
      <c r="M2" s="173"/>
      <c r="N2" t="s" s="171">
        <f>IF(O$2&lt;2,"д.б. &gt;1","")</f>
      </c>
      <c r="O2" s="139">
        <v>25</v>
      </c>
      <c r="P2" s="174"/>
    </row>
    <row r="3" ht="8" customHeight="1">
      <c r="A3" s="175"/>
      <c r="B3" s="176"/>
      <c r="C3" s="177"/>
      <c r="D3" s="178"/>
      <c r="E3" s="106"/>
      <c r="F3" s="179"/>
      <c r="G3" s="177"/>
      <c r="H3" s="178"/>
      <c r="I3" s="15"/>
      <c r="J3" s="179"/>
      <c r="K3" s="177"/>
      <c r="L3" s="178"/>
      <c r="M3" s="108"/>
      <c r="N3" s="179"/>
      <c r="O3" s="177"/>
      <c r="P3" s="13"/>
    </row>
    <row r="4" ht="8" customHeight="1">
      <c r="A4" s="175"/>
      <c r="B4" s="176"/>
      <c r="C4" s="180"/>
      <c r="D4" s="178"/>
      <c r="E4" s="106"/>
      <c r="F4" s="179"/>
      <c r="G4" s="180"/>
      <c r="H4" s="178"/>
      <c r="I4" s="15"/>
      <c r="J4" s="179"/>
      <c r="K4" s="180"/>
      <c r="L4" s="178"/>
      <c r="M4" s="108"/>
      <c r="N4" s="179"/>
      <c r="O4" s="180"/>
      <c r="P4" s="13"/>
    </row>
    <row r="5" ht="8" customHeight="1">
      <c r="A5" s="181"/>
      <c r="B5" s="176"/>
      <c r="C5" s="182"/>
      <c r="D5" s="178"/>
      <c r="E5" s="106"/>
      <c r="F5" s="179"/>
      <c r="G5" s="182"/>
      <c r="H5" s="178"/>
      <c r="I5" s="15"/>
      <c r="J5" s="179"/>
      <c r="K5" s="182"/>
      <c r="L5" s="178"/>
      <c r="M5" s="108"/>
      <c r="N5" s="179"/>
      <c r="O5" s="182"/>
      <c r="P5" s="13"/>
    </row>
    <row r="6" ht="15" customHeight="1">
      <c r="A6" t="s" s="183">
        <v>20</v>
      </c>
      <c r="B6" t="s" s="168">
        <f>IF(C$6&lt;0,"д.б. &gt;=0","")</f>
      </c>
      <c r="C6" s="115">
        <v>6</v>
      </c>
      <c r="D6" s="178"/>
      <c r="E6" s="114"/>
      <c r="F6" t="s" s="171">
        <f>IF(G$6&lt;0,"д.б. &gt;=0","")</f>
      </c>
      <c r="G6" s="115">
        <v>4</v>
      </c>
      <c r="H6" s="184"/>
      <c r="I6" s="30"/>
      <c r="J6" t="s" s="171">
        <f>IF(K$6&lt;0,"д.б. &gt;=0","")</f>
      </c>
      <c r="K6" s="115">
        <v>10</v>
      </c>
      <c r="L6" s="184"/>
      <c r="M6" s="108"/>
      <c r="N6" t="s" s="171">
        <f>IF(O$6&lt;0,"д.б. &gt;=0","")</f>
      </c>
      <c r="O6" s="115">
        <v>5</v>
      </c>
      <c r="P6" s="28"/>
    </row>
    <row r="7" ht="15" customHeight="1">
      <c r="A7" t="s" s="183">
        <v>21</v>
      </c>
      <c r="B7" t="s" s="185">
        <f>IF(AND(C$6=0,C$7&lt;&gt;0),"д.б. =0","")</f>
      </c>
      <c r="C7" s="186">
        <v>1</v>
      </c>
      <c r="D7" s="187"/>
      <c r="E7" s="188"/>
      <c r="F7" t="s" s="189">
        <f>IF(AND(G$6=0,G$7&lt;&gt;0),"д.б. =0","")</f>
      </c>
      <c r="G7" s="186">
        <v>1</v>
      </c>
      <c r="H7" s="187"/>
      <c r="I7" s="190"/>
      <c r="J7" t="s" s="189">
        <f>IF(AND(K$6=0,K$7&lt;&gt;0),"д.б. =0","")</f>
      </c>
      <c r="K7" s="186">
        <v>8</v>
      </c>
      <c r="L7" s="187"/>
      <c r="M7" s="191"/>
      <c r="N7" t="s" s="189">
        <f>IF(AND(O$6=0,O$7&lt;&gt;0),"д.б. =0","")</f>
      </c>
      <c r="O7" s="186">
        <v>25</v>
      </c>
      <c r="P7" s="192"/>
    </row>
    <row r="8" ht="15" customHeight="1">
      <c r="A8" s="181"/>
      <c r="B8" t="s" s="193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</c>
      <c r="C8" s="194"/>
      <c r="D8" s="195"/>
      <c r="E8" s="106"/>
      <c r="F8" t="s" s="196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</c>
      <c r="G8" s="194"/>
      <c r="H8" s="195"/>
      <c r="I8" s="15"/>
      <c r="J8" t="s" s="196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</c>
      <c r="K8" s="194"/>
      <c r="L8" s="195"/>
      <c r="M8" s="108"/>
      <c r="N8" t="s" s="196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</c>
      <c r="O8" s="194"/>
      <c r="P8" s="197"/>
    </row>
    <row r="9" ht="15" customHeight="1">
      <c r="A9" t="s" s="198">
        <v>22</v>
      </c>
      <c r="B9" t="s" s="168">
        <f>IF(C$9&lt;0,"д.б. &gt;=0","")</f>
      </c>
      <c r="C9" s="199">
        <v>11</v>
      </c>
      <c r="D9" t="s" s="200">
        <v>10</v>
      </c>
      <c r="E9" s="128"/>
      <c r="F9" t="s" s="171">
        <f>IF(G$9&lt;0,"д.б. &gt;=0","")</f>
      </c>
      <c r="G9" s="199">
        <v>10</v>
      </c>
      <c r="H9" t="s" s="200">
        <v>10</v>
      </c>
      <c r="I9" s="130"/>
      <c r="J9" t="s" s="171">
        <f>IF(K$9&lt;0,"д.б. &gt;=0","")</f>
      </c>
      <c r="K9" s="199">
        <v>0</v>
      </c>
      <c r="L9" t="s" s="200">
        <v>10</v>
      </c>
      <c r="M9" s="132"/>
      <c r="N9" t="s" s="171">
        <f>IF(O$9&lt;0,"д.б. &gt;=0","")</f>
      </c>
      <c r="O9" s="199">
        <v>0</v>
      </c>
      <c r="P9" t="s" s="201">
        <v>10</v>
      </c>
    </row>
    <row r="10" ht="15" customHeight="1">
      <c r="A10" t="s" s="198">
        <v>23</v>
      </c>
      <c r="B10" t="s" s="185">
        <f>IF(AND(C$9=0,C$10&lt;&gt;0),"д.б. =0","")</f>
      </c>
      <c r="C10" s="202">
        <v>6</v>
      </c>
      <c r="D10" s="203"/>
      <c r="E10" s="204"/>
      <c r="F10" t="s" s="189">
        <f>IF(AND(G$9=0,G$10&lt;&gt;0),"д.б. =0","")</f>
      </c>
      <c r="G10" s="202">
        <v>7</v>
      </c>
      <c r="H10" s="203"/>
      <c r="I10" s="205"/>
      <c r="J10" t="s" s="189">
        <f>IF(AND(K$9=0,K$10&lt;&gt;0),"д.б. =0","")</f>
      </c>
      <c r="K10" s="202">
        <v>0</v>
      </c>
      <c r="L10" s="203"/>
      <c r="M10" s="206"/>
      <c r="N10" t="s" s="189">
        <f>IF(AND(O$9=0,O$10&lt;&gt;0),"д.б. =0","")</f>
      </c>
      <c r="O10" s="202">
        <v>0</v>
      </c>
      <c r="P10" s="207"/>
    </row>
    <row r="11" ht="15" customHeight="1">
      <c r="A11" s="208"/>
      <c r="B11" s="209"/>
      <c r="C11" s="202"/>
      <c r="D11" s="203"/>
      <c r="E11" s="204"/>
      <c r="F11" s="210"/>
      <c r="G11" s="202"/>
      <c r="H11" s="203"/>
      <c r="I11" s="205"/>
      <c r="J11" s="210"/>
      <c r="K11" s="202"/>
      <c r="L11" s="203"/>
      <c r="M11" s="206"/>
      <c r="N11" s="210"/>
      <c r="O11" s="202"/>
      <c r="P11" s="207"/>
    </row>
    <row r="12" ht="15" customHeight="1">
      <c r="A12" t="s" s="167">
        <v>24</v>
      </c>
      <c r="B12" t="s" s="185">
        <f>IF(C$12&lt;0,"д.б. &gt;=0","")</f>
      </c>
      <c r="C12" s="211">
        <v>14</v>
      </c>
      <c r="D12" s="212"/>
      <c r="E12" s="213"/>
      <c r="F12" t="s" s="189">
        <f>IF(G$12&lt;0,"д.б. &gt;=0","")</f>
      </c>
      <c r="G12" s="211">
        <v>12</v>
      </c>
      <c r="H12" s="212"/>
      <c r="I12" s="214"/>
      <c r="J12" t="s" s="189">
        <f>IF(K$12&lt;0,"д.б. &gt;=0","")</f>
      </c>
      <c r="K12" s="211">
        <v>0</v>
      </c>
      <c r="L12" s="212"/>
      <c r="M12" s="215"/>
      <c r="N12" t="s" s="189">
        <f>IF(O$12&lt;0,"д.б. &gt;=0","")</f>
      </c>
      <c r="O12" s="211">
        <v>0</v>
      </c>
      <c r="P12" s="216"/>
    </row>
    <row r="13" ht="15" customHeight="1">
      <c r="A13" t="s" s="167">
        <v>25</v>
      </c>
      <c r="B13" t="s" s="185">
        <f>IF(AND(C$12=0,C$13&lt;&gt;0),"д.б. =0","")</f>
      </c>
      <c r="C13" s="211">
        <v>2</v>
      </c>
      <c r="D13" s="212"/>
      <c r="E13" s="213"/>
      <c r="F13" t="s" s="189">
        <f>IF(AND(G$12=0,G$13&lt;&gt;0),"д.б. =0","")</f>
      </c>
      <c r="G13" s="211">
        <v>8</v>
      </c>
      <c r="H13" s="212"/>
      <c r="I13" s="214"/>
      <c r="J13" t="s" s="189">
        <f>IF(AND(K$12=0,K$13&lt;&gt;0),"д.б. =0","")</f>
      </c>
      <c r="K13" s="211">
        <v>0</v>
      </c>
      <c r="L13" s="212"/>
      <c r="M13" s="215"/>
      <c r="N13" t="s" s="189">
        <f>IF(AND(O$12=0,O$13&lt;&gt;0),"д.б. =0","")</f>
      </c>
      <c r="O13" s="211">
        <v>0</v>
      </c>
      <c r="P13" s="216"/>
    </row>
    <row r="14" ht="15" customHeight="1">
      <c r="A14" s="208"/>
      <c r="B14" s="176"/>
      <c r="C14" s="202"/>
      <c r="D14" s="203"/>
      <c r="E14" s="204"/>
      <c r="F14" s="179"/>
      <c r="G14" s="202"/>
      <c r="H14" s="203"/>
      <c r="I14" s="205"/>
      <c r="J14" s="179"/>
      <c r="K14" s="202"/>
      <c r="L14" s="203"/>
      <c r="M14" s="206"/>
      <c r="N14" s="179"/>
      <c r="O14" s="202"/>
      <c r="P14" s="207"/>
    </row>
    <row r="15" ht="15" customHeight="1">
      <c r="A15" t="s" s="167">
        <v>26</v>
      </c>
      <c r="B15" t="s" s="168">
        <f>IF(C$15&lt;0,"д.б. &gt;=0","")</f>
      </c>
      <c r="C15" s="217">
        <v>17</v>
      </c>
      <c r="D15" s="218"/>
      <c r="E15" s="219"/>
      <c r="F15" t="s" s="171">
        <f>IF(G$15&lt;0,"д.б. &gt;=0","")</f>
      </c>
      <c r="G15" s="217">
        <v>15</v>
      </c>
      <c r="H15" s="218"/>
      <c r="I15" s="220"/>
      <c r="J15" t="s" s="171">
        <f>IF(K$15&lt;0,"д.б. &gt;=0","")</f>
      </c>
      <c r="K15" s="217">
        <v>16</v>
      </c>
      <c r="L15" s="218"/>
      <c r="M15" s="221"/>
      <c r="N15" t="s" s="171">
        <f>IF(O$15&lt;0,"д.б. &gt;=0","")</f>
      </c>
      <c r="O15" s="217">
        <v>10</v>
      </c>
      <c r="P15" s="207"/>
    </row>
    <row r="16" ht="15" customHeight="1">
      <c r="A16" s="175"/>
      <c r="B16" s="176"/>
      <c r="C16" s="217"/>
      <c r="D16" s="218"/>
      <c r="E16" s="219"/>
      <c r="F16" s="179"/>
      <c r="G16" s="217"/>
      <c r="H16" s="218"/>
      <c r="I16" s="220"/>
      <c r="J16" s="179"/>
      <c r="K16" s="217"/>
      <c r="L16" s="218"/>
      <c r="M16" s="221"/>
      <c r="N16" s="179"/>
      <c r="O16" s="217"/>
      <c r="P16" s="207"/>
    </row>
    <row r="17" ht="15.5" customHeight="1">
      <c r="A17" s="57"/>
      <c r="B17" s="57"/>
      <c r="C17" s="57"/>
      <c r="D17" s="222"/>
      <c r="E17" s="153"/>
      <c r="F17" s="223"/>
      <c r="G17" s="57"/>
      <c r="H17" s="222"/>
      <c r="I17" s="60"/>
      <c r="J17" s="223"/>
      <c r="K17" s="57"/>
      <c r="L17" s="222"/>
      <c r="M17" s="154"/>
      <c r="N17" s="223"/>
      <c r="O17" s="57"/>
      <c r="P17" s="57"/>
    </row>
    <row r="18" ht="16" customHeight="1">
      <c r="A18" t="s" s="71">
        <v>14</v>
      </c>
      <c r="B18" t="s" s="224">
        <v>27</v>
      </c>
      <c r="C18" t="s" s="157">
        <v>28</v>
      </c>
      <c r="D18" t="s" s="225">
        <v>29</v>
      </c>
      <c r="E18" s="155"/>
      <c r="F18" t="s" s="224">
        <v>27</v>
      </c>
      <c r="G18" t="s" s="157">
        <v>28</v>
      </c>
      <c r="H18" t="s" s="225">
        <v>29</v>
      </c>
      <c r="I18" s="76"/>
      <c r="J18" t="s" s="224">
        <v>27</v>
      </c>
      <c r="K18" t="s" s="157">
        <v>28</v>
      </c>
      <c r="L18" t="s" s="225">
        <v>29</v>
      </c>
      <c r="M18" s="156"/>
      <c r="N18" t="s" s="224">
        <v>27</v>
      </c>
      <c r="O18" t="s" s="157">
        <v>28</v>
      </c>
      <c r="P18" t="s" s="225">
        <v>29</v>
      </c>
    </row>
    <row r="19" ht="15.5" customHeight="1">
      <c r="A19" s="77"/>
      <c r="B19" s="78"/>
      <c r="C19" s="160"/>
      <c r="D19" s="226"/>
      <c r="E19" s="158"/>
      <c r="F19" s="78"/>
      <c r="G19" s="160"/>
      <c r="H19" s="226"/>
      <c r="I19" s="82"/>
      <c r="J19" s="78"/>
      <c r="K19" s="160"/>
      <c r="L19" s="226"/>
      <c r="M19" s="159"/>
      <c r="N19" s="78"/>
      <c r="O19" s="160"/>
      <c r="P19" s="226"/>
    </row>
    <row r="20" ht="15" customHeight="1">
      <c r="A20" s="83">
        <v>1</v>
      </c>
      <c r="B20" s="227">
        <f>IF(OR($A20&lt;2,AND(C$15&gt;0,$A20&gt;C$15)),0,IF(AND($A20&gt;=C$12,C$12&gt;0),C$13,IF(AND($A20&gt;=C$9,C$9&gt;0),C$10,IF(AND($A20&gt;=C$6,C$6&gt;0),C$7,0))))</f>
        <v>0</v>
      </c>
      <c r="C20" s="228">
        <v>0</v>
      </c>
      <c r="D20" s="229">
        <f>C20</f>
        <v>0</v>
      </c>
      <c r="E20" s="161"/>
      <c r="F20" s="227">
        <f>IF(OR($A20&lt;2,AND(G$15&gt;0,$A20&gt;G$15)),0,IF(AND($A20&gt;=G$12,G$12&gt;0),G$13,IF(AND($A20&gt;=G$9,G$9&gt;0),G$10,IF(AND($A20&gt;=G$6,G$6&gt;0),G$7,0))))</f>
        <v>0</v>
      </c>
      <c r="G20" s="228">
        <v>0</v>
      </c>
      <c r="H20" s="229">
        <f>G20</f>
        <v>0</v>
      </c>
      <c r="I20" s="89"/>
      <c r="J20" s="227">
        <f>IF(OR($A20&lt;2,AND(K$15&gt;0,$A20&gt;K$15)),0,IF(AND($A20&gt;=K$12,K$12&gt;0),K$13,IF(AND($A20&gt;=K$9,K$9&gt;0),K$10,IF(AND($A20&gt;=K$6,K$6&gt;0),K$7,0))))</f>
        <v>0</v>
      </c>
      <c r="K20" s="228">
        <v>0</v>
      </c>
      <c r="L20" s="229">
        <f>K20</f>
        <v>0</v>
      </c>
      <c r="M20" s="162"/>
      <c r="N20" s="227">
        <f>IF(OR($A20&lt;2,AND(O$15&gt;0,$A20&gt;O$15)),0,IF(AND($A20&gt;=O$12,O$12&gt;0),O$13,IF(AND($A20&gt;=O$9,O$9&gt;0),O$10,IF(AND($A20&gt;=O$6,O$6&gt;0),O$7,0))))</f>
        <v>0</v>
      </c>
      <c r="O20" s="228">
        <v>0</v>
      </c>
      <c r="P20" s="229">
        <f>O20</f>
        <v>0</v>
      </c>
    </row>
    <row r="21" ht="15" customHeight="1">
      <c r="A21" s="83">
        <v>2</v>
      </c>
      <c r="B21" s="227">
        <f>IF(OR($A21&lt;2,AND(C$15&gt;0,$A21&gt;C$15)),0,IF(AND($A21&gt;=C$12,C$12&gt;0),C$13,IF(AND($A21&gt;=C$9,C$9&gt;0),C$10,IF(AND($A21&gt;=C$6,C$6&gt;0),C$7,0))))</f>
        <v>0</v>
      </c>
      <c r="C21" s="228">
        <f>C$2+B21</f>
        <v>16</v>
      </c>
      <c r="D21" s="229">
        <f>D20+C21</f>
        <v>16</v>
      </c>
      <c r="E21" s="161"/>
      <c r="F21" s="227">
        <f>IF(OR($A21&lt;2,AND(G$15&gt;0,$A21&gt;G$15)),0,IF(AND($A21&gt;=G$12,G$12&gt;0),G$13,IF(AND($A21&gt;=G$9,G$9&gt;0),G$10,IF(AND($A21&gt;=G$6,G$6&gt;0),G$7,0))))</f>
        <v>0</v>
      </c>
      <c r="G21" s="228">
        <f>G$2+F21</f>
        <v>14</v>
      </c>
      <c r="H21" s="229">
        <f>H20+G21</f>
        <v>14</v>
      </c>
      <c r="I21" s="89"/>
      <c r="J21" s="227">
        <f>IF(OR($A21&lt;2,AND(K$15&gt;0,$A21&gt;K$15)),0,IF(AND($A21&gt;=K$12,K$12&gt;0),K$13,IF(AND($A21&gt;=K$9,K$9&gt;0),K$10,IF(AND($A21&gt;=K$6,K$6&gt;0),K$7,0))))</f>
        <v>0</v>
      </c>
      <c r="K21" s="228">
        <f>K$2+J21</f>
        <v>15</v>
      </c>
      <c r="L21" s="229">
        <f>L20+K21</f>
        <v>15</v>
      </c>
      <c r="M21" s="162"/>
      <c r="N21" s="227">
        <f>IF(OR($A21&lt;2,AND(O$15&gt;0,$A21&gt;O$15)),0,IF(AND($A21&gt;=O$12,O$12&gt;0),O$13,IF(AND($A21&gt;=O$9,O$9&gt;0),O$10,IF(AND($A21&gt;=O$6,O$6&gt;0),O$7,0))))</f>
        <v>0</v>
      </c>
      <c r="O21" s="228">
        <f>O$2+N21</f>
        <v>25</v>
      </c>
      <c r="P21" s="229">
        <f>P20+O21</f>
        <v>25</v>
      </c>
    </row>
    <row r="22" ht="15" customHeight="1">
      <c r="A22" s="83">
        <v>3</v>
      </c>
      <c r="B22" s="227">
        <f>IF(OR($A22&lt;2,AND(C$15&gt;0,$A22&gt;C$15)),0,IF(AND($A22&gt;=C$12,C$12&gt;0),C$13,IF(AND($A22&gt;=C$9,C$9&gt;0),C$10,IF(AND($A22&gt;=C$6,C$6&gt;0),C$7,0))))</f>
        <v>0</v>
      </c>
      <c r="C22" s="228">
        <f>C21+B22</f>
        <v>16</v>
      </c>
      <c r="D22" s="229">
        <f>D21+C22</f>
        <v>32</v>
      </c>
      <c r="E22" s="161"/>
      <c r="F22" s="227">
        <f>IF(OR($A22&lt;2,AND(G$15&gt;0,$A22&gt;G$15)),0,IF(AND($A22&gt;=G$12,G$12&gt;0),G$13,IF(AND($A22&gt;=G$9,G$9&gt;0),G$10,IF(AND($A22&gt;=G$6,G$6&gt;0),G$7,0))))</f>
        <v>0</v>
      </c>
      <c r="G22" s="228">
        <f>G21+F22</f>
        <v>14</v>
      </c>
      <c r="H22" s="229">
        <f>H21+G22</f>
        <v>28</v>
      </c>
      <c r="I22" s="89"/>
      <c r="J22" s="227">
        <f>IF(OR($A22&lt;2,AND(K$15&gt;0,$A22&gt;K$15)),0,IF(AND($A22&gt;=K$12,K$12&gt;0),K$13,IF(AND($A22&gt;=K$9,K$9&gt;0),K$10,IF(AND($A22&gt;=K$6,K$6&gt;0),K$7,0))))</f>
        <v>0</v>
      </c>
      <c r="K22" s="228">
        <f>K21+J22</f>
        <v>15</v>
      </c>
      <c r="L22" s="229">
        <f>L21+K22</f>
        <v>30</v>
      </c>
      <c r="M22" s="162"/>
      <c r="N22" s="227">
        <f>IF(OR($A22&lt;2,AND(O$15&gt;0,$A22&gt;O$15)),0,IF(AND($A22&gt;=O$12,O$12&gt;0),O$13,IF(AND($A22&gt;=O$9,O$9&gt;0),O$10,IF(AND($A22&gt;=O$6,O$6&gt;0),O$7,0))))</f>
        <v>0</v>
      </c>
      <c r="O22" s="228">
        <f>O21+N22</f>
        <v>25</v>
      </c>
      <c r="P22" s="229">
        <f>P21+O22</f>
        <v>50</v>
      </c>
    </row>
    <row r="23" ht="15" customHeight="1">
      <c r="A23" s="83">
        <v>4</v>
      </c>
      <c r="B23" s="227">
        <f>IF(OR($A23&lt;2,AND(C$15&gt;0,$A23&gt;C$15)),0,IF(AND($A23&gt;=C$12,C$12&gt;0),C$13,IF(AND($A23&gt;=C$9,C$9&gt;0),C$10,IF(AND($A23&gt;=C$6,C$6&gt;0),C$7,0))))</f>
        <v>0</v>
      </c>
      <c r="C23" s="228">
        <f>C22+B23</f>
        <v>16</v>
      </c>
      <c r="D23" s="229">
        <f>D22+C23</f>
        <v>48</v>
      </c>
      <c r="E23" s="161"/>
      <c r="F23" s="227">
        <f>IF(OR($A23&lt;2,AND(G$15&gt;0,$A23&gt;G$15)),0,IF(AND($A23&gt;=G$12,G$12&gt;0),G$13,IF(AND($A23&gt;=G$9,G$9&gt;0),G$10,IF(AND($A23&gt;=G$6,G$6&gt;0),G$7,0))))</f>
        <v>1</v>
      </c>
      <c r="G23" s="228">
        <f>G22+F23</f>
        <v>15</v>
      </c>
      <c r="H23" s="229">
        <f>H22+G23</f>
        <v>43</v>
      </c>
      <c r="I23" s="89"/>
      <c r="J23" s="227">
        <f>IF(OR($A23&lt;2,AND(K$15&gt;0,$A23&gt;K$15)),0,IF(AND($A23&gt;=K$12,K$12&gt;0),K$13,IF(AND($A23&gt;=K$9,K$9&gt;0),K$10,IF(AND($A23&gt;=K$6,K$6&gt;0),K$7,0))))</f>
        <v>0</v>
      </c>
      <c r="K23" s="228">
        <f>K22+J23</f>
        <v>15</v>
      </c>
      <c r="L23" s="229">
        <f>L22+K23</f>
        <v>45</v>
      </c>
      <c r="M23" s="162"/>
      <c r="N23" s="227">
        <f>IF(OR($A23&lt;2,AND(O$15&gt;0,$A23&gt;O$15)),0,IF(AND($A23&gt;=O$12,O$12&gt;0),O$13,IF(AND($A23&gt;=O$9,O$9&gt;0),O$10,IF(AND($A23&gt;=O$6,O$6&gt;0),O$7,0))))</f>
        <v>0</v>
      </c>
      <c r="O23" s="228">
        <f>O22+N23</f>
        <v>25</v>
      </c>
      <c r="P23" s="229">
        <f>P22+O23</f>
        <v>75</v>
      </c>
    </row>
    <row r="24" ht="15" customHeight="1">
      <c r="A24" s="83">
        <v>5</v>
      </c>
      <c r="B24" s="230">
        <f>IF(OR($A24&lt;2,AND(C$15&gt;0,$A24&gt;C$15)),0,IF(AND($A24&gt;=C$12,C$12&gt;0),C$13,IF(AND($A24&gt;=C$9,C$9&gt;0),C$10,IF(AND($A24&gt;=C$6,C$6&gt;0),C$7,0))))</f>
        <v>0</v>
      </c>
      <c r="C24" s="231">
        <f>C23+B24</f>
        <v>16</v>
      </c>
      <c r="D24" s="232">
        <f>D23+C24</f>
        <v>64</v>
      </c>
      <c r="E24" s="87"/>
      <c r="F24" s="230">
        <f>IF(OR($A24&lt;2,AND(G$15&gt;0,$A24&gt;G$15)),0,IF(AND($A24&gt;=G$12,G$12&gt;0),G$13,IF(AND($A24&gt;=G$9,G$9&gt;0),G$10,IF(AND($A24&gt;=G$6,G$6&gt;0),G$7,0))))</f>
        <v>1</v>
      </c>
      <c r="G24" s="231">
        <f>G23+F24</f>
        <v>16</v>
      </c>
      <c r="H24" s="232">
        <f>H23+G24</f>
        <v>59</v>
      </c>
      <c r="I24" s="87"/>
      <c r="J24" s="230">
        <f>IF(OR($A24&lt;2,AND(K$15&gt;0,$A24&gt;K$15)),0,IF(AND($A24&gt;=K$12,K$12&gt;0),K$13,IF(AND($A24&gt;=K$9,K$9&gt;0),K$10,IF(AND($A24&gt;=K$6,K$6&gt;0),K$7,0))))</f>
        <v>0</v>
      </c>
      <c r="K24" s="231">
        <f>K23+J24</f>
        <v>15</v>
      </c>
      <c r="L24" s="232">
        <f>L23+K24</f>
        <v>60</v>
      </c>
      <c r="M24" s="87"/>
      <c r="N24" s="230">
        <f>IF(OR($A24&lt;2,AND(O$15&gt;0,$A24&gt;O$15)),0,IF(AND($A24&gt;=O$12,O$12&gt;0),O$13,IF(AND($A24&gt;=O$9,O$9&gt;0),O$10,IF(AND($A24&gt;=O$6,O$6&gt;0),O$7,0))))</f>
        <v>25</v>
      </c>
      <c r="O24" s="231">
        <f>O23+N24</f>
        <v>50</v>
      </c>
      <c r="P24" s="232">
        <f>P23+O24</f>
        <v>125</v>
      </c>
    </row>
    <row r="25" ht="15" customHeight="1">
      <c r="A25" s="83">
        <v>6</v>
      </c>
      <c r="B25" s="227">
        <f>IF(OR($A25&lt;2,AND(C$15&gt;0,$A25&gt;C$15)),0,IF(AND($A25&gt;=C$12,C$12&gt;0),C$13,IF(AND($A25&gt;=C$9,C$9&gt;0),C$10,IF(AND($A25&gt;=C$6,C$6&gt;0),C$7,0))))</f>
        <v>1</v>
      </c>
      <c r="C25" s="228">
        <f>C24+B25</f>
        <v>17</v>
      </c>
      <c r="D25" s="229">
        <f>D24+C25</f>
        <v>81</v>
      </c>
      <c r="E25" s="161"/>
      <c r="F25" s="227">
        <f>IF(OR($A25&lt;2,AND(G$15&gt;0,$A25&gt;G$15)),0,IF(AND($A25&gt;=G$12,G$12&gt;0),G$13,IF(AND($A25&gt;=G$9,G$9&gt;0),G$10,IF(AND($A25&gt;=G$6,G$6&gt;0),G$7,0))))</f>
        <v>1</v>
      </c>
      <c r="G25" s="228">
        <f>G24+F25</f>
        <v>17</v>
      </c>
      <c r="H25" s="229">
        <f>H24+G25</f>
        <v>76</v>
      </c>
      <c r="I25" s="89"/>
      <c r="J25" s="227">
        <f>IF(OR($A25&lt;2,AND(K$15&gt;0,$A25&gt;K$15)),0,IF(AND($A25&gt;=K$12,K$12&gt;0),K$13,IF(AND($A25&gt;=K$9,K$9&gt;0),K$10,IF(AND($A25&gt;=K$6,K$6&gt;0),K$7,0))))</f>
        <v>0</v>
      </c>
      <c r="K25" s="228">
        <f>K24+J25</f>
        <v>15</v>
      </c>
      <c r="L25" s="229">
        <f>L24+K25</f>
        <v>75</v>
      </c>
      <c r="M25" s="162"/>
      <c r="N25" s="227">
        <f>IF(OR($A25&lt;2,AND(O$15&gt;0,$A25&gt;O$15)),0,IF(AND($A25&gt;=O$12,O$12&gt;0),O$13,IF(AND($A25&gt;=O$9,O$9&gt;0),O$10,IF(AND($A25&gt;=O$6,O$6&gt;0),O$7,0))))</f>
        <v>25</v>
      </c>
      <c r="O25" s="228">
        <f>O24+N25</f>
        <v>75</v>
      </c>
      <c r="P25" s="229">
        <f>P24+O25</f>
        <v>200</v>
      </c>
    </row>
    <row r="26" ht="15" customHeight="1">
      <c r="A26" s="83">
        <v>7</v>
      </c>
      <c r="B26" s="227">
        <f>IF(OR($A26&lt;2,AND(C$15&gt;0,$A26&gt;C$15)),0,IF(AND($A26&gt;=C$12,C$12&gt;0),C$13,IF(AND($A26&gt;=C$9,C$9&gt;0),C$10,IF(AND($A26&gt;=C$6,C$6&gt;0),C$7,0))))</f>
        <v>1</v>
      </c>
      <c r="C26" s="228">
        <f>C25+B26</f>
        <v>18</v>
      </c>
      <c r="D26" s="229">
        <f>D25+C26</f>
        <v>99</v>
      </c>
      <c r="E26" s="161"/>
      <c r="F26" s="227">
        <f>IF(OR($A26&lt;2,AND(G$15&gt;0,$A26&gt;G$15)),0,IF(AND($A26&gt;=G$12,G$12&gt;0),G$13,IF(AND($A26&gt;=G$9,G$9&gt;0),G$10,IF(AND($A26&gt;=G$6,G$6&gt;0),G$7,0))))</f>
        <v>1</v>
      </c>
      <c r="G26" s="228">
        <f>G25+F26</f>
        <v>18</v>
      </c>
      <c r="H26" s="229">
        <f>H25+G26</f>
        <v>94</v>
      </c>
      <c r="I26" s="89"/>
      <c r="J26" s="227">
        <f>IF(OR($A26&lt;2,AND(K$15&gt;0,$A26&gt;K$15)),0,IF(AND($A26&gt;=K$12,K$12&gt;0),K$13,IF(AND($A26&gt;=K$9,K$9&gt;0),K$10,IF(AND($A26&gt;=K$6,K$6&gt;0),K$7,0))))</f>
        <v>0</v>
      </c>
      <c r="K26" s="228">
        <f>K25+J26</f>
        <v>15</v>
      </c>
      <c r="L26" s="229">
        <f>L25+K26</f>
        <v>90</v>
      </c>
      <c r="M26" s="162"/>
      <c r="N26" s="227">
        <f>IF(OR($A26&lt;2,AND(O$15&gt;0,$A26&gt;O$15)),0,IF(AND($A26&gt;=O$12,O$12&gt;0),O$13,IF(AND($A26&gt;=O$9,O$9&gt;0),O$10,IF(AND($A26&gt;=O$6,O$6&gt;0),O$7,0))))</f>
        <v>25</v>
      </c>
      <c r="O26" s="228">
        <f>O25+N26</f>
        <v>100</v>
      </c>
      <c r="P26" s="229">
        <f>P25+O26</f>
        <v>300</v>
      </c>
    </row>
    <row r="27" ht="15" customHeight="1">
      <c r="A27" s="83">
        <v>8</v>
      </c>
      <c r="B27" s="227">
        <f>IF(OR($A27&lt;2,AND(C$15&gt;0,$A27&gt;C$15)),0,IF(AND($A27&gt;=C$12,C$12&gt;0),C$13,IF(AND($A27&gt;=C$9,C$9&gt;0),C$10,IF(AND($A27&gt;=C$6,C$6&gt;0),C$7,0))))</f>
        <v>1</v>
      </c>
      <c r="C27" s="228">
        <f>C26+B27</f>
        <v>19</v>
      </c>
      <c r="D27" s="229">
        <f>D26+C27</f>
        <v>118</v>
      </c>
      <c r="E27" s="161"/>
      <c r="F27" s="227">
        <f>IF(OR($A27&lt;2,AND(G$15&gt;0,$A27&gt;G$15)),0,IF(AND($A27&gt;=G$12,G$12&gt;0),G$13,IF(AND($A27&gt;=G$9,G$9&gt;0),G$10,IF(AND($A27&gt;=G$6,G$6&gt;0),G$7,0))))</f>
        <v>1</v>
      </c>
      <c r="G27" s="228">
        <f>G26+F27</f>
        <v>19</v>
      </c>
      <c r="H27" s="229">
        <f>H26+G27</f>
        <v>113</v>
      </c>
      <c r="I27" s="89"/>
      <c r="J27" s="227">
        <f>IF(OR($A27&lt;2,AND(K$15&gt;0,$A27&gt;K$15)),0,IF(AND($A27&gt;=K$12,K$12&gt;0),K$13,IF(AND($A27&gt;=K$9,K$9&gt;0),K$10,IF(AND($A27&gt;=K$6,K$6&gt;0),K$7,0))))</f>
        <v>0</v>
      </c>
      <c r="K27" s="228">
        <f>K26+J27</f>
        <v>15</v>
      </c>
      <c r="L27" s="229">
        <f>L26+K27</f>
        <v>105</v>
      </c>
      <c r="M27" s="162"/>
      <c r="N27" s="227">
        <f>IF(OR($A27&lt;2,AND(O$15&gt;0,$A27&gt;O$15)),0,IF(AND($A27&gt;=O$12,O$12&gt;0),O$13,IF(AND($A27&gt;=O$9,O$9&gt;0),O$10,IF(AND($A27&gt;=O$6,O$6&gt;0),O$7,0))))</f>
        <v>25</v>
      </c>
      <c r="O27" s="228">
        <f>O26+N27</f>
        <v>125</v>
      </c>
      <c r="P27" s="229">
        <f>P26+O27</f>
        <v>425</v>
      </c>
    </row>
    <row r="28" ht="15" customHeight="1">
      <c r="A28" s="83">
        <v>9</v>
      </c>
      <c r="B28" s="227">
        <f>IF(OR($A28&lt;2,AND(C$15&gt;0,$A28&gt;C$15)),0,IF(AND($A28&gt;=C$12,C$12&gt;0),C$13,IF(AND($A28&gt;=C$9,C$9&gt;0),C$10,IF(AND($A28&gt;=C$6,C$6&gt;0),C$7,0))))</f>
        <v>1</v>
      </c>
      <c r="C28" s="228">
        <f>C27+B28</f>
        <v>20</v>
      </c>
      <c r="D28" s="229">
        <f>D27+C28</f>
        <v>138</v>
      </c>
      <c r="E28" s="161"/>
      <c r="F28" s="227">
        <f>IF(OR($A28&lt;2,AND(G$15&gt;0,$A28&gt;G$15)),0,IF(AND($A28&gt;=G$12,G$12&gt;0),G$13,IF(AND($A28&gt;=G$9,G$9&gt;0),G$10,IF(AND($A28&gt;=G$6,G$6&gt;0),G$7,0))))</f>
        <v>1</v>
      </c>
      <c r="G28" s="228">
        <f>G27+F28</f>
        <v>20</v>
      </c>
      <c r="H28" s="229">
        <f>H27+G28</f>
        <v>133</v>
      </c>
      <c r="I28" s="89"/>
      <c r="J28" s="227">
        <f>IF(OR($A28&lt;2,AND(K$15&gt;0,$A28&gt;K$15)),0,IF(AND($A28&gt;=K$12,K$12&gt;0),K$13,IF(AND($A28&gt;=K$9,K$9&gt;0),K$10,IF(AND($A28&gt;=K$6,K$6&gt;0),K$7,0))))</f>
        <v>0</v>
      </c>
      <c r="K28" s="228">
        <f>K27+J28</f>
        <v>15</v>
      </c>
      <c r="L28" s="229">
        <f>L27+K28</f>
        <v>120</v>
      </c>
      <c r="M28" s="162"/>
      <c r="N28" s="227">
        <f>IF(OR($A28&lt;2,AND(O$15&gt;0,$A28&gt;O$15)),0,IF(AND($A28&gt;=O$12,O$12&gt;0),O$13,IF(AND($A28&gt;=O$9,O$9&gt;0),O$10,IF(AND($A28&gt;=O$6,O$6&gt;0),O$7,0))))</f>
        <v>25</v>
      </c>
      <c r="O28" s="228">
        <f>O27+N28</f>
        <v>150</v>
      </c>
      <c r="P28" s="229">
        <f>P27+O28</f>
        <v>575</v>
      </c>
    </row>
    <row r="29" ht="15" customHeight="1">
      <c r="A29" s="83">
        <v>10</v>
      </c>
      <c r="B29" s="230">
        <f>IF(OR($A29&lt;2,AND(C$15&gt;0,$A29&gt;C$15)),0,IF(AND($A29&gt;=C$12,C$12&gt;0),C$13,IF(AND($A29&gt;=C$9,C$9&gt;0),C$10,IF(AND($A29&gt;=C$6,C$6&gt;0),C$7,0))))</f>
        <v>1</v>
      </c>
      <c r="C29" s="231">
        <f>C28+B29</f>
        <v>21</v>
      </c>
      <c r="D29" s="232">
        <f>D28+C29</f>
        <v>159</v>
      </c>
      <c r="E29" s="87"/>
      <c r="F29" s="230">
        <f>IF(OR($A29&lt;2,AND(G$15&gt;0,$A29&gt;G$15)),0,IF(AND($A29&gt;=G$12,G$12&gt;0),G$13,IF(AND($A29&gt;=G$9,G$9&gt;0),G$10,IF(AND($A29&gt;=G$6,G$6&gt;0),G$7,0))))</f>
        <v>7</v>
      </c>
      <c r="G29" s="231">
        <f>G28+F29</f>
        <v>27</v>
      </c>
      <c r="H29" s="232">
        <f>H28+G29</f>
        <v>160</v>
      </c>
      <c r="I29" s="87"/>
      <c r="J29" s="230">
        <f>IF(OR($A29&lt;2,AND(K$15&gt;0,$A29&gt;K$15)),0,IF(AND($A29&gt;=K$12,K$12&gt;0),K$13,IF(AND($A29&gt;=K$9,K$9&gt;0),K$10,IF(AND($A29&gt;=K$6,K$6&gt;0),K$7,0))))</f>
        <v>8</v>
      </c>
      <c r="K29" s="231">
        <f>K28+J29</f>
        <v>23</v>
      </c>
      <c r="L29" s="232">
        <f>L28+K29</f>
        <v>143</v>
      </c>
      <c r="M29" s="87"/>
      <c r="N29" s="230">
        <f>IF(OR($A29&lt;2,AND(O$15&gt;0,$A29&gt;O$15)),0,IF(AND($A29&gt;=O$12,O$12&gt;0),O$13,IF(AND($A29&gt;=O$9,O$9&gt;0),O$10,IF(AND($A29&gt;=O$6,O$6&gt;0),O$7,0))))</f>
        <v>25</v>
      </c>
      <c r="O29" s="231">
        <f>O28+N29</f>
        <v>175</v>
      </c>
      <c r="P29" s="232">
        <f>P28+O29</f>
        <v>750</v>
      </c>
    </row>
    <row r="30" ht="15" customHeight="1">
      <c r="A30" s="83">
        <v>11</v>
      </c>
      <c r="B30" s="227">
        <f>IF(OR($A30&lt;2,AND(C$15&gt;0,$A30&gt;C$15)),0,IF(AND($A30&gt;=C$12,C$12&gt;0),C$13,IF(AND($A30&gt;=C$9,C$9&gt;0),C$10,IF(AND($A30&gt;=C$6,C$6&gt;0),C$7,0))))</f>
        <v>6</v>
      </c>
      <c r="C30" s="228">
        <f>C29+B30</f>
        <v>27</v>
      </c>
      <c r="D30" s="229">
        <f>D29+C30</f>
        <v>186</v>
      </c>
      <c r="E30" s="161"/>
      <c r="F30" s="227">
        <f>IF(OR($A30&lt;2,AND(G$15&gt;0,$A30&gt;G$15)),0,IF(AND($A30&gt;=G$12,G$12&gt;0),G$13,IF(AND($A30&gt;=G$9,G$9&gt;0),G$10,IF(AND($A30&gt;=G$6,G$6&gt;0),G$7,0))))</f>
        <v>7</v>
      </c>
      <c r="G30" s="228">
        <f>G29+F30</f>
        <v>34</v>
      </c>
      <c r="H30" s="229">
        <f>H29+G30</f>
        <v>194</v>
      </c>
      <c r="I30" s="89"/>
      <c r="J30" s="227">
        <f>IF(OR($A30&lt;2,AND(K$15&gt;0,$A30&gt;K$15)),0,IF(AND($A30&gt;=K$12,K$12&gt;0),K$13,IF(AND($A30&gt;=K$9,K$9&gt;0),K$10,IF(AND($A30&gt;=K$6,K$6&gt;0),K$7,0))))</f>
        <v>8</v>
      </c>
      <c r="K30" s="228">
        <f>K29+J30</f>
        <v>31</v>
      </c>
      <c r="L30" s="229">
        <f>L29+K30</f>
        <v>174</v>
      </c>
      <c r="M30" s="162"/>
      <c r="N30" s="227">
        <f>IF(OR($A30&lt;2,AND(O$15&gt;0,$A30&gt;O$15)),0,IF(AND($A30&gt;=O$12,O$12&gt;0),O$13,IF(AND($A30&gt;=O$9,O$9&gt;0),O$10,IF(AND($A30&gt;=O$6,O$6&gt;0),O$7,0))))</f>
        <v>0</v>
      </c>
      <c r="O30" s="228">
        <f>O29+N30</f>
        <v>175</v>
      </c>
      <c r="P30" s="229">
        <f>P29+O30</f>
        <v>925</v>
      </c>
    </row>
    <row r="31" ht="15" customHeight="1">
      <c r="A31" s="83">
        <v>12</v>
      </c>
      <c r="B31" s="227">
        <f>IF(OR($A31&lt;2,AND(C$15&gt;0,$A31&gt;C$15)),0,IF(AND($A31&gt;=C$12,C$12&gt;0),C$13,IF(AND($A31&gt;=C$9,C$9&gt;0),C$10,IF(AND($A31&gt;=C$6,C$6&gt;0),C$7,0))))</f>
        <v>6</v>
      </c>
      <c r="C31" s="228">
        <f>C30+B31</f>
        <v>33</v>
      </c>
      <c r="D31" s="229">
        <f>D30+C31</f>
        <v>219</v>
      </c>
      <c r="E31" s="161"/>
      <c r="F31" s="227">
        <f>IF(OR($A31&lt;2,AND(G$15&gt;0,$A31&gt;G$15)),0,IF(AND($A31&gt;=G$12,G$12&gt;0),G$13,IF(AND($A31&gt;=G$9,G$9&gt;0),G$10,IF(AND($A31&gt;=G$6,G$6&gt;0),G$7,0))))</f>
        <v>8</v>
      </c>
      <c r="G31" s="228">
        <f>G30+F31</f>
        <v>42</v>
      </c>
      <c r="H31" s="229">
        <f>H30+G31</f>
        <v>236</v>
      </c>
      <c r="I31" s="89"/>
      <c r="J31" s="227">
        <f>IF(OR($A31&lt;2,AND(K$15&gt;0,$A31&gt;K$15)),0,IF(AND($A31&gt;=K$12,K$12&gt;0),K$13,IF(AND($A31&gt;=K$9,K$9&gt;0),K$10,IF(AND($A31&gt;=K$6,K$6&gt;0),K$7,0))))</f>
        <v>8</v>
      </c>
      <c r="K31" s="228">
        <f>K30+J31</f>
        <v>39</v>
      </c>
      <c r="L31" s="229">
        <f>L30+K31</f>
        <v>213</v>
      </c>
      <c r="M31" s="162"/>
      <c r="N31" s="227">
        <f>IF(OR($A31&lt;2,AND(O$15&gt;0,$A31&gt;O$15)),0,IF(AND($A31&gt;=O$12,O$12&gt;0),O$13,IF(AND($A31&gt;=O$9,O$9&gt;0),O$10,IF(AND($A31&gt;=O$6,O$6&gt;0),O$7,0))))</f>
        <v>0</v>
      </c>
      <c r="O31" s="228">
        <f>O30+N31</f>
        <v>175</v>
      </c>
      <c r="P31" s="229">
        <f>P30+O31</f>
        <v>1100</v>
      </c>
    </row>
    <row r="32" ht="15" customHeight="1">
      <c r="A32" s="83">
        <v>13</v>
      </c>
      <c r="B32" s="227">
        <f>IF(OR($A32&lt;2,AND(C$15&gt;0,$A32&gt;C$15)),0,IF(AND($A32&gt;=C$12,C$12&gt;0),C$13,IF(AND($A32&gt;=C$9,C$9&gt;0),C$10,IF(AND($A32&gt;=C$6,C$6&gt;0),C$7,0))))</f>
        <v>6</v>
      </c>
      <c r="C32" s="228">
        <f>C31+B32</f>
        <v>39</v>
      </c>
      <c r="D32" s="229">
        <f>D31+C32</f>
        <v>258</v>
      </c>
      <c r="E32" s="161"/>
      <c r="F32" s="227">
        <f>IF(OR($A32&lt;2,AND(G$15&gt;0,$A32&gt;G$15)),0,IF(AND($A32&gt;=G$12,G$12&gt;0),G$13,IF(AND($A32&gt;=G$9,G$9&gt;0),G$10,IF(AND($A32&gt;=G$6,G$6&gt;0),G$7,0))))</f>
        <v>8</v>
      </c>
      <c r="G32" s="228">
        <f>G31+F32</f>
        <v>50</v>
      </c>
      <c r="H32" s="229">
        <f>H31+G32</f>
        <v>286</v>
      </c>
      <c r="I32" s="89"/>
      <c r="J32" s="227">
        <f>IF(OR($A32&lt;2,AND(K$15&gt;0,$A32&gt;K$15)),0,IF(AND($A32&gt;=K$12,K$12&gt;0),K$13,IF(AND($A32&gt;=K$9,K$9&gt;0),K$10,IF(AND($A32&gt;=K$6,K$6&gt;0),K$7,0))))</f>
        <v>8</v>
      </c>
      <c r="K32" s="228">
        <f>K31+J32</f>
        <v>47</v>
      </c>
      <c r="L32" s="229">
        <f>L31+K32</f>
        <v>260</v>
      </c>
      <c r="M32" s="162"/>
      <c r="N32" s="227">
        <f>IF(OR($A32&lt;2,AND(O$15&gt;0,$A32&gt;O$15)),0,IF(AND($A32&gt;=O$12,O$12&gt;0),O$13,IF(AND($A32&gt;=O$9,O$9&gt;0),O$10,IF(AND($A32&gt;=O$6,O$6&gt;0),O$7,0))))</f>
        <v>0</v>
      </c>
      <c r="O32" s="228">
        <f>O31+N32</f>
        <v>175</v>
      </c>
      <c r="P32" s="229">
        <f>P31+O32</f>
        <v>1275</v>
      </c>
    </row>
    <row r="33" ht="15" customHeight="1">
      <c r="A33" s="83">
        <v>14</v>
      </c>
      <c r="B33" s="227">
        <f>IF(OR($A33&lt;2,AND(C$15&gt;0,$A33&gt;C$15)),0,IF(AND($A33&gt;=C$12,C$12&gt;0),C$13,IF(AND($A33&gt;=C$9,C$9&gt;0),C$10,IF(AND($A33&gt;=C$6,C$6&gt;0),C$7,0))))</f>
        <v>2</v>
      </c>
      <c r="C33" s="228">
        <f>C32+B33</f>
        <v>41</v>
      </c>
      <c r="D33" s="229">
        <f>D32+C33</f>
        <v>299</v>
      </c>
      <c r="E33" s="161"/>
      <c r="F33" s="227">
        <f>IF(OR($A33&lt;2,AND(G$15&gt;0,$A33&gt;G$15)),0,IF(AND($A33&gt;=G$12,G$12&gt;0),G$13,IF(AND($A33&gt;=G$9,G$9&gt;0),G$10,IF(AND($A33&gt;=G$6,G$6&gt;0),G$7,0))))</f>
        <v>8</v>
      </c>
      <c r="G33" s="228">
        <f>G32+F33</f>
        <v>58</v>
      </c>
      <c r="H33" s="229">
        <f>H32+G33</f>
        <v>344</v>
      </c>
      <c r="I33" s="89"/>
      <c r="J33" s="227">
        <f>IF(OR($A33&lt;2,AND(K$15&gt;0,$A33&gt;K$15)),0,IF(AND($A33&gt;=K$12,K$12&gt;0),K$13,IF(AND($A33&gt;=K$9,K$9&gt;0),K$10,IF(AND($A33&gt;=K$6,K$6&gt;0),K$7,0))))</f>
        <v>8</v>
      </c>
      <c r="K33" s="228">
        <f>K32+J33</f>
        <v>55</v>
      </c>
      <c r="L33" s="229">
        <f>L32+K33</f>
        <v>315</v>
      </c>
      <c r="M33" s="162"/>
      <c r="N33" s="227">
        <f>IF(OR($A33&lt;2,AND(O$15&gt;0,$A33&gt;O$15)),0,IF(AND($A33&gt;=O$12,O$12&gt;0),O$13,IF(AND($A33&gt;=O$9,O$9&gt;0),O$10,IF(AND($A33&gt;=O$6,O$6&gt;0),O$7,0))))</f>
        <v>0</v>
      </c>
      <c r="O33" s="228">
        <f>O32+N33</f>
        <v>175</v>
      </c>
      <c r="P33" s="229">
        <f>P32+O33</f>
        <v>1450</v>
      </c>
    </row>
    <row r="34" ht="15" customHeight="1">
      <c r="A34" s="83">
        <v>15</v>
      </c>
      <c r="B34" s="230">
        <f>IF(OR($A34&lt;2,AND(C$15&gt;0,$A34&gt;C$15)),0,IF(AND($A34&gt;=C$12,C$12&gt;0),C$13,IF(AND($A34&gt;=C$9,C$9&gt;0),C$10,IF(AND($A34&gt;=C$6,C$6&gt;0),C$7,0))))</f>
        <v>2</v>
      </c>
      <c r="C34" s="231">
        <f>C33+B34</f>
        <v>43</v>
      </c>
      <c r="D34" s="232">
        <f>D33+C34</f>
        <v>342</v>
      </c>
      <c r="E34" s="87"/>
      <c r="F34" s="230">
        <f>IF(OR($A34&lt;2,AND(G$15&gt;0,$A34&gt;G$15)),0,IF(AND($A34&gt;=G$12,G$12&gt;0),G$13,IF(AND($A34&gt;=G$9,G$9&gt;0),G$10,IF(AND($A34&gt;=G$6,G$6&gt;0),G$7,0))))</f>
        <v>8</v>
      </c>
      <c r="G34" s="231">
        <f>G33+F34</f>
        <v>66</v>
      </c>
      <c r="H34" s="232">
        <f>H33+G34</f>
        <v>410</v>
      </c>
      <c r="I34" s="87"/>
      <c r="J34" s="230">
        <f>IF(OR($A34&lt;2,AND(K$15&gt;0,$A34&gt;K$15)),0,IF(AND($A34&gt;=K$12,K$12&gt;0),K$13,IF(AND($A34&gt;=K$9,K$9&gt;0),K$10,IF(AND($A34&gt;=K$6,K$6&gt;0),K$7,0))))</f>
        <v>8</v>
      </c>
      <c r="K34" s="231">
        <f>K33+J34</f>
        <v>63</v>
      </c>
      <c r="L34" s="232">
        <f>L33+K34</f>
        <v>378</v>
      </c>
      <c r="M34" s="87"/>
      <c r="N34" s="230">
        <f>IF(OR($A34&lt;2,AND(O$15&gt;0,$A34&gt;O$15)),0,IF(AND($A34&gt;=O$12,O$12&gt;0),O$13,IF(AND($A34&gt;=O$9,O$9&gt;0),O$10,IF(AND($A34&gt;=O$6,O$6&gt;0),O$7,0))))</f>
        <v>0</v>
      </c>
      <c r="O34" s="231">
        <f>O33+N34</f>
        <v>175</v>
      </c>
      <c r="P34" s="232">
        <f>P33+O34</f>
        <v>1625</v>
      </c>
    </row>
    <row r="35" ht="15" customHeight="1">
      <c r="A35" s="83">
        <v>16</v>
      </c>
      <c r="B35" s="227">
        <f>IF(OR($A35&lt;2,AND(C$15&gt;0,$A35&gt;C$15)),0,IF(AND($A35&gt;=C$12,C$12&gt;0),C$13,IF(AND($A35&gt;=C$9,C$9&gt;0),C$10,IF(AND($A35&gt;=C$6,C$6&gt;0),C$7,0))))</f>
        <v>2</v>
      </c>
      <c r="C35" s="228">
        <f>C34+B35</f>
        <v>45</v>
      </c>
      <c r="D35" s="229">
        <f>D34+C35</f>
        <v>387</v>
      </c>
      <c r="E35" s="161"/>
      <c r="F35" s="227">
        <f>IF(OR($A35&lt;2,AND(G$15&gt;0,$A35&gt;G$15)),0,IF(AND($A35&gt;=G$12,G$12&gt;0),G$13,IF(AND($A35&gt;=G$9,G$9&gt;0),G$10,IF(AND($A35&gt;=G$6,G$6&gt;0),G$7,0))))</f>
        <v>0</v>
      </c>
      <c r="G35" s="228">
        <f>G34+F35</f>
        <v>66</v>
      </c>
      <c r="H35" s="229">
        <f>H34+G35</f>
        <v>476</v>
      </c>
      <c r="I35" s="89"/>
      <c r="J35" s="227">
        <f>IF(OR($A35&lt;2,AND(K$15&gt;0,$A35&gt;K$15)),0,IF(AND($A35&gt;=K$12,K$12&gt;0),K$13,IF(AND($A35&gt;=K$9,K$9&gt;0),K$10,IF(AND($A35&gt;=K$6,K$6&gt;0),K$7,0))))</f>
        <v>8</v>
      </c>
      <c r="K35" s="228">
        <f>K34+J35</f>
        <v>71</v>
      </c>
      <c r="L35" s="229">
        <f>L34+K35</f>
        <v>449</v>
      </c>
      <c r="M35" s="162"/>
      <c r="N35" s="227">
        <f>IF(OR($A35&lt;2,AND(O$15&gt;0,$A35&gt;O$15)),0,IF(AND($A35&gt;=O$12,O$12&gt;0),O$13,IF(AND($A35&gt;=O$9,O$9&gt;0),O$10,IF(AND($A35&gt;=O$6,O$6&gt;0),O$7,0))))</f>
        <v>0</v>
      </c>
      <c r="O35" s="228">
        <f>O34+N35</f>
        <v>175</v>
      </c>
      <c r="P35" s="229">
        <f>P34+O35</f>
        <v>1800</v>
      </c>
    </row>
    <row r="36" ht="15" customHeight="1">
      <c r="A36" s="83">
        <v>17</v>
      </c>
      <c r="B36" s="227">
        <f>IF(OR($A36&lt;2,AND(C$15&gt;0,$A36&gt;C$15)),0,IF(AND($A36&gt;=C$12,C$12&gt;0),C$13,IF(AND($A36&gt;=C$9,C$9&gt;0),C$10,IF(AND($A36&gt;=C$6,C$6&gt;0),C$7,0))))</f>
        <v>2</v>
      </c>
      <c r="C36" s="228">
        <f>C35+B36</f>
        <v>47</v>
      </c>
      <c r="D36" s="229">
        <f>D35+C36</f>
        <v>434</v>
      </c>
      <c r="E36" s="161"/>
      <c r="F36" s="227">
        <f>IF(OR($A36&lt;2,AND(G$15&gt;0,$A36&gt;G$15)),0,IF(AND($A36&gt;=G$12,G$12&gt;0),G$13,IF(AND($A36&gt;=G$9,G$9&gt;0),G$10,IF(AND($A36&gt;=G$6,G$6&gt;0),G$7,0))))</f>
        <v>0</v>
      </c>
      <c r="G36" s="228">
        <f>G35+F36</f>
        <v>66</v>
      </c>
      <c r="H36" s="229">
        <f>H35+G36</f>
        <v>542</v>
      </c>
      <c r="I36" s="89"/>
      <c r="J36" s="227">
        <f>IF(OR($A36&lt;2,AND(K$15&gt;0,$A36&gt;K$15)),0,IF(AND($A36&gt;=K$12,K$12&gt;0),K$13,IF(AND($A36&gt;=K$9,K$9&gt;0),K$10,IF(AND($A36&gt;=K$6,K$6&gt;0),K$7,0))))</f>
        <v>0</v>
      </c>
      <c r="K36" s="228">
        <f>K35+J36</f>
        <v>71</v>
      </c>
      <c r="L36" s="229">
        <f>L35+K36</f>
        <v>520</v>
      </c>
      <c r="M36" s="162"/>
      <c r="N36" s="227">
        <f>IF(OR($A36&lt;2,AND(O$15&gt;0,$A36&gt;O$15)),0,IF(AND($A36&gt;=O$12,O$12&gt;0),O$13,IF(AND($A36&gt;=O$9,O$9&gt;0),O$10,IF(AND($A36&gt;=O$6,O$6&gt;0),O$7,0))))</f>
        <v>0</v>
      </c>
      <c r="O36" s="228">
        <f>O35+N36</f>
        <v>175</v>
      </c>
      <c r="P36" s="229">
        <f>P35+O36</f>
        <v>1975</v>
      </c>
    </row>
    <row r="37" ht="15" customHeight="1">
      <c r="A37" s="83">
        <v>18</v>
      </c>
      <c r="B37" s="227">
        <f>IF(OR($A37&lt;2,AND(C$15&gt;0,$A37&gt;C$15)),0,IF(AND($A37&gt;=C$12,C$12&gt;0),C$13,IF(AND($A37&gt;=C$9,C$9&gt;0),C$10,IF(AND($A37&gt;=C$6,C$6&gt;0),C$7,0))))</f>
        <v>0</v>
      </c>
      <c r="C37" s="228">
        <f>C36+B37</f>
        <v>47</v>
      </c>
      <c r="D37" s="229">
        <f>D36+C37</f>
        <v>481</v>
      </c>
      <c r="E37" s="161"/>
      <c r="F37" s="227">
        <f>IF(OR($A37&lt;2,AND(G$15&gt;0,$A37&gt;G$15)),0,IF(AND($A37&gt;=G$12,G$12&gt;0),G$13,IF(AND($A37&gt;=G$9,G$9&gt;0),G$10,IF(AND($A37&gt;=G$6,G$6&gt;0),G$7,0))))</f>
        <v>0</v>
      </c>
      <c r="G37" s="228">
        <f>G36+F37</f>
        <v>66</v>
      </c>
      <c r="H37" s="229">
        <f>H36+G37</f>
        <v>608</v>
      </c>
      <c r="I37" s="89"/>
      <c r="J37" s="227">
        <f>IF(OR($A37&lt;2,AND(K$15&gt;0,$A37&gt;K$15)),0,IF(AND($A37&gt;=K$12,K$12&gt;0),K$13,IF(AND($A37&gt;=K$9,K$9&gt;0),K$10,IF(AND($A37&gt;=K$6,K$6&gt;0),K$7,0))))</f>
        <v>0</v>
      </c>
      <c r="K37" s="228">
        <f>K36+J37</f>
        <v>71</v>
      </c>
      <c r="L37" s="229">
        <f>L36+K37</f>
        <v>591</v>
      </c>
      <c r="M37" s="162"/>
      <c r="N37" s="227">
        <f>IF(OR($A37&lt;2,AND(O$15&gt;0,$A37&gt;O$15)),0,IF(AND($A37&gt;=O$12,O$12&gt;0),O$13,IF(AND($A37&gt;=O$9,O$9&gt;0),O$10,IF(AND($A37&gt;=O$6,O$6&gt;0),O$7,0))))</f>
        <v>0</v>
      </c>
      <c r="O37" s="228">
        <f>O36+N37</f>
        <v>175</v>
      </c>
      <c r="P37" s="229">
        <f>P36+O37</f>
        <v>2150</v>
      </c>
    </row>
    <row r="38" ht="15" customHeight="1">
      <c r="A38" s="83">
        <v>19</v>
      </c>
      <c r="B38" s="227">
        <f>IF(OR($A38&lt;2,AND(C$15&gt;0,$A38&gt;C$15)),0,IF(AND($A38&gt;=C$12,C$12&gt;0),C$13,IF(AND($A38&gt;=C$9,C$9&gt;0),C$10,IF(AND($A38&gt;=C$6,C$6&gt;0),C$7,0))))</f>
        <v>0</v>
      </c>
      <c r="C38" s="228">
        <f>C37+B38</f>
        <v>47</v>
      </c>
      <c r="D38" s="229">
        <f>D37+C38</f>
        <v>528</v>
      </c>
      <c r="E38" s="161"/>
      <c r="F38" s="227">
        <f>IF(OR($A38&lt;2,AND(G$15&gt;0,$A38&gt;G$15)),0,IF(AND($A38&gt;=G$12,G$12&gt;0),G$13,IF(AND($A38&gt;=G$9,G$9&gt;0),G$10,IF(AND($A38&gt;=G$6,G$6&gt;0),G$7,0))))</f>
        <v>0</v>
      </c>
      <c r="G38" s="228">
        <f>G37+F38</f>
        <v>66</v>
      </c>
      <c r="H38" s="229">
        <f>H37+G38</f>
        <v>674</v>
      </c>
      <c r="I38" s="89"/>
      <c r="J38" s="227">
        <f>IF(OR($A38&lt;2,AND(K$15&gt;0,$A38&gt;K$15)),0,IF(AND($A38&gt;=K$12,K$12&gt;0),K$13,IF(AND($A38&gt;=K$9,K$9&gt;0),K$10,IF(AND($A38&gt;=K$6,K$6&gt;0),K$7,0))))</f>
        <v>0</v>
      </c>
      <c r="K38" s="228">
        <f>K37+J38</f>
        <v>71</v>
      </c>
      <c r="L38" s="229">
        <f>L37+K38</f>
        <v>662</v>
      </c>
      <c r="M38" s="162"/>
      <c r="N38" s="227">
        <f>IF(OR($A38&lt;2,AND(O$15&gt;0,$A38&gt;O$15)),0,IF(AND($A38&gt;=O$12,O$12&gt;0),O$13,IF(AND($A38&gt;=O$9,O$9&gt;0),O$10,IF(AND($A38&gt;=O$6,O$6&gt;0),O$7,0))))</f>
        <v>0</v>
      </c>
      <c r="O38" s="228">
        <f>O37+N38</f>
        <v>175</v>
      </c>
      <c r="P38" s="229">
        <f>P37+O38</f>
        <v>2325</v>
      </c>
    </row>
    <row r="39" ht="15.5" customHeight="1">
      <c r="A39" s="94">
        <v>20</v>
      </c>
      <c r="B39" s="233">
        <f>IF(OR($A39&lt;2,AND(C$15&gt;0,$A39&gt;C$15)),0,IF(AND($A39&gt;=C$12,C$12&gt;0),C$13,IF(AND($A39&gt;=C$9,C$9&gt;0),C$10,IF(AND($A39&gt;=C$6,C$6&gt;0),C$7,0))))</f>
        <v>0</v>
      </c>
      <c r="C39" s="234">
        <f>C38+B39</f>
        <v>47</v>
      </c>
      <c r="D39" s="235">
        <f>D38+C39</f>
        <v>575</v>
      </c>
      <c r="E39" s="163"/>
      <c r="F39" s="233">
        <f>IF(OR($A39&lt;2,AND(G$15&gt;0,$A39&gt;G$15)),0,IF(AND($A39&gt;=G$12,G$12&gt;0),G$13,IF(AND($A39&gt;=G$9,G$9&gt;0),G$10,IF(AND($A39&gt;=G$6,G$6&gt;0),G$7,0))))</f>
        <v>0</v>
      </c>
      <c r="G39" s="234">
        <f>G38+F39</f>
        <v>66</v>
      </c>
      <c r="H39" s="235">
        <f>H38+G39</f>
        <v>740</v>
      </c>
      <c r="I39" s="100"/>
      <c r="J39" s="233">
        <f>IF(OR($A39&lt;2,AND(K$15&gt;0,$A39&gt;K$15)),0,IF(AND($A39&gt;=K$12,K$12&gt;0),K$13,IF(AND($A39&gt;=K$9,K$9&gt;0),K$10,IF(AND($A39&gt;=K$6,K$6&gt;0),K$7,0))))</f>
        <v>0</v>
      </c>
      <c r="K39" s="234">
        <f>K38+J39</f>
        <v>71</v>
      </c>
      <c r="L39" s="235">
        <f>L38+K39</f>
        <v>733</v>
      </c>
      <c r="M39" s="164"/>
      <c r="N39" s="233">
        <f>IF(OR($A39&lt;2,AND(O$15&gt;0,$A39&gt;O$15)),0,IF(AND($A39&gt;=O$12,O$12&gt;0),O$13,IF(AND($A39&gt;=O$9,O$9&gt;0),O$10,IF(AND($A39&gt;=O$6,O$6&gt;0),O$7,0))))</f>
        <v>0</v>
      </c>
      <c r="O39" s="234">
        <f>O38+N39</f>
        <v>175</v>
      </c>
      <c r="P39" s="235">
        <f>P38+O39</f>
        <v>2500</v>
      </c>
    </row>
  </sheetData>
  <conditionalFormatting sqref="C7:E7 G7:I7 K7:M7 O7:P7 C10:E10 G10:I10 K10:M10 O10:P10 C11:E11 G11:I11 K11:M11 O11:P11 C12:E12 G12:I12 K12:M12 O12:P12 C13:E13 G13:I13 K13:M13 O13:P13 C14:E14 G14:I14 K14:M14 O14:P14 C15:E15 G15:I15 K15:M15 O15:P15 C16:E16 G16:I16 K16:M16 O16:P16 B19 F19 J19 N19 B20:D20 F20:H20 J20:L20 N20:P20 B21:D21 F21:H21 J21:L21 N21:P21 B22:D22 F22:H22 J22:L22 N22:P22 B23:D23 F23:H23 J23:L23 N23:P23 B24:D24 F24:H24 J24:L24 N24:P24 B25:D25 F25:H25 J25:L25 N25:P25 B26:D26 F26:H26 J26:L26 N26:P26 B27:D27 F27:H27 J27:L27 N27:P27 B28:D28 F28:H28 J28:L28 N28:P28 B29:D29 F29:H29 J29:L29 N29:P29 B30:D30 F30:H30 J30:L30 N30:P30 B31:D31 F31:H31 J31:L31 N31:P31 B32:D32 F32:H32 J32:L32 N32:P32 B33:D33 F33:H33 J33:L33 N33:P33 B34:D34 F34:H34 J34:L34 N34:P34 B35:D35 F35:H35 J35:L35 N35:P35 B36:D36 F36:H36 J36:L36 N36:P36 B37:D37 F37:H37 J37:L37 N37:P37 B38:D38 F38:H38 J38:L38 N38:P38 B39:D39 F39:H39 J39:L39 N39:P39">
    <cfRule type="cellIs" dxfId="2" priority="1" operator="lessThan" stopIfTrue="1">
      <formula>0</formula>
    </cfRule>
  </conditionalFormatting>
  <pageMargins left="0.75" right="0.43" top="0.68" bottom="0.64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L39"/>
  <sheetViews>
    <sheetView workbookViewId="0" showGridLines="0" defaultGridColor="1"/>
  </sheetViews>
  <sheetFormatPr defaultColWidth="9" defaultRowHeight="12.75" customHeight="1" outlineLevelRow="0" outlineLevelCol="0"/>
  <cols>
    <col min="1" max="1" width="24" style="236" customWidth="1"/>
    <col min="2" max="2" width="9" style="236" customWidth="1"/>
    <col min="3" max="3" width="9" style="236" customWidth="1"/>
    <col min="4" max="4" width="2.21094" style="236" customWidth="1"/>
    <col min="5" max="5" width="9" style="236" customWidth="1"/>
    <col min="6" max="6" width="9" style="236" customWidth="1"/>
    <col min="7" max="7" width="1.8125" style="236" customWidth="1"/>
    <col min="8" max="8" width="9" style="236" customWidth="1"/>
    <col min="9" max="9" width="9" style="236" customWidth="1"/>
    <col min="10" max="10" width="1.8125" style="236" customWidth="1"/>
    <col min="11" max="11" width="9" style="236" customWidth="1"/>
    <col min="12" max="12" width="9" style="236" customWidth="1"/>
    <col min="13" max="256" width="9" style="236" customWidth="1"/>
  </cols>
  <sheetData>
    <row r="1" ht="15" customHeight="1">
      <c r="A1" s="6"/>
      <c r="B1" s="5"/>
      <c r="C1" s="5"/>
      <c r="D1" s="166"/>
      <c r="E1" s="5"/>
      <c r="F1" s="5"/>
      <c r="G1" s="166"/>
      <c r="H1" s="5"/>
      <c r="I1" s="5"/>
      <c r="J1" s="166"/>
      <c r="K1" s="5"/>
      <c r="L1" s="5"/>
    </row>
    <row r="2" ht="15" customHeight="1">
      <c r="A2" t="s" s="167">
        <v>30</v>
      </c>
      <c r="B2" t="s" s="10">
        <f>IF(C$2&lt;=0,"д.б. &gt;0","")</f>
      </c>
      <c r="C2" s="237">
        <v>16</v>
      </c>
      <c r="D2" s="170"/>
      <c r="E2" t="s" s="16">
        <f>IF(F$2&lt;=0,"д.б. &gt;0","")</f>
      </c>
      <c r="F2" s="237">
        <v>14</v>
      </c>
      <c r="G2" s="172"/>
      <c r="H2" t="s" s="16">
        <f>IF(I$2&lt;=0,"д.б. &gt;0","")</f>
      </c>
      <c r="I2" s="237">
        <v>20</v>
      </c>
      <c r="J2" s="173"/>
      <c r="K2" t="s" s="16">
        <f>IF(L$2&lt;=0,"д.б. &gt;0","")</f>
      </c>
      <c r="L2" s="52">
        <v>18</v>
      </c>
    </row>
    <row r="3" ht="8" customHeight="1">
      <c r="A3" s="175"/>
      <c r="B3" s="238"/>
      <c r="C3" s="239"/>
      <c r="D3" s="106"/>
      <c r="E3" s="240"/>
      <c r="F3" s="239"/>
      <c r="G3" s="15"/>
      <c r="H3" s="240"/>
      <c r="I3" s="239"/>
      <c r="J3" s="108"/>
      <c r="K3" s="240"/>
      <c r="L3" s="241"/>
    </row>
    <row r="4" ht="8" customHeight="1">
      <c r="A4" s="175"/>
      <c r="B4" s="238"/>
      <c r="C4" s="242"/>
      <c r="D4" s="106"/>
      <c r="E4" s="240"/>
      <c r="F4" s="242"/>
      <c r="G4" s="15"/>
      <c r="H4" s="240"/>
      <c r="I4" s="242"/>
      <c r="J4" s="108"/>
      <c r="K4" s="240"/>
      <c r="L4" s="243"/>
    </row>
    <row r="5" ht="8" customHeight="1">
      <c r="A5" s="181"/>
      <c r="B5" s="238"/>
      <c r="C5" s="244"/>
      <c r="D5" s="106"/>
      <c r="E5" s="240"/>
      <c r="F5" s="244"/>
      <c r="G5" s="15"/>
      <c r="H5" s="240"/>
      <c r="I5" s="244"/>
      <c r="J5" s="108"/>
      <c r="K5" s="240"/>
      <c r="L5" s="24"/>
    </row>
    <row r="6" ht="15" customHeight="1">
      <c r="A6" t="s" s="183">
        <v>31</v>
      </c>
      <c r="B6" t="s" s="10">
        <f>IF(C$6&lt;0,"д.б. &gt;=0","")</f>
      </c>
      <c r="C6" s="245">
        <v>6</v>
      </c>
      <c r="D6" s="114"/>
      <c r="E6" t="s" s="16">
        <f>IF(F$6&lt;0,"д.б. &gt;=0","")</f>
      </c>
      <c r="F6" s="245">
        <v>4</v>
      </c>
      <c r="G6" s="30"/>
      <c r="H6" t="s" s="16">
        <f>IF(I$6&lt;0,"д.б. &gt;=0","")</f>
      </c>
      <c r="I6" s="245">
        <v>9</v>
      </c>
      <c r="J6" s="108"/>
      <c r="K6" t="s" s="16">
        <f>IF(L$6&lt;0,"д.б. &gt;=0","")</f>
      </c>
      <c r="L6" s="26">
        <v>6</v>
      </c>
    </row>
    <row r="7" ht="15" customHeight="1">
      <c r="A7" t="s" s="183">
        <v>32</v>
      </c>
      <c r="B7" t="s" s="32">
        <f>IF(AND(C$6=0,C$7&lt;&gt;0),"д.б. =0","")</f>
      </c>
      <c r="C7" s="246">
        <v>1</v>
      </c>
      <c r="D7" s="188"/>
      <c r="E7" t="s" s="34">
        <f>IF(AND(F$6=0,F$7&lt;&gt;0),"д.б. =0","")</f>
      </c>
      <c r="F7" s="246">
        <v>1</v>
      </c>
      <c r="G7" s="190"/>
      <c r="H7" t="s" s="34">
        <f>IF(AND(I$6=0,I$7&lt;&gt;0),"д.б. =0","")</f>
      </c>
      <c r="I7" s="246">
        <v>-1</v>
      </c>
      <c r="J7" s="191"/>
      <c r="K7" t="s" s="34">
        <f>IF(AND(L$6=0,L$7&lt;&gt;0),"д.б. =0","")</f>
      </c>
      <c r="L7" s="56">
        <v>1</v>
      </c>
    </row>
    <row r="8" ht="15" customHeight="1">
      <c r="A8" s="181"/>
      <c r="B8" t="s" s="35">
        <f>IF(OR(C$6=1,C$6&lt;0,C$9=1,C$9&lt;0,C$12=1,C$12&lt;0,AND(C$6&gt;1,C$9&gt;1,C$6&gt;=C$9),AND(C$6&gt;1,C$12&gt;1,C$6&gt;=C$12),AND(C$9&gt;1,C$12&gt;1,C$9&gt;=C$12)),"ОШИБКА в № колен","")</f>
      </c>
      <c r="C8" s="247"/>
      <c r="D8" s="106"/>
      <c r="E8" t="s" s="37">
        <f>IF(OR(F$6=1,F$6&lt;0,F$9=1,F$9&lt;0,F$12=1,F$12&lt;0,AND(F$6&gt;1,F$9&gt;1,F$6&gt;=F$9),AND(F$6&gt;1,F$12&gt;1,F$6&gt;=F$12),AND(F$9&gt;1,F$12&gt;1,F$9&gt;=F$12)),"ОШИБКА в № колен","")</f>
      </c>
      <c r="F8" s="247"/>
      <c r="G8" s="15"/>
      <c r="H8" t="s" s="37">
        <f>IF(OR(I$6=1,I$6&lt;0,I$9=1,I$9&lt;0,I$12=1,I$12&lt;0,AND(I$6&gt;1,I$9&gt;1,I$6&gt;=I$9),AND(I$6&gt;1,I$12&gt;1,I$6&gt;=I$12),AND(I$9&gt;1,I$12&gt;1,I$9&gt;=I$12)),"ОШИБКА в № колен","")</f>
      </c>
      <c r="I8" s="247"/>
      <c r="J8" s="108"/>
      <c r="K8" t="s" s="37">
        <f>IF(OR(L$6=1,L$6&lt;0,L$9=1,L$9&lt;0,L$12=1,L$12&lt;0,AND(L$6&gt;1,L$9&gt;1,L$6&gt;=L$9),AND(L$6&gt;1,L$12&gt;1,L$6&gt;=L$12),AND(L$9&gt;1,L$12&gt;1,L$9&gt;=L$12)),"ОШИБКА в № колен","")</f>
      </c>
      <c r="L8" s="36"/>
    </row>
    <row r="9" ht="15" customHeight="1">
      <c r="A9" t="s" s="248">
        <v>33</v>
      </c>
      <c r="B9" t="s" s="249">
        <f>IF(C$9&lt;0,"д.б. &gt;=0","")</f>
      </c>
      <c r="C9" s="250">
        <v>10</v>
      </c>
      <c r="D9" s="251"/>
      <c r="E9" t="s" s="252">
        <f>IF(F$9&lt;0,"д.б. &gt;=0","")</f>
      </c>
      <c r="F9" s="253">
        <v>8</v>
      </c>
      <c r="G9" s="254"/>
      <c r="H9" t="s" s="252">
        <f>IF(I$9&lt;0,"д.б. &gt;=0","")</f>
      </c>
      <c r="I9" s="253">
        <v>12</v>
      </c>
      <c r="J9" s="255"/>
      <c r="K9" t="s" s="252">
        <f>IF(L$9&lt;0,"д.б. &gt;=0","")</f>
      </c>
      <c r="L9" s="256">
        <v>9</v>
      </c>
    </row>
    <row r="10" ht="15" customHeight="1">
      <c r="A10" t="s" s="248">
        <v>34</v>
      </c>
      <c r="B10" t="s" s="249">
        <f>IF(AND(C$9=0,C$10&lt;&gt;0),"д.б. =0","")</f>
      </c>
      <c r="C10" s="250">
        <v>2</v>
      </c>
      <c r="D10" s="251"/>
      <c r="E10" t="s" s="252">
        <f>IF(AND(F$9=0,F$10&lt;&gt;0),"д.б. =0","")</f>
      </c>
      <c r="F10" s="253">
        <v>2</v>
      </c>
      <c r="G10" s="254"/>
      <c r="H10" t="s" s="252">
        <f>IF(AND(I$9=0,I$10&lt;&gt;0),"д.б. =0","")</f>
      </c>
      <c r="I10" s="253">
        <v>1</v>
      </c>
      <c r="J10" s="255"/>
      <c r="K10" t="s" s="252">
        <f>IF(AND(L$9=0,L$10&lt;&gt;0),"д.б. =0","")</f>
      </c>
      <c r="L10" s="256">
        <v>1</v>
      </c>
    </row>
    <row r="11" ht="14.25" customHeight="1">
      <c r="A11" s="208"/>
      <c r="B11" s="48"/>
      <c r="C11" s="257"/>
      <c r="D11" s="204"/>
      <c r="E11" s="50"/>
      <c r="F11" s="257"/>
      <c r="G11" s="205"/>
      <c r="H11" s="50"/>
      <c r="I11" s="257"/>
      <c r="J11" s="206"/>
      <c r="K11" s="50"/>
      <c r="L11" s="258"/>
    </row>
    <row r="12" ht="15" customHeight="1">
      <c r="A12" t="s" s="167">
        <v>35</v>
      </c>
      <c r="B12" t="s" s="249">
        <f>IF(C$12&lt;0,"д.б. &gt;=0","")</f>
      </c>
      <c r="C12" s="237">
        <v>12</v>
      </c>
      <c r="D12" s="259"/>
      <c r="E12" t="s" s="252">
        <f>IF(F$12&lt;0,"д.б. &gt;=0","")</f>
      </c>
      <c r="F12" s="237">
        <v>10</v>
      </c>
      <c r="G12" s="260"/>
      <c r="H12" t="s" s="252">
        <f>IF(I$12&lt;0,"д.б. &gt;=0","")</f>
      </c>
      <c r="I12" s="237">
        <v>14</v>
      </c>
      <c r="J12" s="261"/>
      <c r="K12" t="s" s="252">
        <f>IF(L$12&lt;0,"д.б. &gt;=0","")</f>
      </c>
      <c r="L12" s="52">
        <v>11</v>
      </c>
    </row>
    <row r="13" ht="15" customHeight="1">
      <c r="A13" t="s" s="167">
        <v>36</v>
      </c>
      <c r="B13" t="s" s="249">
        <f>IF(AND(C$12=0,C$13&lt;&gt;0),"д.б. =0","")</f>
      </c>
      <c r="C13" s="262">
        <v>12</v>
      </c>
      <c r="D13" s="213"/>
      <c r="E13" t="s" s="252">
        <f>IF(AND(F$12=0,F$13&lt;&gt;0),"д.б. =0","")</f>
      </c>
      <c r="F13" s="262">
        <v>12</v>
      </c>
      <c r="G13" s="214"/>
      <c r="H13" t="s" s="252">
        <f>IF(AND(I$12=0,I$13&lt;&gt;0),"д.б. =0","")</f>
      </c>
      <c r="I13" s="262">
        <v>10</v>
      </c>
      <c r="J13" s="215"/>
      <c r="K13" t="s" s="252">
        <f>IF(AND(L$12=0,L$13&lt;&gt;0),"д.б. =0","")</f>
      </c>
      <c r="L13" s="55">
        <v>10</v>
      </c>
    </row>
    <row r="14" ht="8" customHeight="1">
      <c r="A14" s="175"/>
      <c r="B14" s="263"/>
      <c r="C14" s="262"/>
      <c r="D14" s="213"/>
      <c r="E14" s="264"/>
      <c r="F14" s="262"/>
      <c r="G14" s="214"/>
      <c r="H14" s="264"/>
      <c r="I14" s="262"/>
      <c r="J14" s="215"/>
      <c r="K14" s="264"/>
      <c r="L14" s="55"/>
    </row>
    <row r="15" ht="8" customHeight="1">
      <c r="A15" s="175"/>
      <c r="B15" s="263"/>
      <c r="C15" s="262"/>
      <c r="D15" s="213"/>
      <c r="E15" s="264"/>
      <c r="F15" s="262"/>
      <c r="G15" s="214"/>
      <c r="H15" s="264"/>
      <c r="I15" s="262"/>
      <c r="J15" s="215"/>
      <c r="K15" s="264"/>
      <c r="L15" s="55"/>
    </row>
    <row r="16" ht="8" customHeight="1">
      <c r="A16" s="175"/>
      <c r="B16" s="263"/>
      <c r="C16" s="262"/>
      <c r="D16" s="213"/>
      <c r="E16" s="264"/>
      <c r="F16" s="262"/>
      <c r="G16" s="214"/>
      <c r="H16" s="264"/>
      <c r="I16" s="262"/>
      <c r="J16" s="215"/>
      <c r="K16" s="264"/>
      <c r="L16" s="55"/>
    </row>
    <row r="17" ht="8" customHeight="1">
      <c r="A17" s="57"/>
      <c r="B17" s="58"/>
      <c r="C17" s="59"/>
      <c r="D17" s="153"/>
      <c r="E17" s="61"/>
      <c r="F17" s="59"/>
      <c r="G17" s="60"/>
      <c r="H17" s="61"/>
      <c r="I17" s="59"/>
      <c r="J17" s="154"/>
      <c r="K17" s="61"/>
      <c r="L17" s="58"/>
    </row>
    <row r="18" ht="16" customHeight="1">
      <c r="A18" t="s" s="71">
        <v>14</v>
      </c>
      <c r="B18" t="s" s="265">
        <v>27</v>
      </c>
      <c r="C18" t="s" s="74">
        <v>37</v>
      </c>
      <c r="D18" s="155"/>
      <c r="E18" t="s" s="265">
        <v>27</v>
      </c>
      <c r="F18" t="s" s="74">
        <v>37</v>
      </c>
      <c r="G18" s="76"/>
      <c r="H18" t="s" s="265">
        <v>27</v>
      </c>
      <c r="I18" t="s" s="74">
        <v>37</v>
      </c>
      <c r="J18" s="156"/>
      <c r="K18" t="s" s="265">
        <v>27</v>
      </c>
      <c r="L18" t="s" s="74">
        <v>37</v>
      </c>
    </row>
    <row r="19" ht="15.5" customHeight="1">
      <c r="A19" s="77"/>
      <c r="B19" s="78"/>
      <c r="C19" s="80"/>
      <c r="D19" s="158"/>
      <c r="E19" s="78"/>
      <c r="F19" s="80"/>
      <c r="G19" s="82"/>
      <c r="H19" s="78"/>
      <c r="I19" s="80"/>
      <c r="J19" s="159"/>
      <c r="K19" s="78"/>
      <c r="L19" s="80"/>
    </row>
    <row r="20" ht="15" customHeight="1">
      <c r="A20" s="83">
        <v>1</v>
      </c>
      <c r="B20" s="227">
        <v>0</v>
      </c>
      <c r="C20" s="266">
        <f>C$2</f>
        <v>16</v>
      </c>
      <c r="D20" s="161"/>
      <c r="E20" s="227">
        <v>0</v>
      </c>
      <c r="F20" s="266">
        <f>F$2</f>
        <v>14</v>
      </c>
      <c r="G20" s="89"/>
      <c r="H20" s="227">
        <v>0</v>
      </c>
      <c r="I20" s="266">
        <f>I$2</f>
        <v>20</v>
      </c>
      <c r="J20" s="162"/>
      <c r="K20" s="227">
        <v>0</v>
      </c>
      <c r="L20" s="266">
        <f>L$2</f>
        <v>18</v>
      </c>
    </row>
    <row r="21" ht="15" customHeight="1">
      <c r="A21" s="83">
        <v>2</v>
      </c>
      <c r="B21" s="227">
        <f>IF(AND($A21&gt;=C$12,C$12&gt;0),0,IF(AND($A21&gt;=C$9,C$9&gt;0),C$10,IF(AND($A21&gt;=C$6,C$6&gt;0),C$7,0)))</f>
        <v>0</v>
      </c>
      <c r="C21" s="266">
        <f>IF(AND($A21&gt;=C$12,C$12&gt;0),C$13,C20+B21)</f>
        <v>16</v>
      </c>
      <c r="D21" s="161"/>
      <c r="E21" s="227">
        <f>IF(AND($A21&gt;=F$12,F$12&gt;0),0,IF(AND($A21&gt;=F$9,F$9&gt;0),F$10,IF(AND($A21&gt;=F$6,F$6&gt;0),F$7,0)))</f>
        <v>0</v>
      </c>
      <c r="F21" s="266">
        <f>IF(AND($A21&gt;=F$12,F$12&gt;0),F$13,F20+E21)</f>
        <v>14</v>
      </c>
      <c r="G21" s="89"/>
      <c r="H21" s="227">
        <f>IF(AND($A21&gt;=I$12,I$12&gt;0),0,IF(AND($A21&gt;=I$9,I$9&gt;0),I$10,IF(AND($A21&gt;=I$6,I$6&gt;0),I$7,0)))</f>
        <v>0</v>
      </c>
      <c r="I21" s="266">
        <f>IF(AND($A21&gt;=I$12,I$12&gt;0),I$13,I20+H21)</f>
        <v>20</v>
      </c>
      <c r="J21" s="162"/>
      <c r="K21" s="227">
        <f>IF(AND($A21&gt;=L$12,L$12&gt;0),0,IF(AND($A21&gt;=L$9,L$9&gt;0),L$10,IF(AND($A21&gt;=L$6,L$6&gt;0),L$7,0)))</f>
        <v>0</v>
      </c>
      <c r="L21" s="266">
        <f>IF(AND($A21&gt;=L$12,L$12&gt;0),L$13,L20+K21)</f>
        <v>18</v>
      </c>
    </row>
    <row r="22" ht="15" customHeight="1">
      <c r="A22" s="83">
        <v>3</v>
      </c>
      <c r="B22" s="227">
        <f>IF(AND($A22&gt;=C$12,C$12&gt;0),0,IF(AND($A22&gt;=C$9,C$9&gt;0),C$10,IF(AND($A22&gt;=C$6,C$6&gt;0),C$7,0)))</f>
        <v>0</v>
      </c>
      <c r="C22" s="266">
        <f>IF(AND($A22&gt;=C$12,C$12&gt;0),C$13,C21+B22)</f>
        <v>16</v>
      </c>
      <c r="D22" s="161"/>
      <c r="E22" s="227">
        <f>IF(AND($A22&gt;=F$12,F$12&gt;0),0,IF(AND($A22&gt;=F$9,F$9&gt;0),F$10,IF(AND($A22&gt;=F$6,F$6&gt;0),F$7,0)))</f>
        <v>0</v>
      </c>
      <c r="F22" s="266">
        <f>IF(AND($A22&gt;=F$12,F$12&gt;0),F$13,F21+E22)</f>
        <v>14</v>
      </c>
      <c r="G22" s="89"/>
      <c r="H22" s="227">
        <f>IF(AND($A22&gt;=I$12,I$12&gt;0),0,IF(AND($A22&gt;=I$9,I$9&gt;0),I$10,IF(AND($A22&gt;=I$6,I$6&gt;0),I$7,0)))</f>
        <v>0</v>
      </c>
      <c r="I22" s="266">
        <f>IF(AND($A22&gt;=I$12,I$12&gt;0),I$13,I21+H22)</f>
        <v>20</v>
      </c>
      <c r="J22" s="162"/>
      <c r="K22" s="227">
        <f>IF(AND($A22&gt;=L$12,L$12&gt;0),0,IF(AND($A22&gt;=L$9,L$9&gt;0),L$10,IF(AND($A22&gt;=L$6,L$6&gt;0),L$7,0)))</f>
        <v>0</v>
      </c>
      <c r="L22" s="266">
        <f>IF(AND($A22&gt;=L$12,L$12&gt;0),L$13,L21+K22)</f>
        <v>18</v>
      </c>
    </row>
    <row r="23" ht="15" customHeight="1">
      <c r="A23" s="83">
        <v>4</v>
      </c>
      <c r="B23" s="227">
        <f>IF(AND($A23&gt;=C$12,C$12&gt;0),0,IF(AND($A23&gt;=C$9,C$9&gt;0),C$10,IF(AND($A23&gt;=C$6,C$6&gt;0),C$7,0)))</f>
        <v>0</v>
      </c>
      <c r="C23" s="266">
        <f>IF(AND($A23&gt;=C$12,C$12&gt;0),C$13,C22+B23)</f>
        <v>16</v>
      </c>
      <c r="D23" s="161"/>
      <c r="E23" s="227">
        <f>IF(AND($A23&gt;=F$12,F$12&gt;0),0,IF(AND($A23&gt;=F$9,F$9&gt;0),F$10,IF(AND($A23&gt;=F$6,F$6&gt;0),F$7,0)))</f>
        <v>1</v>
      </c>
      <c r="F23" s="266">
        <f>IF(AND($A23&gt;=F$12,F$12&gt;0),F$13,F22+E23)</f>
        <v>15</v>
      </c>
      <c r="G23" s="89"/>
      <c r="H23" s="227">
        <f>IF(AND($A23&gt;=I$12,I$12&gt;0),0,IF(AND($A23&gt;=I$9,I$9&gt;0),I$10,IF(AND($A23&gt;=I$6,I$6&gt;0),I$7,0)))</f>
        <v>0</v>
      </c>
      <c r="I23" s="266">
        <f>IF(AND($A23&gt;=I$12,I$12&gt;0),I$13,I22+H23)</f>
        <v>20</v>
      </c>
      <c r="J23" s="162"/>
      <c r="K23" s="227">
        <f>IF(AND($A23&gt;=L$12,L$12&gt;0),0,IF(AND($A23&gt;=L$9,L$9&gt;0),L$10,IF(AND($A23&gt;=L$6,L$6&gt;0),L$7,0)))</f>
        <v>0</v>
      </c>
      <c r="L23" s="266">
        <f>IF(AND($A23&gt;=L$12,L$12&gt;0),L$13,L22+K23)</f>
        <v>18</v>
      </c>
    </row>
    <row r="24" ht="15" customHeight="1">
      <c r="A24" s="83">
        <v>5</v>
      </c>
      <c r="B24" s="230">
        <f>IF(AND($A24&gt;=C$12,C$12&gt;0),0,IF(AND($A24&gt;=C$9,C$9&gt;0),C$10,IF(AND($A24&gt;=C$6,C$6&gt;0),C$7,0)))</f>
        <v>0</v>
      </c>
      <c r="C24" s="232">
        <f>IF(AND($A24&gt;=C$12,C$12&gt;0),C$13,C23+B24)</f>
        <v>16</v>
      </c>
      <c r="D24" s="87"/>
      <c r="E24" s="230">
        <f>IF(AND($A24&gt;=F$12,F$12&gt;0),0,IF(AND($A24&gt;=F$9,F$9&gt;0),F$10,IF(AND($A24&gt;=F$6,F$6&gt;0),F$7,0)))</f>
        <v>1</v>
      </c>
      <c r="F24" s="232">
        <f>IF(AND($A24&gt;=F$12,F$12&gt;0),F$13,F23+E24)</f>
        <v>16</v>
      </c>
      <c r="G24" s="87"/>
      <c r="H24" s="230">
        <f>IF(AND($A24&gt;=I$12,I$12&gt;0),0,IF(AND($A24&gt;=I$9,I$9&gt;0),I$10,IF(AND($A24&gt;=I$6,I$6&gt;0),I$7,0)))</f>
        <v>0</v>
      </c>
      <c r="I24" s="232">
        <f>IF(AND($A24&gt;=I$12,I$12&gt;0),I$13,I23+H24)</f>
        <v>20</v>
      </c>
      <c r="J24" s="87"/>
      <c r="K24" s="230">
        <f>IF(AND($A24&gt;=L$12,L$12&gt;0),0,IF(AND($A24&gt;=L$9,L$9&gt;0),L$10,IF(AND($A24&gt;=L$6,L$6&gt;0),L$7,0)))</f>
        <v>0</v>
      </c>
      <c r="L24" s="232">
        <f>IF(AND($A24&gt;=L$12,L$12&gt;0),L$13,L23+K24)</f>
        <v>18</v>
      </c>
    </row>
    <row r="25" ht="15" customHeight="1">
      <c r="A25" s="83">
        <v>6</v>
      </c>
      <c r="B25" s="227">
        <f>IF(AND($A25&gt;=C$12,C$12&gt;0),0,IF(AND($A25&gt;=C$9,C$9&gt;0),C$10,IF(AND($A25&gt;=C$6,C$6&gt;0),C$7,0)))</f>
        <v>1</v>
      </c>
      <c r="C25" s="266">
        <f>IF(AND($A25&gt;=C$12,C$12&gt;0),C$13,C24+B25)</f>
        <v>17</v>
      </c>
      <c r="D25" s="161"/>
      <c r="E25" s="227">
        <f>IF(AND($A25&gt;=F$12,F$12&gt;0),0,IF(AND($A25&gt;=F$9,F$9&gt;0),F$10,IF(AND($A25&gt;=F$6,F$6&gt;0),F$7,0)))</f>
        <v>1</v>
      </c>
      <c r="F25" s="266">
        <f>IF(AND($A25&gt;=F$12,F$12&gt;0),F$13,F24+E25)</f>
        <v>17</v>
      </c>
      <c r="G25" s="89"/>
      <c r="H25" s="227">
        <f>IF(AND($A25&gt;=I$12,I$12&gt;0),0,IF(AND($A25&gt;=I$9,I$9&gt;0),I$10,IF(AND($A25&gt;=I$6,I$6&gt;0),I$7,0)))</f>
        <v>0</v>
      </c>
      <c r="I25" s="266">
        <f>IF(AND($A25&gt;=I$12,I$12&gt;0),I$13,I24+H25)</f>
        <v>20</v>
      </c>
      <c r="J25" s="162"/>
      <c r="K25" s="227">
        <f>IF(AND($A25&gt;=L$12,L$12&gt;0),0,IF(AND($A25&gt;=L$9,L$9&gt;0),L$10,IF(AND($A25&gt;=L$6,L$6&gt;0),L$7,0)))</f>
        <v>1</v>
      </c>
      <c r="L25" s="266">
        <f>IF(AND($A25&gt;=L$12,L$12&gt;0),L$13,L24+K25)</f>
        <v>19</v>
      </c>
    </row>
    <row r="26" ht="15" customHeight="1">
      <c r="A26" s="83">
        <v>7</v>
      </c>
      <c r="B26" s="227">
        <f>IF(AND($A26&gt;=C$12,C$12&gt;0),0,IF(AND($A26&gt;=C$9,C$9&gt;0),C$10,IF(AND($A26&gt;=C$6,C$6&gt;0),C$7,0)))</f>
        <v>1</v>
      </c>
      <c r="C26" s="266">
        <f>IF(AND($A26&gt;=C$12,C$12&gt;0),C$13,C25+B26)</f>
        <v>18</v>
      </c>
      <c r="D26" s="161"/>
      <c r="E26" s="227">
        <f>IF(AND($A26&gt;=F$12,F$12&gt;0),0,IF(AND($A26&gt;=F$9,F$9&gt;0),F$10,IF(AND($A26&gt;=F$6,F$6&gt;0),F$7,0)))</f>
        <v>1</v>
      </c>
      <c r="F26" s="266">
        <f>IF(AND($A26&gt;=F$12,F$12&gt;0),F$13,F25+E26)</f>
        <v>18</v>
      </c>
      <c r="G26" s="89"/>
      <c r="H26" s="227">
        <f>IF(AND($A26&gt;=I$12,I$12&gt;0),0,IF(AND($A26&gt;=I$9,I$9&gt;0),I$10,IF(AND($A26&gt;=I$6,I$6&gt;0),I$7,0)))</f>
        <v>0</v>
      </c>
      <c r="I26" s="266">
        <f>IF(AND($A26&gt;=I$12,I$12&gt;0),I$13,I25+H26)</f>
        <v>20</v>
      </c>
      <c r="J26" s="162"/>
      <c r="K26" s="227">
        <f>IF(AND($A26&gt;=L$12,L$12&gt;0),0,IF(AND($A26&gt;=L$9,L$9&gt;0),L$10,IF(AND($A26&gt;=L$6,L$6&gt;0),L$7,0)))</f>
        <v>1</v>
      </c>
      <c r="L26" s="266">
        <f>IF(AND($A26&gt;=L$12,L$12&gt;0),L$13,L25+K26)</f>
        <v>20</v>
      </c>
    </row>
    <row r="27" ht="15" customHeight="1">
      <c r="A27" s="83">
        <v>8</v>
      </c>
      <c r="B27" s="227">
        <f>IF(AND($A27&gt;=C$12,C$12&gt;0),0,IF(AND($A27&gt;=C$9,C$9&gt;0),C$10,IF(AND($A27&gt;=C$6,C$6&gt;0),C$7,0)))</f>
        <v>1</v>
      </c>
      <c r="C27" s="266">
        <f>IF(AND($A27&gt;=C$12,C$12&gt;0),C$13,C26+B27)</f>
        <v>19</v>
      </c>
      <c r="D27" s="161"/>
      <c r="E27" s="227">
        <f>IF(AND($A27&gt;=F$12,F$12&gt;0),0,IF(AND($A27&gt;=F$9,F$9&gt;0),F$10,IF(AND($A27&gt;=F$6,F$6&gt;0),F$7,0)))</f>
        <v>2</v>
      </c>
      <c r="F27" s="266">
        <f>IF(AND($A27&gt;=F$12,F$12&gt;0),F$13,F26+E27)</f>
        <v>20</v>
      </c>
      <c r="G27" s="89"/>
      <c r="H27" s="227">
        <f>IF(AND($A27&gt;=I$12,I$12&gt;0),0,IF(AND($A27&gt;=I$9,I$9&gt;0),I$10,IF(AND($A27&gt;=I$6,I$6&gt;0),I$7,0)))</f>
        <v>0</v>
      </c>
      <c r="I27" s="266">
        <f>IF(AND($A27&gt;=I$12,I$12&gt;0),I$13,I26+H27)</f>
        <v>20</v>
      </c>
      <c r="J27" s="162"/>
      <c r="K27" s="227">
        <f>IF(AND($A27&gt;=L$12,L$12&gt;0),0,IF(AND($A27&gt;=L$9,L$9&gt;0),L$10,IF(AND($A27&gt;=L$6,L$6&gt;0),L$7,0)))</f>
        <v>1</v>
      </c>
      <c r="L27" s="266">
        <f>IF(AND($A27&gt;=L$12,L$12&gt;0),L$13,L26+K27)</f>
        <v>21</v>
      </c>
    </row>
    <row r="28" ht="15" customHeight="1">
      <c r="A28" s="83">
        <v>9</v>
      </c>
      <c r="B28" s="227">
        <f>IF(AND($A28&gt;=C$12,C$12&gt;0),0,IF(AND($A28&gt;=C$9,C$9&gt;0),C$10,IF(AND($A28&gt;=C$6,C$6&gt;0),C$7,0)))</f>
        <v>1</v>
      </c>
      <c r="C28" s="266">
        <f>IF(AND($A28&gt;=C$12,C$12&gt;0),C$13,C27+B28)</f>
        <v>20</v>
      </c>
      <c r="D28" s="161"/>
      <c r="E28" s="227">
        <f>IF(AND($A28&gt;=F$12,F$12&gt;0),0,IF(AND($A28&gt;=F$9,F$9&gt;0),F$10,IF(AND($A28&gt;=F$6,F$6&gt;0),F$7,0)))</f>
        <v>2</v>
      </c>
      <c r="F28" s="266">
        <f>IF(AND($A28&gt;=F$12,F$12&gt;0),F$13,F27+E28)</f>
        <v>22</v>
      </c>
      <c r="G28" s="89"/>
      <c r="H28" s="227">
        <f>IF(AND($A28&gt;=I$12,I$12&gt;0),0,IF(AND($A28&gt;=I$9,I$9&gt;0),I$10,IF(AND($A28&gt;=I$6,I$6&gt;0),I$7,0)))</f>
        <v>-1</v>
      </c>
      <c r="I28" s="266">
        <f>IF(AND($A28&gt;=I$12,I$12&gt;0),I$13,I27+H28)</f>
        <v>19</v>
      </c>
      <c r="J28" s="162"/>
      <c r="K28" s="227">
        <f>IF(AND($A28&gt;=L$12,L$12&gt;0),0,IF(AND($A28&gt;=L$9,L$9&gt;0),L$10,IF(AND($A28&gt;=L$6,L$6&gt;0),L$7,0)))</f>
        <v>1</v>
      </c>
      <c r="L28" s="266">
        <f>IF(AND($A28&gt;=L$12,L$12&gt;0),L$13,L27+K28)</f>
        <v>22</v>
      </c>
    </row>
    <row r="29" ht="15" customHeight="1">
      <c r="A29" s="83">
        <v>10</v>
      </c>
      <c r="B29" s="230">
        <f>IF(AND($A29&gt;=C$12,C$12&gt;0),0,IF(AND($A29&gt;=C$9,C$9&gt;0),C$10,IF(AND($A29&gt;=C$6,C$6&gt;0),C$7,0)))</f>
        <v>2</v>
      </c>
      <c r="C29" s="232">
        <f>IF(AND($A29&gt;=C$12,C$12&gt;0),C$13,C28+B29)</f>
        <v>22</v>
      </c>
      <c r="D29" s="87"/>
      <c r="E29" s="230">
        <f>IF(AND($A29&gt;=F$12,F$12&gt;0),0,IF(AND($A29&gt;=F$9,F$9&gt;0),F$10,IF(AND($A29&gt;=F$6,F$6&gt;0),F$7,0)))</f>
        <v>0</v>
      </c>
      <c r="F29" s="232">
        <f>IF(AND($A29&gt;=F$12,F$12&gt;0),F$13,F28+E29)</f>
        <v>12</v>
      </c>
      <c r="G29" s="87"/>
      <c r="H29" s="230">
        <f>IF(AND($A29&gt;=I$12,I$12&gt;0),0,IF(AND($A29&gt;=I$9,I$9&gt;0),I$10,IF(AND($A29&gt;=I$6,I$6&gt;0),I$7,0)))</f>
        <v>-1</v>
      </c>
      <c r="I29" s="232">
        <f>IF(AND($A29&gt;=I$12,I$12&gt;0),I$13,I28+H29)</f>
        <v>18</v>
      </c>
      <c r="J29" s="87"/>
      <c r="K29" s="230">
        <f>IF(AND($A29&gt;=L$12,L$12&gt;0),0,IF(AND($A29&gt;=L$9,L$9&gt;0),L$10,IF(AND($A29&gt;=L$6,L$6&gt;0),L$7,0)))</f>
        <v>1</v>
      </c>
      <c r="L29" s="232">
        <f>IF(AND($A29&gt;=L$12,L$12&gt;0),L$13,L28+K29)</f>
        <v>23</v>
      </c>
    </row>
    <row r="30" ht="15" customHeight="1">
      <c r="A30" s="83">
        <v>11</v>
      </c>
      <c r="B30" s="227">
        <f>IF(AND($A30&gt;=C$12,C$12&gt;0),0,IF(AND($A30&gt;=C$9,C$9&gt;0),C$10,IF(AND($A30&gt;=C$6,C$6&gt;0),C$7,0)))</f>
        <v>2</v>
      </c>
      <c r="C30" s="266">
        <f>IF(AND($A30&gt;=C$12,C$12&gt;0),C$13,C29+B30)</f>
        <v>24</v>
      </c>
      <c r="D30" s="161"/>
      <c r="E30" s="227">
        <f>IF(AND($A30&gt;=F$12,F$12&gt;0),0,IF(AND($A30&gt;=F$9,F$9&gt;0),F$10,IF(AND($A30&gt;=F$6,F$6&gt;0),F$7,0)))</f>
        <v>0</v>
      </c>
      <c r="F30" s="266">
        <f>IF(AND($A30&gt;=F$12,F$12&gt;0),F$13,F29+E30)</f>
        <v>12</v>
      </c>
      <c r="G30" s="89"/>
      <c r="H30" s="227">
        <f>IF(AND($A30&gt;=I$12,I$12&gt;0),0,IF(AND($A30&gt;=I$9,I$9&gt;0),I$10,IF(AND($A30&gt;=I$6,I$6&gt;0),I$7,0)))</f>
        <v>-1</v>
      </c>
      <c r="I30" s="266">
        <f>IF(AND($A30&gt;=I$12,I$12&gt;0),I$13,I29+H30)</f>
        <v>17</v>
      </c>
      <c r="J30" s="162"/>
      <c r="K30" s="227">
        <f>IF(AND($A30&gt;=L$12,L$12&gt;0),0,IF(AND($A30&gt;=L$9,L$9&gt;0),L$10,IF(AND($A30&gt;=L$6,L$6&gt;0),L$7,0)))</f>
        <v>0</v>
      </c>
      <c r="L30" s="266">
        <f>IF(AND($A30&gt;=L$12,L$12&gt;0),L$13,L29+K30)</f>
        <v>10</v>
      </c>
    </row>
    <row r="31" ht="15" customHeight="1">
      <c r="A31" s="83">
        <v>12</v>
      </c>
      <c r="B31" s="227">
        <f>IF(AND($A31&gt;=C$12,C$12&gt;0),0,IF(AND($A31&gt;=C$9,C$9&gt;0),C$10,IF(AND($A31&gt;=C$6,C$6&gt;0),C$7,0)))</f>
        <v>0</v>
      </c>
      <c r="C31" s="266">
        <f>IF(AND($A31&gt;=C$12,C$12&gt;0),C$13,C30+B31)</f>
        <v>12</v>
      </c>
      <c r="D31" s="161"/>
      <c r="E31" s="227">
        <f>IF(AND($A31&gt;=F$12,F$12&gt;0),0,IF(AND($A31&gt;=F$9,F$9&gt;0),F$10,IF(AND($A31&gt;=F$6,F$6&gt;0),F$7,0)))</f>
        <v>0</v>
      </c>
      <c r="F31" s="266">
        <f>IF(AND($A31&gt;=F$12,F$12&gt;0),F$13,F30+E31)</f>
        <v>12</v>
      </c>
      <c r="G31" s="89"/>
      <c r="H31" s="227">
        <f>IF(AND($A31&gt;=I$12,I$12&gt;0),0,IF(AND($A31&gt;=I$9,I$9&gt;0),I$10,IF(AND($A31&gt;=I$6,I$6&gt;0),I$7,0)))</f>
        <v>1</v>
      </c>
      <c r="I31" s="266">
        <f>IF(AND($A31&gt;=I$12,I$12&gt;0),I$13,I30+H31)</f>
        <v>18</v>
      </c>
      <c r="J31" s="162"/>
      <c r="K31" s="227">
        <f>IF(AND($A31&gt;=L$12,L$12&gt;0),0,IF(AND($A31&gt;=L$9,L$9&gt;0),L$10,IF(AND($A31&gt;=L$6,L$6&gt;0),L$7,0)))</f>
        <v>0</v>
      </c>
      <c r="L31" s="266">
        <f>IF(AND($A31&gt;=L$12,L$12&gt;0),L$13,L30+K31)</f>
        <v>10</v>
      </c>
    </row>
    <row r="32" ht="15" customHeight="1">
      <c r="A32" s="83">
        <v>13</v>
      </c>
      <c r="B32" s="227">
        <f>IF(AND($A32&gt;=C$12,C$12&gt;0),0,IF(AND($A32&gt;=C$9,C$9&gt;0),C$10,IF(AND($A32&gt;=C$6,C$6&gt;0),C$7,0)))</f>
        <v>0</v>
      </c>
      <c r="C32" s="266">
        <f>IF(AND($A32&gt;=C$12,C$12&gt;0),C$13,C31+B32)</f>
        <v>12</v>
      </c>
      <c r="D32" s="161"/>
      <c r="E32" s="227">
        <f>IF(AND($A32&gt;=F$12,F$12&gt;0),0,IF(AND($A32&gt;=F$9,F$9&gt;0),F$10,IF(AND($A32&gt;=F$6,F$6&gt;0),F$7,0)))</f>
        <v>0</v>
      </c>
      <c r="F32" s="266">
        <f>IF(AND($A32&gt;=F$12,F$12&gt;0),F$13,F31+E32)</f>
        <v>12</v>
      </c>
      <c r="G32" s="89"/>
      <c r="H32" s="227">
        <f>IF(AND($A32&gt;=I$12,I$12&gt;0),0,IF(AND($A32&gt;=I$9,I$9&gt;0),I$10,IF(AND($A32&gt;=I$6,I$6&gt;0),I$7,0)))</f>
        <v>1</v>
      </c>
      <c r="I32" s="266">
        <f>IF(AND($A32&gt;=I$12,I$12&gt;0),I$13,I31+H32)</f>
        <v>19</v>
      </c>
      <c r="J32" s="162"/>
      <c r="K32" s="227">
        <f>IF(AND($A32&gt;=L$12,L$12&gt;0),0,IF(AND($A32&gt;=L$9,L$9&gt;0),L$10,IF(AND($A32&gt;=L$6,L$6&gt;0),L$7,0)))</f>
        <v>0</v>
      </c>
      <c r="L32" s="266">
        <f>IF(AND($A32&gt;=L$12,L$12&gt;0),L$13,L31+K32)</f>
        <v>10</v>
      </c>
    </row>
    <row r="33" ht="15" customHeight="1">
      <c r="A33" s="83">
        <v>14</v>
      </c>
      <c r="B33" s="227">
        <f>IF(AND($A33&gt;=C$12,C$12&gt;0),0,IF(AND($A33&gt;=C$9,C$9&gt;0),C$10,IF(AND($A33&gt;=C$6,C$6&gt;0),C$7,0)))</f>
        <v>0</v>
      </c>
      <c r="C33" s="266">
        <f>IF(AND($A33&gt;=C$12,C$12&gt;0),C$13,C32+B33)</f>
        <v>12</v>
      </c>
      <c r="D33" s="161"/>
      <c r="E33" s="227">
        <f>IF(AND($A33&gt;=F$12,F$12&gt;0),0,IF(AND($A33&gt;=F$9,F$9&gt;0),F$10,IF(AND($A33&gt;=F$6,F$6&gt;0),F$7,0)))</f>
        <v>0</v>
      </c>
      <c r="F33" s="266">
        <f>IF(AND($A33&gt;=F$12,F$12&gt;0),F$13,F32+E33)</f>
        <v>12</v>
      </c>
      <c r="G33" s="89"/>
      <c r="H33" s="227">
        <f>IF(AND($A33&gt;=I$12,I$12&gt;0),0,IF(AND($A33&gt;=I$9,I$9&gt;0),I$10,IF(AND($A33&gt;=I$6,I$6&gt;0),I$7,0)))</f>
        <v>0</v>
      </c>
      <c r="I33" s="266">
        <f>IF(AND($A33&gt;=I$12,I$12&gt;0),I$13,I32+H33)</f>
        <v>10</v>
      </c>
      <c r="J33" s="162"/>
      <c r="K33" s="227">
        <f>IF(AND($A33&gt;=L$12,L$12&gt;0),0,IF(AND($A33&gt;=L$9,L$9&gt;0),L$10,IF(AND($A33&gt;=L$6,L$6&gt;0),L$7,0)))</f>
        <v>0</v>
      </c>
      <c r="L33" s="266">
        <f>IF(AND($A33&gt;=L$12,L$12&gt;0),L$13,L32+K33)</f>
        <v>10</v>
      </c>
    </row>
    <row r="34" ht="15" customHeight="1">
      <c r="A34" s="83">
        <v>15</v>
      </c>
      <c r="B34" s="230">
        <f>IF(AND($A34&gt;=C$12,C$12&gt;0),0,IF(AND($A34&gt;=C$9,C$9&gt;0),C$10,IF(AND($A34&gt;=C$6,C$6&gt;0),C$7,0)))</f>
        <v>0</v>
      </c>
      <c r="C34" s="232">
        <f>IF(AND($A34&gt;=C$12,C$12&gt;0),C$13,C33+B34)</f>
        <v>12</v>
      </c>
      <c r="D34" s="87"/>
      <c r="E34" s="230">
        <f>IF(AND($A34&gt;=F$12,F$12&gt;0),0,IF(AND($A34&gt;=F$9,F$9&gt;0),F$10,IF(AND($A34&gt;=F$6,F$6&gt;0),F$7,0)))</f>
        <v>0</v>
      </c>
      <c r="F34" s="232">
        <f>IF(AND($A34&gt;=F$12,F$12&gt;0),F$13,F33+E34)</f>
        <v>12</v>
      </c>
      <c r="G34" s="87"/>
      <c r="H34" s="230">
        <f>IF(AND($A34&gt;=I$12,I$12&gt;0),0,IF(AND($A34&gt;=I$9,I$9&gt;0),I$10,IF(AND($A34&gt;=I$6,I$6&gt;0),I$7,0)))</f>
        <v>0</v>
      </c>
      <c r="I34" s="232">
        <f>IF(AND($A34&gt;=I$12,I$12&gt;0),I$13,I33+H34)</f>
        <v>10</v>
      </c>
      <c r="J34" s="87"/>
      <c r="K34" s="230">
        <f>IF(AND($A34&gt;=L$12,L$12&gt;0),0,IF(AND($A34&gt;=L$9,L$9&gt;0),L$10,IF(AND($A34&gt;=L$6,L$6&gt;0),L$7,0)))</f>
        <v>0</v>
      </c>
      <c r="L34" s="232">
        <f>IF(AND($A34&gt;=L$12,L$12&gt;0),L$13,L33+K34)</f>
        <v>10</v>
      </c>
    </row>
    <row r="35" ht="15" customHeight="1">
      <c r="A35" s="83">
        <v>16</v>
      </c>
      <c r="B35" s="227">
        <f>IF(AND($A35&gt;=C$12,C$12&gt;0),0,IF(AND($A35&gt;=C$9,C$9&gt;0),C$10,IF(AND($A35&gt;=C$6,C$6&gt;0),C$7,0)))</f>
        <v>0</v>
      </c>
      <c r="C35" s="266">
        <f>IF(AND($A35&gt;=C$12,C$12&gt;0),C$13,C34+B35)</f>
        <v>12</v>
      </c>
      <c r="D35" s="161"/>
      <c r="E35" s="227">
        <f>IF(AND($A35&gt;=F$12,F$12&gt;0),0,IF(AND($A35&gt;=F$9,F$9&gt;0),F$10,IF(AND($A35&gt;=F$6,F$6&gt;0),F$7,0)))</f>
        <v>0</v>
      </c>
      <c r="F35" s="266">
        <f>IF(AND($A35&gt;=F$12,F$12&gt;0),F$13,F34+E35)</f>
        <v>12</v>
      </c>
      <c r="G35" s="89"/>
      <c r="H35" s="227">
        <f>IF(AND($A35&gt;=I$12,I$12&gt;0),0,IF(AND($A35&gt;=I$9,I$9&gt;0),I$10,IF(AND($A35&gt;=I$6,I$6&gt;0),I$7,0)))</f>
        <v>0</v>
      </c>
      <c r="I35" s="266">
        <f>IF(AND($A35&gt;=I$12,I$12&gt;0),I$13,I34+H35)</f>
        <v>10</v>
      </c>
      <c r="J35" s="162"/>
      <c r="K35" s="227">
        <f>IF(AND($A35&gt;=L$12,L$12&gt;0),0,IF(AND($A35&gt;=L$9,L$9&gt;0),L$10,IF(AND($A35&gt;=L$6,L$6&gt;0),L$7,0)))</f>
        <v>0</v>
      </c>
      <c r="L35" s="266">
        <f>IF(AND($A35&gt;=L$12,L$12&gt;0),L$13,L34+K35)</f>
        <v>10</v>
      </c>
    </row>
    <row r="36" ht="15" customHeight="1">
      <c r="A36" s="83">
        <v>17</v>
      </c>
      <c r="B36" s="227">
        <f>IF(AND($A36&gt;=C$12,C$12&gt;0),0,IF(AND($A36&gt;=C$9,C$9&gt;0),C$10,IF(AND($A36&gt;=C$6,C$6&gt;0),C$7,0)))</f>
        <v>0</v>
      </c>
      <c r="C36" s="266">
        <f>IF(AND($A36&gt;=C$12,C$12&gt;0),C$13,C35+B36)</f>
        <v>12</v>
      </c>
      <c r="D36" s="161"/>
      <c r="E36" s="227">
        <f>IF(AND($A36&gt;=F$12,F$12&gt;0),0,IF(AND($A36&gt;=F$9,F$9&gt;0),F$10,IF(AND($A36&gt;=F$6,F$6&gt;0),F$7,0)))</f>
        <v>0</v>
      </c>
      <c r="F36" s="266">
        <f>IF(AND($A36&gt;=F$12,F$12&gt;0),F$13,F35+E36)</f>
        <v>12</v>
      </c>
      <c r="G36" s="89"/>
      <c r="H36" s="227">
        <f>IF(AND($A36&gt;=I$12,I$12&gt;0),0,IF(AND($A36&gt;=I$9,I$9&gt;0),I$10,IF(AND($A36&gt;=I$6,I$6&gt;0),I$7,0)))</f>
        <v>0</v>
      </c>
      <c r="I36" s="266">
        <f>IF(AND($A36&gt;=I$12,I$12&gt;0),I$13,I35+H36)</f>
        <v>10</v>
      </c>
      <c r="J36" s="162"/>
      <c r="K36" s="227">
        <f>IF(AND($A36&gt;=L$12,L$12&gt;0),0,IF(AND($A36&gt;=L$9,L$9&gt;0),L$10,IF(AND($A36&gt;=L$6,L$6&gt;0),L$7,0)))</f>
        <v>0</v>
      </c>
      <c r="L36" s="266">
        <f>IF(AND($A36&gt;=L$12,L$12&gt;0),L$13,L35+K36)</f>
        <v>10</v>
      </c>
    </row>
    <row r="37" ht="15" customHeight="1">
      <c r="A37" s="83">
        <v>18</v>
      </c>
      <c r="B37" s="227">
        <f>IF(AND($A37&gt;=C$12,C$12&gt;0),0,IF(AND($A37&gt;=C$9,C$9&gt;0),C$10,IF(AND($A37&gt;=C$6,C$6&gt;0),C$7,0)))</f>
        <v>0</v>
      </c>
      <c r="C37" s="266">
        <f>IF(AND($A37&gt;=C$12,C$12&gt;0),C$13,C36+B37)</f>
        <v>12</v>
      </c>
      <c r="D37" s="161"/>
      <c r="E37" s="227">
        <f>IF(AND($A37&gt;=F$12,F$12&gt;0),0,IF(AND($A37&gt;=F$9,F$9&gt;0),F$10,IF(AND($A37&gt;=F$6,F$6&gt;0),F$7,0)))</f>
        <v>0</v>
      </c>
      <c r="F37" s="266">
        <f>IF(AND($A37&gt;=F$12,F$12&gt;0),F$13,F36+E37)</f>
        <v>12</v>
      </c>
      <c r="G37" s="89"/>
      <c r="H37" s="227">
        <f>IF(AND($A37&gt;=I$12,I$12&gt;0),0,IF(AND($A37&gt;=I$9,I$9&gt;0),I$10,IF(AND($A37&gt;=I$6,I$6&gt;0),I$7,0)))</f>
        <v>0</v>
      </c>
      <c r="I37" s="266">
        <f>IF(AND($A37&gt;=I$12,I$12&gt;0),I$13,I36+H37)</f>
        <v>10</v>
      </c>
      <c r="J37" s="162"/>
      <c r="K37" s="227">
        <f>IF(AND($A37&gt;=L$12,L$12&gt;0),0,IF(AND($A37&gt;=L$9,L$9&gt;0),L$10,IF(AND($A37&gt;=L$6,L$6&gt;0),L$7,0)))</f>
        <v>0</v>
      </c>
      <c r="L37" s="266">
        <f>IF(AND($A37&gt;=L$12,L$12&gt;0),L$13,L36+K37)</f>
        <v>10</v>
      </c>
    </row>
    <row r="38" ht="15" customHeight="1">
      <c r="A38" s="83">
        <v>19</v>
      </c>
      <c r="B38" s="227">
        <f>IF(AND($A38&gt;=C$12,C$12&gt;0),0,IF(AND($A38&gt;=C$9,C$9&gt;0),C$10,IF(AND($A38&gt;=C$6,C$6&gt;0),C$7,0)))</f>
        <v>0</v>
      </c>
      <c r="C38" s="266">
        <f>IF(AND($A38&gt;=C$12,C$12&gt;0),C$13,C37+B38)</f>
        <v>12</v>
      </c>
      <c r="D38" s="161"/>
      <c r="E38" s="227">
        <f>IF(AND($A38&gt;=F$12,F$12&gt;0),0,IF(AND($A38&gt;=F$9,F$9&gt;0),F$10,IF(AND($A38&gt;=F$6,F$6&gt;0),F$7,0)))</f>
        <v>0</v>
      </c>
      <c r="F38" s="266">
        <f>IF(AND($A38&gt;=F$12,F$12&gt;0),F$13,F37+E38)</f>
        <v>12</v>
      </c>
      <c r="G38" s="89"/>
      <c r="H38" s="227">
        <f>IF(AND($A38&gt;=I$12,I$12&gt;0),0,IF(AND($A38&gt;=I$9,I$9&gt;0),I$10,IF(AND($A38&gt;=I$6,I$6&gt;0),I$7,0)))</f>
        <v>0</v>
      </c>
      <c r="I38" s="266">
        <f>IF(AND($A38&gt;=I$12,I$12&gt;0),I$13,I37+H38)</f>
        <v>10</v>
      </c>
      <c r="J38" s="162"/>
      <c r="K38" s="227">
        <f>IF(AND($A38&gt;=L$12,L$12&gt;0),0,IF(AND($A38&gt;=L$9,L$9&gt;0),L$10,IF(AND($A38&gt;=L$6,L$6&gt;0),L$7,0)))</f>
        <v>0</v>
      </c>
      <c r="L38" s="266">
        <f>IF(AND($A38&gt;=L$12,L$12&gt;0),L$13,L37+K38)</f>
        <v>10</v>
      </c>
    </row>
    <row r="39" ht="15.5" customHeight="1">
      <c r="A39" s="94">
        <v>20</v>
      </c>
      <c r="B39" s="233">
        <f>IF(AND($A39&gt;=C$12,C$12&gt;0),0,IF(AND($A39&gt;=C$9,C$9&gt;0),C$10,IF(AND($A39&gt;=C$6,C$6&gt;0),C$7,0)))</f>
        <v>0</v>
      </c>
      <c r="C39" s="267">
        <f>IF(AND($A39&gt;=C$12,C$12&gt;0),C$13,C38+B39)</f>
        <v>12</v>
      </c>
      <c r="D39" s="163"/>
      <c r="E39" s="233">
        <f>IF(AND($A39&gt;=F$12,F$12&gt;0),0,IF(AND($A39&gt;=F$9,F$9&gt;0),F$10,IF(AND($A39&gt;=F$6,F$6&gt;0),F$7,0)))</f>
        <v>0</v>
      </c>
      <c r="F39" s="267">
        <f>IF(AND($A39&gt;=F$12,F$12&gt;0),F$13,F38+E39)</f>
        <v>12</v>
      </c>
      <c r="G39" s="100"/>
      <c r="H39" s="233">
        <f>IF(AND($A39&gt;=I$12,I$12&gt;0),0,IF(AND($A39&gt;=I$9,I$9&gt;0),I$10,IF(AND($A39&gt;=I$6,I$6&gt;0),I$7,0)))</f>
        <v>0</v>
      </c>
      <c r="I39" s="267">
        <f>IF(AND($A39&gt;=I$12,I$12&gt;0),I$13,I38+H39)</f>
        <v>10</v>
      </c>
      <c r="J39" s="164"/>
      <c r="K39" s="233">
        <f>IF(AND($A39&gt;=L$12,L$12&gt;0),0,IF(AND($A39&gt;=L$9,L$9&gt;0),L$10,IF(AND($A39&gt;=L$6,L$6&gt;0),L$7,0)))</f>
        <v>0</v>
      </c>
      <c r="L39" s="267">
        <f>IF(AND($A39&gt;=L$12,L$12&gt;0),L$13,L38+K39)</f>
        <v>10</v>
      </c>
    </row>
  </sheetData>
  <conditionalFormatting sqref="C7:D7 F7:G7 I7:J7 L7 C11:D11 F11:G11 I11:J11 L11 C13:D13 F13:G13 I13:J13 L13 C14:D14 F14:G14 I14:J14 L14 C15:D15 F15:G15 I15:J15 L15 C16:D16 F16:G16 I16:J16 L16 B19 E19 H19 K19 B20:C20 E20:F20 H20:I20 K20:L20 B21:C21 E21:F21 H21:I21 K21:L21 B22:C22 E22:F22 H22:I22 K22:L22 B23:C23 E23:F23 H23:I23 K23:L23 B24:C24 E24:F24 H24:I24 K24:L24 B25:C25 E25:F25 H25:I25 K25:L25 B26:C26 E26:F26 H26:I26 K26:L26 B27:C27 E27:F27 H27:I27 K27:L27 B28:C28 E28:F28 H28:I28 K28:L28 B29:C29 E29:F29 H29:I29 K29:L29 B30:C30 E30:F30 H30:I30 K30:L30 B31:C31 E31:F31 H31:I31 K31:L31 B32:C32 E32:F32 H32:I32 K32:L32 B33:C33 E33:F33 H33:I33 K33:L33 B34:C34 E34:F34 H34:I34 K34:L34 B35:C35 E35:F35 H35:I35 K35:L35 B36:C36 E36:F36 H36:I36 K36:L36 B37:C37 E37:F37 H37:I37 K37:L37 B38:C38 E38:F38 H38:I38 K38:L38 B39:C39 E39:F39 H39:I39 K39:L39">
    <cfRule type="cellIs" dxfId="3" priority="1" operator="lessThan" stopIfTrue="1">
      <formula>0</formula>
    </cfRule>
  </conditionalFormatting>
  <pageMargins left="0.75" right="0.75" top="0.66" bottom="0.66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AH43"/>
  <sheetViews>
    <sheetView workbookViewId="0" showGridLines="0" defaultGridColor="1"/>
  </sheetViews>
  <sheetFormatPr defaultColWidth="9" defaultRowHeight="12.75" customHeight="1" outlineLevelRow="0" outlineLevelCol="0"/>
  <cols>
    <col min="1" max="1" width="13" style="268" customWidth="1"/>
    <col min="2" max="2" width="6.8125" style="268" customWidth="1"/>
    <col min="3" max="3" width="5.21094" style="268" customWidth="1"/>
    <col min="4" max="4" width="2.21094" style="268" customWidth="1"/>
    <col min="5" max="5" width="8.42188" style="268" customWidth="1"/>
    <col min="6" max="6" width="12" style="268" customWidth="1"/>
    <col min="7" max="7" width="7.8125" style="268" customWidth="1"/>
    <col min="8" max="8" width="2" style="268" customWidth="1"/>
    <col min="9" max="9" width="11.8125" style="268" customWidth="1"/>
    <col min="10" max="10" width="9.60156" style="268" customWidth="1"/>
    <col min="11" max="11" width="8.42188" style="268" customWidth="1"/>
    <col min="12" max="12" width="1.60156" style="268" customWidth="1"/>
    <col min="13" max="13" width="7.60156" style="268" customWidth="1"/>
    <col min="14" max="14" width="8.42188" style="268" customWidth="1"/>
    <col min="15" max="15" width="7.42188" style="268" customWidth="1"/>
    <col min="16" max="16" width="10.2109" style="268" customWidth="1"/>
    <col min="17" max="17" width="7.42188" style="268" customWidth="1"/>
    <col min="18" max="18" width="6.8125" style="268" customWidth="1"/>
    <col min="19" max="19" width="5.8125" style="268" customWidth="1"/>
    <col min="20" max="20" width="6.8125" style="268" customWidth="1"/>
    <col min="21" max="21" width="5.8125" style="268" customWidth="1"/>
    <col min="22" max="22" width="1.60156" style="268" customWidth="1"/>
    <col min="23" max="23" width="10.2109" style="268" customWidth="1"/>
    <col min="24" max="24" width="11.4219" style="268" customWidth="1"/>
    <col min="25" max="25" width="9.60156" style="268" customWidth="1"/>
    <col min="26" max="26" width="7.60156" style="268" customWidth="1"/>
    <col min="27" max="27" width="1.60156" style="268" customWidth="1"/>
    <col min="28" max="28" width="10.4219" style="268" customWidth="1"/>
    <col min="29" max="29" width="9.8125" style="268" customWidth="1"/>
    <col min="30" max="30" width="9" style="268" customWidth="1"/>
    <col min="31" max="31" width="9.8125" style="268" customWidth="1"/>
    <col min="32" max="32" width="4.42188" style="268" customWidth="1"/>
    <col min="33" max="33" width="9" style="268" customWidth="1"/>
    <col min="34" max="34" width="9" style="268" customWidth="1"/>
    <col min="35" max="256" width="9" style="268" customWidth="1"/>
  </cols>
  <sheetData>
    <row r="1" ht="15" customHeight="1">
      <c r="A1" s="6"/>
      <c r="B1" s="269"/>
      <c r="C1" s="270"/>
      <c r="D1" s="103"/>
      <c r="E1" s="271"/>
      <c r="F1" s="269"/>
      <c r="G1" s="270"/>
      <c r="H1" s="8"/>
      <c r="I1" t="s" s="272">
        <v>0</v>
      </c>
      <c r="J1" t="s" s="273">
        <f>IF(K$1=0,"LastOrder",IF(K$1=1,"MinOrder","ОШИБКА"))</f>
        <v>1</v>
      </c>
      <c r="K1" s="274">
        <v>0</v>
      </c>
      <c r="L1" s="275"/>
      <c r="M1" s="271"/>
      <c r="N1" s="6"/>
      <c r="O1" s="166"/>
      <c r="P1" s="6"/>
      <c r="Q1" s="6"/>
      <c r="R1" s="6"/>
      <c r="S1" s="6"/>
      <c r="T1" s="6"/>
      <c r="U1" s="276"/>
      <c r="V1" s="277"/>
      <c r="W1" s="271"/>
      <c r="X1" s="6"/>
      <c r="Y1" s="6"/>
      <c r="Z1" s="276"/>
      <c r="AA1" s="275"/>
      <c r="AB1" s="271"/>
      <c r="AC1" s="6"/>
      <c r="AD1" s="5"/>
      <c r="AE1" s="6"/>
      <c r="AF1" s="6"/>
      <c r="AG1" s="5"/>
      <c r="AH1" s="5"/>
    </row>
    <row r="2" ht="15" customHeight="1">
      <c r="A2" t="s" s="167">
        <v>30</v>
      </c>
      <c r="B2" t="s" s="278">
        <f>IF(C$2&lt;=0,"д.б. &gt;0","")</f>
      </c>
      <c r="C2" s="279">
        <v>18</v>
      </c>
      <c r="D2" s="170"/>
      <c r="E2" t="s" s="280">
        <v>19</v>
      </c>
      <c r="F2" t="s" s="278">
        <f>IF(G$2&lt;2,"д.б. &gt;1","")</f>
      </c>
      <c r="G2" s="279">
        <v>13</v>
      </c>
      <c r="H2" s="172"/>
      <c r="I2" t="s" s="280">
        <v>2</v>
      </c>
      <c r="J2" t="s" s="281">
        <f>IF(K$2&lt;0,"д.б. &gt;0","")</f>
      </c>
      <c r="K2" s="282">
        <v>0.01</v>
      </c>
      <c r="L2" s="283"/>
      <c r="M2" t="s" s="284">
        <v>38</v>
      </c>
      <c r="N2" s="276"/>
      <c r="O2" t="s" s="285">
        <v>39</v>
      </c>
      <c r="P2" s="271"/>
      <c r="Q2" s="286"/>
      <c r="R2" s="6"/>
      <c r="S2" s="6"/>
      <c r="T2" s="6"/>
      <c r="U2" s="276"/>
      <c r="V2" s="287"/>
      <c r="W2" s="271"/>
      <c r="X2" s="6"/>
      <c r="Y2" s="6"/>
      <c r="Z2" s="276"/>
      <c r="AA2" s="283"/>
      <c r="AB2" s="271"/>
      <c r="AC2" s="6"/>
      <c r="AD2" s="5"/>
      <c r="AE2" s="6"/>
      <c r="AF2" s="6"/>
      <c r="AG2" s="5"/>
      <c r="AH2" s="5"/>
    </row>
    <row r="3" ht="15" customHeight="1">
      <c r="A3" s="175"/>
      <c r="B3" s="176"/>
      <c r="C3" s="288"/>
      <c r="D3" s="106"/>
      <c r="E3" s="289"/>
      <c r="F3" s="176"/>
      <c r="G3" s="290"/>
      <c r="H3" s="15"/>
      <c r="I3" t="s" s="280">
        <v>3</v>
      </c>
      <c r="J3" t="s" s="281">
        <f>IF(K$3&lt;0,"д.б. &gt;0","")</f>
      </c>
      <c r="K3" s="291">
        <v>1.44</v>
      </c>
      <c r="L3" s="283"/>
      <c r="M3" t="s" s="284">
        <v>40</v>
      </c>
      <c r="N3" s="276"/>
      <c r="O3" s="292">
        <v>4</v>
      </c>
      <c r="P3" s="271"/>
      <c r="Q3" s="6"/>
      <c r="R3" s="6"/>
      <c r="S3" s="6"/>
      <c r="T3" s="6"/>
      <c r="U3" s="276"/>
      <c r="V3" s="287"/>
      <c r="W3" s="271"/>
      <c r="X3" s="6"/>
      <c r="Y3" s="6"/>
      <c r="Z3" s="276"/>
      <c r="AA3" s="283"/>
      <c r="AB3" s="271"/>
      <c r="AC3" s="6"/>
      <c r="AD3" s="5"/>
      <c r="AE3" s="6"/>
      <c r="AF3" s="6"/>
      <c r="AG3" s="5"/>
      <c r="AH3" s="5"/>
    </row>
    <row r="4" ht="16" customHeight="1">
      <c r="A4" s="175"/>
      <c r="B4" s="176"/>
      <c r="C4" s="293"/>
      <c r="D4" s="106"/>
      <c r="E4" s="289"/>
      <c r="F4" s="176"/>
      <c r="G4" s="293"/>
      <c r="H4" s="15"/>
      <c r="I4" t="s" s="280">
        <v>13</v>
      </c>
      <c r="J4" t="s" s="281">
        <f>IF(K$4&lt;2,"д.б. &gt;1","")</f>
      </c>
      <c r="K4" s="294">
        <v>3</v>
      </c>
      <c r="L4" s="283"/>
      <c r="M4" t="s" s="295">
        <v>41</v>
      </c>
      <c r="N4" s="296"/>
      <c r="O4" s="297">
        <v>7.841</v>
      </c>
      <c r="P4" s="271"/>
      <c r="Q4" s="298"/>
      <c r="R4" s="6"/>
      <c r="S4" s="6"/>
      <c r="T4" s="6"/>
      <c r="U4" s="276"/>
      <c r="V4" s="287"/>
      <c r="W4" s="271"/>
      <c r="X4" s="6"/>
      <c r="Y4" s="6"/>
      <c r="Z4" s="276"/>
      <c r="AA4" s="283"/>
      <c r="AB4" s="271"/>
      <c r="AC4" s="6"/>
      <c r="AD4" s="5"/>
      <c r="AE4" s="6"/>
      <c r="AF4" s="6"/>
      <c r="AG4" s="5"/>
      <c r="AH4" s="5"/>
    </row>
    <row r="5" ht="15" customHeight="1">
      <c r="A5" s="181"/>
      <c r="B5" s="176"/>
      <c r="C5" s="299"/>
      <c r="D5" s="106"/>
      <c r="E5" s="300"/>
      <c r="F5" s="176"/>
      <c r="G5" s="301"/>
      <c r="H5" s="15"/>
      <c r="I5" s="300"/>
      <c r="J5" s="209"/>
      <c r="K5" s="302"/>
      <c r="L5" s="283"/>
      <c r="M5" s="271"/>
      <c r="N5" s="6"/>
      <c r="O5" s="303"/>
      <c r="P5" s="6"/>
      <c r="Q5" s="6"/>
      <c r="R5" s="6"/>
      <c r="S5" s="6"/>
      <c r="T5" s="6"/>
      <c r="U5" s="276"/>
      <c r="V5" s="287"/>
      <c r="W5" s="271"/>
      <c r="X5" s="6"/>
      <c r="Y5" s="6"/>
      <c r="Z5" s="276"/>
      <c r="AA5" s="283"/>
      <c r="AB5" s="271"/>
      <c r="AC5" s="6"/>
      <c r="AD5" s="5"/>
      <c r="AE5" s="6"/>
      <c r="AF5" s="6"/>
      <c r="AG5" s="5"/>
      <c r="AH5" s="304">
        <v>1</v>
      </c>
    </row>
    <row r="6" ht="16" customHeight="1">
      <c r="A6" t="s" s="305">
        <v>31</v>
      </c>
      <c r="B6" s="306"/>
      <c r="C6" s="307">
        <v>10</v>
      </c>
      <c r="D6" s="114"/>
      <c r="E6" t="s" s="308">
        <v>20</v>
      </c>
      <c r="F6" t="s" s="278">
        <f>IF(G$6&lt;0,"д.б. &gt;=0","")</f>
      </c>
      <c r="G6" s="307">
        <v>5</v>
      </c>
      <c r="H6" s="30"/>
      <c r="I6" t="s" s="308">
        <v>4</v>
      </c>
      <c r="J6" t="s" s="281">
        <f>IF(K$6&lt;0,"д.б. &gt;=0","")</f>
      </c>
      <c r="K6" s="309">
        <v>6</v>
      </c>
      <c r="L6" s="310"/>
      <c r="M6" t="s" s="311">
        <v>42</v>
      </c>
      <c r="N6" s="312"/>
      <c r="O6" s="313">
        <v>7.52</v>
      </c>
      <c r="P6" s="271"/>
      <c r="Q6" s="314"/>
      <c r="R6" s="6"/>
      <c r="S6" s="6"/>
      <c r="T6" s="6"/>
      <c r="U6" s="276"/>
      <c r="V6" s="287"/>
      <c r="W6" s="271"/>
      <c r="X6" s="6"/>
      <c r="Y6" s="6"/>
      <c r="Z6" s="276"/>
      <c r="AA6" s="283"/>
      <c r="AB6" s="271"/>
      <c r="AC6" s="6"/>
      <c r="AD6" s="5"/>
      <c r="AE6" s="6"/>
      <c r="AF6" s="6"/>
      <c r="AG6" s="5"/>
      <c r="AH6" s="315"/>
    </row>
    <row r="7" ht="16" customHeight="1">
      <c r="A7" t="s" s="305">
        <v>32</v>
      </c>
      <c r="B7" s="306"/>
      <c r="C7" s="316">
        <v>-1</v>
      </c>
      <c r="D7" s="188"/>
      <c r="E7" t="s" s="308">
        <v>21</v>
      </c>
      <c r="F7" s="317"/>
      <c r="G7" s="316">
        <v>3</v>
      </c>
      <c r="H7" s="190"/>
      <c r="I7" t="s" s="308">
        <v>5</v>
      </c>
      <c r="J7" t="s" s="281">
        <f>IF(AND(K$6=0,K$7&lt;&gt;0),"д.б. =0","")</f>
      </c>
      <c r="K7" s="318">
        <v>0.04</v>
      </c>
      <c r="L7" s="310"/>
      <c r="M7" t="s" s="311">
        <v>43</v>
      </c>
      <c r="N7" s="312"/>
      <c r="O7" s="319">
        <v>150.97</v>
      </c>
      <c r="P7" s="271"/>
      <c r="Q7" s="314"/>
      <c r="R7" s="6"/>
      <c r="S7" s="6"/>
      <c r="T7" s="6"/>
      <c r="U7" s="276"/>
      <c r="V7" s="287"/>
      <c r="W7" s="271"/>
      <c r="X7" s="6"/>
      <c r="Y7" s="6"/>
      <c r="Z7" s="276"/>
      <c r="AA7" s="283"/>
      <c r="AB7" s="271"/>
      <c r="AC7" s="6"/>
      <c r="AD7" s="5"/>
      <c r="AE7" s="6"/>
      <c r="AF7" s="6"/>
      <c r="AG7" s="5"/>
      <c r="AH7" s="320"/>
    </row>
    <row r="8" ht="16" customHeight="1">
      <c r="A8" s="321"/>
      <c r="B8" t="s" s="193">
        <f>IF(OR(C$6=1,C$6&lt;0,C$9=1,C$9&lt;0,C$12=1,C$12&lt;0,AND(C$6&gt;1,C$9&gt;1,C$6&gt;=C$9),AND(C$6&gt;1,C$12&gt;1,C$6&gt;=C$12),AND(C$9&gt;1,C$12&gt;1,C$9&gt;=C$12)),"ОШИБКА в № колен","")</f>
      </c>
      <c r="C8" s="322"/>
      <c r="D8" s="114"/>
      <c r="E8" s="323"/>
      <c r="F8" t="s" s="193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</c>
      <c r="G8" s="324"/>
      <c r="H8" s="30"/>
      <c r="I8" s="323"/>
      <c r="J8" t="s" s="325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</c>
      <c r="K8" s="324"/>
      <c r="L8" s="310"/>
      <c r="M8" t="s" s="311">
        <v>44</v>
      </c>
      <c r="N8" s="312"/>
      <c r="O8" s="326">
        <v>0.2</v>
      </c>
      <c r="P8" s="271"/>
      <c r="Q8" s="327"/>
      <c r="R8" s="6"/>
      <c r="S8" s="6"/>
      <c r="T8" s="6"/>
      <c r="U8" s="276"/>
      <c r="V8" s="287"/>
      <c r="W8" s="271"/>
      <c r="X8" s="6"/>
      <c r="Y8" s="6"/>
      <c r="Z8" s="276"/>
      <c r="AA8" s="283"/>
      <c r="AB8" s="271"/>
      <c r="AC8" s="6"/>
      <c r="AD8" s="5"/>
      <c r="AE8" s="6"/>
      <c r="AF8" s="6"/>
      <c r="AG8" s="5"/>
      <c r="AH8" s="320"/>
    </row>
    <row r="9" ht="15" customHeight="1">
      <c r="A9" t="s" s="328">
        <v>33</v>
      </c>
      <c r="B9" s="306"/>
      <c r="C9" s="329">
        <v>0</v>
      </c>
      <c r="D9" s="330"/>
      <c r="E9" t="s" s="331">
        <v>22</v>
      </c>
      <c r="F9" s="317"/>
      <c r="G9" s="329">
        <v>0</v>
      </c>
      <c r="H9" s="332"/>
      <c r="I9" t="s" s="331">
        <v>6</v>
      </c>
      <c r="J9" t="s" s="281">
        <f>IF(K$9&lt;0,"д.б. &gt;=0","")</f>
      </c>
      <c r="K9" s="333">
        <v>0</v>
      </c>
      <c r="L9" s="334"/>
      <c r="M9" s="335"/>
      <c r="N9" s="336"/>
      <c r="O9" s="337"/>
      <c r="P9" s="6"/>
      <c r="Q9" s="338"/>
      <c r="R9" s="6"/>
      <c r="S9" s="6"/>
      <c r="T9" s="6"/>
      <c r="U9" s="276"/>
      <c r="V9" s="287"/>
      <c r="W9" s="271"/>
      <c r="X9" s="6"/>
      <c r="Y9" s="6"/>
      <c r="Z9" s="276"/>
      <c r="AA9" s="283"/>
      <c r="AB9" s="271"/>
      <c r="AC9" s="6"/>
      <c r="AD9" s="5"/>
      <c r="AE9" s="6"/>
      <c r="AF9" s="6"/>
      <c r="AG9" s="5"/>
      <c r="AH9" s="320"/>
    </row>
    <row r="10" ht="16" customHeight="1">
      <c r="A10" t="s" s="328">
        <v>34</v>
      </c>
      <c r="B10" s="306"/>
      <c r="C10" s="339">
        <v>0</v>
      </c>
      <c r="D10" s="340"/>
      <c r="E10" t="s" s="331">
        <v>23</v>
      </c>
      <c r="F10" s="317"/>
      <c r="G10" s="339">
        <v>0</v>
      </c>
      <c r="H10" s="341"/>
      <c r="I10" t="s" s="331">
        <v>7</v>
      </c>
      <c r="J10" t="s" s="281">
        <f>IF(AND(K$9=0,K$10&lt;&gt;0),"д.б. =0","")</f>
      </c>
      <c r="K10" s="342">
        <v>0</v>
      </c>
      <c r="L10" s="334"/>
      <c r="M10" t="s" s="343">
        <v>45</v>
      </c>
      <c r="N10" s="344"/>
      <c r="O10" s="345">
        <v>10000</v>
      </c>
      <c r="P10" s="271"/>
      <c r="Q10" s="346"/>
      <c r="R10" s="6"/>
      <c r="S10" s="6"/>
      <c r="T10" s="6"/>
      <c r="U10" s="276"/>
      <c r="V10" s="287"/>
      <c r="W10" s="271"/>
      <c r="X10" s="6"/>
      <c r="Y10" s="6"/>
      <c r="Z10" s="276"/>
      <c r="AA10" s="283"/>
      <c r="AB10" s="271"/>
      <c r="AC10" s="6"/>
      <c r="AD10" s="5"/>
      <c r="AE10" s="6"/>
      <c r="AF10" s="6"/>
      <c r="AG10" s="5"/>
      <c r="AH10" s="320"/>
    </row>
    <row r="11" ht="16" customHeight="1">
      <c r="A11" s="347"/>
      <c r="B11" s="176"/>
      <c r="C11" s="348"/>
      <c r="D11" s="340"/>
      <c r="E11" s="349"/>
      <c r="F11" s="269"/>
      <c r="G11" s="348"/>
      <c r="H11" s="341"/>
      <c r="I11" s="349"/>
      <c r="J11" s="209"/>
      <c r="K11" s="350"/>
      <c r="L11" s="334"/>
      <c r="M11" s="351"/>
      <c r="N11" s="352"/>
      <c r="O11" s="353"/>
      <c r="P11" s="6"/>
      <c r="Q11" s="346"/>
      <c r="R11" s="6"/>
      <c r="S11" s="6"/>
      <c r="T11" s="6"/>
      <c r="U11" s="276"/>
      <c r="V11" s="287"/>
      <c r="W11" s="271"/>
      <c r="X11" s="6"/>
      <c r="Y11" s="6"/>
      <c r="Z11" s="276"/>
      <c r="AA11" s="283"/>
      <c r="AB11" s="271"/>
      <c r="AC11" s="6"/>
      <c r="AD11" s="5"/>
      <c r="AE11" s="6"/>
      <c r="AF11" s="6"/>
      <c r="AG11" s="5"/>
      <c r="AH11" s="320"/>
    </row>
    <row r="12" ht="16" customHeight="1">
      <c r="A12" t="s" s="354">
        <v>35</v>
      </c>
      <c r="B12" s="306"/>
      <c r="C12" s="355">
        <v>0</v>
      </c>
      <c r="D12" s="340"/>
      <c r="E12" t="s" s="356">
        <v>24</v>
      </c>
      <c r="F12" t="s" s="281">
        <f>IF(G$12&lt;0,"д.б. &gt;=0","")</f>
      </c>
      <c r="G12" s="357">
        <v>0</v>
      </c>
      <c r="H12" s="214"/>
      <c r="I12" t="s" s="356">
        <v>8</v>
      </c>
      <c r="J12" t="s" s="281">
        <f>IF(K$12&lt;0,"д.б. &gt;=0","")</f>
      </c>
      <c r="K12" s="358">
        <v>0</v>
      </c>
      <c r="L12" s="334"/>
      <c r="M12" s="351"/>
      <c r="N12" s="352"/>
      <c r="O12" s="359"/>
      <c r="P12" s="6"/>
      <c r="Q12" s="346"/>
      <c r="R12" s="6"/>
      <c r="S12" s="6"/>
      <c r="T12" s="6"/>
      <c r="U12" s="276"/>
      <c r="V12" s="287"/>
      <c r="W12" s="271"/>
      <c r="X12" s="6"/>
      <c r="Y12" s="6"/>
      <c r="Z12" s="276"/>
      <c r="AA12" s="283"/>
      <c r="AB12" s="271"/>
      <c r="AC12" s="6"/>
      <c r="AD12" s="5"/>
      <c r="AE12" s="6"/>
      <c r="AF12" s="6"/>
      <c r="AG12" s="5"/>
      <c r="AH12" s="320"/>
    </row>
    <row r="13" ht="16" customHeight="1">
      <c r="A13" t="s" s="354">
        <v>36</v>
      </c>
      <c r="B13" s="306"/>
      <c r="C13" s="360">
        <v>0</v>
      </c>
      <c r="D13" s="340"/>
      <c r="E13" t="s" s="356">
        <v>25</v>
      </c>
      <c r="F13" t="s" s="281">
        <f>IF(AND(G$12=0,G$13&lt;&gt;0),"д.б. =0","")</f>
      </c>
      <c r="G13" s="360">
        <v>0</v>
      </c>
      <c r="H13" s="214"/>
      <c r="I13" t="s" s="356">
        <v>9</v>
      </c>
      <c r="J13" t="s" s="281">
        <f>IF(AND(K$12=0,K$13&lt;&gt;0),"д.б. =0","")</f>
      </c>
      <c r="K13" s="361">
        <v>0</v>
      </c>
      <c r="L13" s="334"/>
      <c r="M13" s="351"/>
      <c r="N13" s="352"/>
      <c r="O13" s="359"/>
      <c r="P13" s="6"/>
      <c r="Q13" s="346"/>
      <c r="R13" s="6"/>
      <c r="S13" s="6"/>
      <c r="T13" s="6"/>
      <c r="U13" s="276"/>
      <c r="V13" s="287"/>
      <c r="W13" s="271"/>
      <c r="X13" s="6"/>
      <c r="Y13" s="6"/>
      <c r="Z13" s="276"/>
      <c r="AA13" s="283"/>
      <c r="AB13" s="271"/>
      <c r="AC13" s="6"/>
      <c r="AD13" s="5"/>
      <c r="AE13" s="6"/>
      <c r="AF13" s="6"/>
      <c r="AG13" s="5"/>
      <c r="AH13" s="320"/>
    </row>
    <row r="14" ht="16" customHeight="1">
      <c r="A14" s="362"/>
      <c r="B14" s="176"/>
      <c r="C14" s="363"/>
      <c r="D14" s="364"/>
      <c r="E14" s="365"/>
      <c r="F14" s="176"/>
      <c r="G14" s="366"/>
      <c r="H14" s="367"/>
      <c r="I14" s="365"/>
      <c r="J14" s="209"/>
      <c r="K14" s="368"/>
      <c r="L14" s="369"/>
      <c r="M14" s="370"/>
      <c r="N14" s="371"/>
      <c r="O14" s="338"/>
      <c r="P14" s="346"/>
      <c r="Q14" s="346"/>
      <c r="R14" s="6"/>
      <c r="S14" s="6"/>
      <c r="T14" s="6"/>
      <c r="U14" s="276"/>
      <c r="V14" s="287"/>
      <c r="W14" s="271"/>
      <c r="X14" s="6"/>
      <c r="Y14" s="6"/>
      <c r="Z14" s="276"/>
      <c r="AA14" s="283"/>
      <c r="AB14" s="271"/>
      <c r="AC14" s="6"/>
      <c r="AD14" s="5"/>
      <c r="AE14" s="6"/>
      <c r="AF14" s="6"/>
      <c r="AG14" s="5"/>
      <c r="AH14" s="320"/>
    </row>
    <row r="15" ht="16" customHeight="1">
      <c r="A15" s="6"/>
      <c r="B15" s="6"/>
      <c r="C15" s="276"/>
      <c r="D15" s="213"/>
      <c r="E15" t="s" s="280">
        <v>26</v>
      </c>
      <c r="F15" t="s" s="278">
        <f>IF(G$15&lt;0,"д.б. &gt;=0","")</f>
      </c>
      <c r="G15" s="372">
        <v>0</v>
      </c>
      <c r="H15" s="214"/>
      <c r="I15" t="s" s="280">
        <v>11</v>
      </c>
      <c r="J15" t="s" s="281">
        <f>IF(K$15&lt;0,"д.б. &gt;=0","")</f>
      </c>
      <c r="K15" s="373">
        <v>14</v>
      </c>
      <c r="L15" s="374"/>
      <c r="M15" s="375"/>
      <c r="N15" s="376"/>
      <c r="O15" s="377"/>
      <c r="P15" s="378"/>
      <c r="Q15" s="346"/>
      <c r="R15" s="6"/>
      <c r="S15" s="6"/>
      <c r="T15" s="6"/>
      <c r="U15" s="276"/>
      <c r="V15" s="287"/>
      <c r="W15" s="271"/>
      <c r="X15" s="6"/>
      <c r="Y15" s="6"/>
      <c r="Z15" s="276"/>
      <c r="AA15" s="283"/>
      <c r="AB15" s="271"/>
      <c r="AC15" s="6"/>
      <c r="AD15" s="5"/>
      <c r="AE15" s="6"/>
      <c r="AF15" s="6"/>
      <c r="AG15" s="5"/>
      <c r="AH15" s="320"/>
    </row>
    <row r="16" ht="16" customHeight="1">
      <c r="A16" s="6"/>
      <c r="B16" s="6"/>
      <c r="C16" s="276"/>
      <c r="D16" s="213"/>
      <c r="E16" s="289"/>
      <c r="F16" s="377"/>
      <c r="G16" s="379"/>
      <c r="H16" s="214"/>
      <c r="I16" t="s" s="380">
        <v>12</v>
      </c>
      <c r="J16" t="s" s="281">
        <f>IF(K$16&lt;0,"д.б. &gt;=0","")</f>
      </c>
      <c r="K16" s="381">
        <v>0</v>
      </c>
      <c r="L16" s="374"/>
      <c r="M16" s="375"/>
      <c r="N16" s="376"/>
      <c r="O16" s="377"/>
      <c r="P16" s="378"/>
      <c r="Q16" s="346"/>
      <c r="R16" s="6"/>
      <c r="S16" s="6"/>
      <c r="T16" s="6"/>
      <c r="U16" s="276"/>
      <c r="V16" s="287"/>
      <c r="W16" s="271"/>
      <c r="X16" s="6"/>
      <c r="Y16" s="6"/>
      <c r="Z16" s="276"/>
      <c r="AA16" s="283"/>
      <c r="AB16" s="271"/>
      <c r="AC16" s="6"/>
      <c r="AD16" s="5"/>
      <c r="AE16" s="6"/>
      <c r="AF16" s="6"/>
      <c r="AG16" s="5"/>
      <c r="AH16" s="320"/>
    </row>
    <row r="17" ht="17.25" customHeight="1">
      <c r="A17" s="57"/>
      <c r="B17" s="57"/>
      <c r="C17" s="222"/>
      <c r="D17" s="153"/>
      <c r="E17" s="223"/>
      <c r="F17" s="57"/>
      <c r="G17" s="222"/>
      <c r="H17" s="60"/>
      <c r="I17" s="223"/>
      <c r="J17" s="57"/>
      <c r="K17" s="382"/>
      <c r="L17" s="283"/>
      <c r="M17" s="383"/>
      <c r="N17" s="384"/>
      <c r="O17" s="384"/>
      <c r="P17" s="384"/>
      <c r="Q17" s="384"/>
      <c r="R17" s="384"/>
      <c r="S17" s="384"/>
      <c r="T17" s="384"/>
      <c r="U17" s="385"/>
      <c r="V17" s="287"/>
      <c r="W17" s="383"/>
      <c r="X17" s="384"/>
      <c r="Y17" s="384"/>
      <c r="Z17" s="385"/>
      <c r="AA17" s="283"/>
      <c r="AB17" s="383"/>
      <c r="AC17" s="384"/>
      <c r="AD17" s="386"/>
      <c r="AE17" s="384"/>
      <c r="AF17" s="384"/>
      <c r="AG17" s="5"/>
      <c r="AH17" s="320"/>
    </row>
    <row r="18" ht="65.25" customHeight="1">
      <c r="A18" t="s" s="387">
        <v>14</v>
      </c>
      <c r="B18" t="s" s="388">
        <v>46</v>
      </c>
      <c r="C18" t="s" s="389">
        <v>37</v>
      </c>
      <c r="D18" s="390"/>
      <c r="E18" t="s" s="388">
        <v>27</v>
      </c>
      <c r="F18" t="s" s="391">
        <v>47</v>
      </c>
      <c r="G18" t="s" s="389">
        <v>48</v>
      </c>
      <c r="H18" s="392"/>
      <c r="I18" t="s" s="393">
        <v>15</v>
      </c>
      <c r="J18" t="s" s="391">
        <v>16</v>
      </c>
      <c r="K18" t="s" s="389">
        <v>49</v>
      </c>
      <c r="L18" s="394"/>
      <c r="M18" t="s" s="395">
        <v>50</v>
      </c>
      <c r="N18" s="396"/>
      <c r="O18" t="s" s="397">
        <v>51</v>
      </c>
      <c r="P18" t="s" s="398">
        <v>52</v>
      </c>
      <c r="Q18" s="399"/>
      <c r="R18" t="s" s="400">
        <v>53</v>
      </c>
      <c r="S18" s="401"/>
      <c r="T18" t="s" s="402">
        <v>54</v>
      </c>
      <c r="U18" s="403"/>
      <c r="V18" s="404"/>
      <c r="W18" t="s" s="405">
        <v>55</v>
      </c>
      <c r="X18" t="s" s="406">
        <v>56</v>
      </c>
      <c r="Y18" t="s" s="407">
        <v>57</v>
      </c>
      <c r="Z18" t="s" s="408">
        <v>58</v>
      </c>
      <c r="AA18" s="409"/>
      <c r="AB18" t="s" s="406">
        <v>59</v>
      </c>
      <c r="AC18" t="s" s="405">
        <v>60</v>
      </c>
      <c r="AD18" t="s" s="407">
        <v>61</v>
      </c>
      <c r="AE18" s="410"/>
      <c r="AF18" t="s" s="411">
        <v>62</v>
      </c>
      <c r="AG18" s="412"/>
      <c r="AH18" s="413"/>
    </row>
    <row r="19" ht="16.5" customHeight="1">
      <c r="A19" s="77"/>
      <c r="B19" s="78"/>
      <c r="C19" s="226"/>
      <c r="D19" s="158"/>
      <c r="E19" s="78"/>
      <c r="F19" s="160"/>
      <c r="G19" s="226"/>
      <c r="H19" s="82"/>
      <c r="I19" s="78"/>
      <c r="J19" s="160"/>
      <c r="K19" s="226"/>
      <c r="L19" s="414"/>
      <c r="M19" t="s" s="415">
        <v>63</v>
      </c>
      <c r="N19" t="s" s="416">
        <v>64</v>
      </c>
      <c r="O19" s="417"/>
      <c r="P19" t="s" s="418">
        <v>63</v>
      </c>
      <c r="Q19" t="s" s="419">
        <v>64</v>
      </c>
      <c r="R19" t="s" s="420">
        <v>65</v>
      </c>
      <c r="S19" t="s" s="419">
        <v>66</v>
      </c>
      <c r="T19" t="s" s="420">
        <v>65</v>
      </c>
      <c r="U19" t="s" s="419">
        <v>66</v>
      </c>
      <c r="V19" s="421"/>
      <c r="W19" s="417"/>
      <c r="X19" s="417"/>
      <c r="Y19" s="422"/>
      <c r="Z19" s="423"/>
      <c r="AA19" s="414"/>
      <c r="AB19" s="417"/>
      <c r="AC19" s="417"/>
      <c r="AD19" t="s" s="424">
        <v>67</v>
      </c>
      <c r="AE19" t="s" s="425">
        <v>68</v>
      </c>
      <c r="AF19" s="426"/>
      <c r="AG19" s="427"/>
      <c r="AH19" s="320"/>
    </row>
    <row r="20" ht="16" customHeight="1">
      <c r="A20" s="428">
        <v>1</v>
      </c>
      <c r="B20" s="227">
        <v>0</v>
      </c>
      <c r="C20" s="229">
        <f>C$2</f>
        <v>18</v>
      </c>
      <c r="D20" s="161"/>
      <c r="E20" s="227">
        <f>IF(OR($A20&lt;2,AND(G$15&gt;0,$A20&gt;G$15)),0,IF(AND($A20&gt;=G$12,G$12&gt;0),G$13,IF(AND($A20&gt;=G$9,G$9&gt;0),G$10,IF(AND($A20&gt;=G$6,G$6&gt;0),G$7,0))))</f>
        <v>0</v>
      </c>
      <c r="F20" s="228">
        <v>0</v>
      </c>
      <c r="G20" s="229">
        <f>F20</f>
        <v>0</v>
      </c>
      <c r="H20" s="89"/>
      <c r="I20" s="84">
        <f>IF(($A20&lt;K$4),1,IF(AND($A20&gt;K$15,K$15&gt;0),I19,IF(AND($A20&gt;=K$12,K$12&gt;0),ROUND(I19+K$13,4),IF(AND($A20&gt;=K$9,K$9&gt;0),ROUND(I19+K$10,4),IF(AND($A20&gt;=K$6,K$6&gt;0),ROUND(I19+K$7,4),K$3)))))</f>
        <v>1</v>
      </c>
      <c r="J20" s="85">
        <f>IF($A20&lt;K$4,K$2,IF(K$1=0,IF(K$16&gt;0,IF(K$2*K$16&lt;ROUND(J19*I20,3),K$2*K$16,ROUND(J19*I20,3)),ROUND(J19*I20,3)),IF(K$16&gt;0,IF(K$2*K$16&lt;ROUND(K$2*I20,3),K$2*K$16,ROUND(K$2*I20,3)),ROUND(K$2*I20,3))))</f>
        <v>0.01</v>
      </c>
      <c r="K20" s="429">
        <f>J20</f>
        <v>0.01</v>
      </c>
      <c r="L20" s="414"/>
      <c r="M20" s="430">
        <f>ROUND(C20*O20-K20*$O$6,2)</f>
        <v>1.36</v>
      </c>
      <c r="N20" s="431">
        <f>IF($O$10&gt;0,M20/$O$10,0)</f>
        <v>0.000136</v>
      </c>
      <c r="O20" s="430">
        <f>ROUND(ROUND(K20,2)*$O$4,2)</f>
        <v>0.08</v>
      </c>
      <c r="P20" s="432">
        <f>ROUND(J20*$O$6,2)</f>
        <v>0.08</v>
      </c>
      <c r="Q20" s="433">
        <f>P20/$O$10</f>
        <v>8e-06</v>
      </c>
      <c r="R20" s="434">
        <f>ROUND(P20/O20,0)</f>
        <v>1</v>
      </c>
      <c r="S20" s="435">
        <v>0</v>
      </c>
      <c r="T20" s="436">
        <f>R20+C20</f>
        <v>19</v>
      </c>
      <c r="U20" s="437">
        <v>0</v>
      </c>
      <c r="V20" s="421"/>
      <c r="W20" s="438">
        <f>ROUND(K20*$O$7,2)</f>
        <v>1.51</v>
      </c>
      <c r="X20" s="439">
        <f>ROUND(P20+W20,2)</f>
        <v>1.59</v>
      </c>
      <c r="Y20" s="440">
        <f>IF(P20&gt;0,ROUND(W20/P20,2),0)</f>
        <v>18.88</v>
      </c>
      <c r="Z20" s="441">
        <f>IF($O$10&gt;0,ROUND(W20/$O$10,2),0)</f>
        <v>0</v>
      </c>
      <c r="AA20" s="442"/>
      <c r="AB20" s="443">
        <f>IF($O$10&gt;0,ROUND($O$10-X20,2),0)</f>
        <v>9998.41</v>
      </c>
      <c r="AC20" s="444">
        <f>IF($O$10&gt;0,ROUND(X20/$O$10,2),0)</f>
        <v>0</v>
      </c>
      <c r="AD20" s="445">
        <f>IF(AND(AB20&gt;0,$O$4&gt;0),($O$10-P20-W20*$O$8)/O20,0)</f>
        <v>124995.225</v>
      </c>
      <c r="AE20" s="446">
        <f>IF(AD20&gt;0,AD20+G20,0)</f>
        <v>124995.225</v>
      </c>
      <c r="AF20" s="428">
        <v>1</v>
      </c>
      <c r="AG20" s="427"/>
      <c r="AH20" s="320"/>
    </row>
    <row r="21" ht="16" customHeight="1">
      <c r="A21" s="428">
        <v>2</v>
      </c>
      <c r="B21" s="227">
        <f>IF(AND($A21&gt;=C$12,C$12&gt;0),0,IF(AND($A21&gt;=C$9,C$9&gt;0),C$10,IF(AND($A21&gt;=C$6,C$6&gt;0),C$7,0)))</f>
        <v>0</v>
      </c>
      <c r="C21" s="229">
        <f>IF(AND($A21&gt;=C$12,C$12&gt;0),C$13,C20+B21)</f>
        <v>18</v>
      </c>
      <c r="D21" s="161"/>
      <c r="E21" s="227">
        <f>IF(OR($A21&lt;2,AND(G$15&gt;0,$A21&gt;G$15)),0,IF(AND($A21&gt;=G$12,G$12&gt;0),G$13,IF(AND($A21&gt;=G$9,G$9&gt;0),G$10,IF(AND($A21&gt;=G$6,G$6&gt;0),G$7,0))))</f>
        <v>0</v>
      </c>
      <c r="F21" s="228">
        <f>G$2+E21</f>
        <v>13</v>
      </c>
      <c r="G21" s="229">
        <f>G20+F21</f>
        <v>13</v>
      </c>
      <c r="H21" s="89"/>
      <c r="I21" s="84">
        <f>IF(($A21&lt;K$4),1,IF(AND($A21&gt;K$15,K$15&gt;0),I20,IF(AND($A21&gt;=K$12,K$12&gt;0),ROUND(I20+K$13,4),IF(AND($A21&gt;=K$9,K$9&gt;0),ROUND(I20+K$10,4),IF(AND($A21&gt;=K$6,K$6&gt;0),ROUND(I20+K$7,4),K$3)))))</f>
        <v>1</v>
      </c>
      <c r="J21" s="85">
        <f>IF($A21&lt;K$4,K$2,IF(K$1=0,IF(K$16&gt;0,IF(K$2*K$16&lt;ROUND(J20*I21,3),K$2*K$16,ROUND(J20*I21,3)),ROUND(J20*I21,3)),IF(K$16&gt;0,IF(K$2*K$16&lt;ROUND(K$2*I21,3),K$2*K$16,ROUND(K$2*I21,3)),ROUND(K$2*I21,3))))</f>
        <v>0.01</v>
      </c>
      <c r="K21" s="429">
        <f>K20+ROUND(J21,3)</f>
        <v>0.02</v>
      </c>
      <c r="L21" s="414"/>
      <c r="M21" s="430">
        <f>ROUND(C21*O21-K21*$O$6,2)</f>
        <v>2.73</v>
      </c>
      <c r="N21" s="431">
        <f>IF($O$10&gt;0,M21/$O$10,0)</f>
        <v>0.000273</v>
      </c>
      <c r="O21" s="430">
        <f>ROUND(ROUND(K21,2)*$O$4,2)</f>
        <v>0.16</v>
      </c>
      <c r="P21" s="432">
        <f>ROUND((ROUND(K20,2)*(G21-G20)*$O$4+P20+J21*$O$6),2)</f>
        <v>1.17</v>
      </c>
      <c r="Q21" s="433">
        <f>P21/$O$10</f>
        <v>0.000117</v>
      </c>
      <c r="R21" s="434">
        <f>ROUND(P21/O21,0)</f>
        <v>7</v>
      </c>
      <c r="S21" s="435">
        <f>ROUND(R21/G21,2)</f>
        <v>0.54</v>
      </c>
      <c r="T21" s="436">
        <f>R21+C21</f>
        <v>25</v>
      </c>
      <c r="U21" s="437">
        <f>ROUND(T21/G21,2)</f>
        <v>1.92</v>
      </c>
      <c r="V21" s="421"/>
      <c r="W21" s="438">
        <f>ROUND(K21*$O$7,2)</f>
        <v>3.02</v>
      </c>
      <c r="X21" s="439">
        <f>ROUND(P21+W21,2)</f>
        <v>4.19</v>
      </c>
      <c r="Y21" s="440">
        <f>IF(P21&gt;0,ROUND(W21/P21,2),0)</f>
        <v>2.58</v>
      </c>
      <c r="Z21" s="441">
        <f>IF($O$10&gt;0,ROUND(W21/$O$10,2),0)</f>
        <v>0</v>
      </c>
      <c r="AA21" s="442"/>
      <c r="AB21" s="443">
        <f>IF($O$10&gt;0,ROUND($O$10-X21,2),0)</f>
        <v>9995.809999999999</v>
      </c>
      <c r="AC21" s="444">
        <f>IF($O$10&gt;0,ROUND(X21/$O$10,2),0)</f>
        <v>0</v>
      </c>
      <c r="AD21" s="445">
        <f>IF(AND(AB21&gt;0,$O$4&gt;0),($O$10-P21-W21*$O$8)/O21,0)</f>
        <v>62488.912500000006</v>
      </c>
      <c r="AE21" s="446">
        <f>IF(AD21&gt;0,AD21+G21,0)</f>
        <v>62501.912500000006</v>
      </c>
      <c r="AF21" s="428">
        <v>2</v>
      </c>
      <c r="AG21" s="427"/>
      <c r="AH21" s="320"/>
    </row>
    <row r="22" ht="16" customHeight="1">
      <c r="A22" s="428">
        <v>3</v>
      </c>
      <c r="B22" s="227">
        <f>IF(AND($A22&gt;=C$12,C$12&gt;0),0,IF(AND($A22&gt;=C$9,C$9&gt;0),C$10,IF(AND($A22&gt;=C$6,C$6&gt;0),C$7,0)))</f>
        <v>0</v>
      </c>
      <c r="C22" s="229">
        <f>IF(AND($A22&gt;=C$12,C$12&gt;0),C$13,C21+B22)</f>
        <v>18</v>
      </c>
      <c r="D22" s="161"/>
      <c r="E22" s="227">
        <f>IF(OR($A22&lt;2,AND(G$15&gt;0,$A22&gt;G$15)),0,IF(AND($A22&gt;=G$12,G$12&gt;0),G$13,IF(AND($A22&gt;=G$9,G$9&gt;0),G$10,IF(AND($A22&gt;=G$6,G$6&gt;0),G$7,0))))</f>
        <v>0</v>
      </c>
      <c r="F22" s="228">
        <f>F21+E22</f>
        <v>13</v>
      </c>
      <c r="G22" s="229">
        <f>G21+F22</f>
        <v>26</v>
      </c>
      <c r="H22" s="89"/>
      <c r="I22" s="84">
        <f>IF(($A22&lt;K$4),1,IF(AND($A22&gt;K$15,K$15&gt;0),I21,IF(AND($A22&gt;=K$12,K$12&gt;0),ROUND(I21+K$13,4),IF(AND($A22&gt;=K$9,K$9&gt;0),ROUND(I21+K$10,4),IF(AND($A22&gt;=K$6,K$6&gt;0),ROUND(I21+K$7,4),K$3)))))</f>
        <v>1.44</v>
      </c>
      <c r="J22" s="85">
        <f>IF($A22&lt;K$4,K$2,IF(K$1=0,IF(K$16&gt;0,IF(K$2*K$16&lt;ROUND(J21*I22,3),K$2*K$16,ROUND(J21*I22,3)),ROUND(J21*I22,3)),IF(K$16&gt;0,IF(K$2*K$16&lt;ROUND(K$2*I22,3),K$2*K$16,ROUND(K$2*I22,3)),ROUND(K$2*I22,3))))</f>
        <v>0.014</v>
      </c>
      <c r="K22" s="429">
        <f>K21+ROUND(J22,3)</f>
        <v>0.034</v>
      </c>
      <c r="L22" s="414"/>
      <c r="M22" s="430">
        <f>ROUND(C22*O22-K22*$O$6,2)</f>
        <v>4.06</v>
      </c>
      <c r="N22" s="431">
        <f>IF($O$10&gt;0,M22/$O$10,0)</f>
        <v>0.0004060000000000001</v>
      </c>
      <c r="O22" s="430">
        <f>ROUND(ROUND(K22,2)*$O$4,2)</f>
        <v>0.24</v>
      </c>
      <c r="P22" s="432">
        <f>ROUND((ROUND(K21,2)*(G22-G21)*$O$4+P21+J22*$O$6),2)</f>
        <v>3.31</v>
      </c>
      <c r="Q22" s="433">
        <f>P22/$O$10</f>
        <v>0.000331</v>
      </c>
      <c r="R22" s="434">
        <f>ROUND(P22/O22,0)</f>
        <v>14</v>
      </c>
      <c r="S22" s="435">
        <f>ROUND(R22/G22,2)</f>
        <v>0.54</v>
      </c>
      <c r="T22" s="436">
        <f>R22+C22</f>
        <v>32</v>
      </c>
      <c r="U22" s="437">
        <f>ROUND(T22/G22,2)</f>
        <v>1.23</v>
      </c>
      <c r="V22" s="421"/>
      <c r="W22" s="438">
        <f>ROUND(K22*$O$7,2)</f>
        <v>5.13</v>
      </c>
      <c r="X22" s="439">
        <f>ROUND(P22+W22,2)</f>
        <v>8.44</v>
      </c>
      <c r="Y22" s="440">
        <f>IF(P22&gt;0,ROUND(W22/P22,2),0)</f>
        <v>1.55</v>
      </c>
      <c r="Z22" s="441">
        <f>IF($O$10&gt;0,ROUND(W22/$O$10,2),0)</f>
        <v>0</v>
      </c>
      <c r="AA22" s="442"/>
      <c r="AB22" s="443">
        <f>IF($O$10&gt;0,ROUND($O$10-X22,2),0)</f>
        <v>9991.559999999999</v>
      </c>
      <c r="AC22" s="444">
        <f>IF($O$10&gt;0,ROUND(X22/$O$10,2),0)</f>
        <v>0</v>
      </c>
      <c r="AD22" s="445">
        <f>IF(AND(AB22&gt;0,$O$4&gt;0),($O$10-P22-W22*$O$8)/O22,0)</f>
        <v>41648.600000000006</v>
      </c>
      <c r="AE22" s="446">
        <f>IF(AD22&gt;0,AD22+G22,0)</f>
        <v>41674.600000000006</v>
      </c>
      <c r="AF22" s="428">
        <v>3</v>
      </c>
      <c r="AG22" s="427"/>
      <c r="AH22" s="320"/>
    </row>
    <row r="23" ht="16" customHeight="1">
      <c r="A23" s="428">
        <v>4</v>
      </c>
      <c r="B23" s="227">
        <f>IF(AND($A23&gt;=C$12,C$12&gt;0),0,IF(AND($A23&gt;=C$9,C$9&gt;0),C$10,IF(AND($A23&gt;=C$6,C$6&gt;0),C$7,0)))</f>
        <v>0</v>
      </c>
      <c r="C23" s="229">
        <f>IF(AND($A23&gt;=C$12,C$12&gt;0),C$13,C22+B23)</f>
        <v>18</v>
      </c>
      <c r="D23" s="161"/>
      <c r="E23" s="227">
        <f>IF(OR($A23&lt;2,AND(G$15&gt;0,$A23&gt;G$15)),0,IF(AND($A23&gt;=G$12,G$12&gt;0),G$13,IF(AND($A23&gt;=G$9,G$9&gt;0),G$10,IF(AND($A23&gt;=G$6,G$6&gt;0),G$7,0))))</f>
        <v>0</v>
      </c>
      <c r="F23" s="228">
        <f>F22+E23</f>
        <v>13</v>
      </c>
      <c r="G23" s="229">
        <f>G22+F23</f>
        <v>39</v>
      </c>
      <c r="H23" s="89"/>
      <c r="I23" s="84">
        <f>IF(($A23&lt;K$4),1,IF(AND($A23&gt;K$15,K$15&gt;0),I22,IF(AND($A23&gt;=K$12,K$12&gt;0),ROUND(I22+K$13,4),IF(AND($A23&gt;=K$9,K$9&gt;0),ROUND(I22+K$10,4),IF(AND($A23&gt;=K$6,K$6&gt;0),ROUND(I22+K$7,4),K$3)))))</f>
        <v>1.44</v>
      </c>
      <c r="J23" s="85">
        <f>IF($A23&lt;K$4,K$2,IF(K$1=0,IF(K$16&gt;0,IF(K$2*K$16&lt;ROUND(J22*I23,3),K$2*K$16,ROUND(J22*I23,3)),ROUND(J22*I23,3)),IF(K$16&gt;0,IF(K$2*K$16&lt;ROUND(K$2*I23,3),K$2*K$16,ROUND(K$2*I23,3)),ROUND(K$2*I23,3))))</f>
        <v>0.02</v>
      </c>
      <c r="K23" s="429">
        <f>K22+ROUND(J23,3)</f>
        <v>0.05400000000000001</v>
      </c>
      <c r="L23" s="414"/>
      <c r="M23" s="430">
        <f>ROUND(C23*O23-K23*$O$6,2)</f>
        <v>6.609999999999999</v>
      </c>
      <c r="N23" s="431">
        <f>IF($O$10&gt;0,M23/$O$10,0)</f>
        <v>0.0006609999999999999</v>
      </c>
      <c r="O23" s="430">
        <f>ROUND(ROUND(K23,2)*$O$4,2)</f>
        <v>0.39</v>
      </c>
      <c r="P23" s="432">
        <f>ROUND((ROUND(K22,2)*(G23-G22)*$O$4+P22+J23*$O$6),2)</f>
        <v>6.52</v>
      </c>
      <c r="Q23" s="433">
        <f>P23/$O$10</f>
        <v>0.000652</v>
      </c>
      <c r="R23" s="434">
        <f>ROUND(P23/O23,0)</f>
        <v>17</v>
      </c>
      <c r="S23" s="435">
        <f>ROUND(R23/G23,2)</f>
        <v>0.4400000000000001</v>
      </c>
      <c r="T23" s="436">
        <f>R23+C23</f>
        <v>35</v>
      </c>
      <c r="U23" s="437">
        <f>ROUND(T23/G23,2)</f>
        <v>0.9</v>
      </c>
      <c r="V23" s="421"/>
      <c r="W23" s="438">
        <f>ROUND(K23*$O$7,2)</f>
        <v>8.15</v>
      </c>
      <c r="X23" s="439">
        <f>ROUND(P23+W23,2)</f>
        <v>14.67</v>
      </c>
      <c r="Y23" s="440">
        <f>IF(P23&gt;0,ROUND(W23/P23,2),0)</f>
        <v>1.25</v>
      </c>
      <c r="Z23" s="441">
        <f>IF($O$10&gt;0,ROUND(W23/$O$10,2),0)</f>
        <v>0</v>
      </c>
      <c r="AA23" s="442"/>
      <c r="AB23" s="443">
        <f>IF($O$10&gt;0,ROUND($O$10-X23,2),0)</f>
        <v>9985.33</v>
      </c>
      <c r="AC23" s="444">
        <f>IF($O$10&gt;0,ROUND(X23/$O$10,2),0)</f>
        <v>0</v>
      </c>
      <c r="AD23" s="445">
        <f>IF(AND(AB23&gt;0,$O$4&gt;0),($O$10-P23-W23*$O$8)/O23,0)</f>
        <v>25620.128205128207</v>
      </c>
      <c r="AE23" s="446">
        <f>IF(AD23&gt;0,AD23+G23,0)</f>
        <v>25659.128205128207</v>
      </c>
      <c r="AF23" s="428">
        <v>4</v>
      </c>
      <c r="AG23" s="427"/>
      <c r="AH23" s="320"/>
    </row>
    <row r="24" ht="16" customHeight="1">
      <c r="A24" s="428">
        <v>5</v>
      </c>
      <c r="B24" s="230">
        <f>IF(AND($A24&gt;=C$12,C$12&gt;0),0,IF(AND($A24&gt;=C$9,C$9&gt;0),C$10,IF(AND($A24&gt;=C$6,C$6&gt;0),C$7,0)))</f>
        <v>0</v>
      </c>
      <c r="C24" s="232">
        <f>IF(AND($A24&gt;=C$12,C$12&gt;0),C$13,C23+B24)</f>
        <v>18</v>
      </c>
      <c r="D24" s="87"/>
      <c r="E24" s="230">
        <f>IF(OR($A24&lt;2,AND(G$15&gt;0,$A24&gt;G$15)),0,IF(AND($A24&gt;=G$12,G$12&gt;0),G$13,IF(AND($A24&gt;=G$9,G$9&gt;0),G$10,IF(AND($A24&gt;=G$6,G$6&gt;0),G$7,0))))</f>
        <v>3</v>
      </c>
      <c r="F24" s="231">
        <f>F23+E24</f>
        <v>16</v>
      </c>
      <c r="G24" s="232">
        <f>G23+F24</f>
        <v>55</v>
      </c>
      <c r="H24" s="87"/>
      <c r="I24" s="90">
        <f>IF(($A24&lt;K$4),1,IF(AND($A24&gt;K$15,K$15&gt;0),I23,IF(AND($A24&gt;=K$12,K$12&gt;0),ROUND(I23+K$13,4),IF(AND($A24&gt;=K$9,K$9&gt;0),ROUND(I23+K$10,4),IF(AND($A24&gt;=K$6,K$6&gt;0),ROUND(I23+K$7,4),K$3)))))</f>
        <v>1.44</v>
      </c>
      <c r="J24" s="91">
        <f>IF($A24&lt;K$4,K$2,IF(K$1=0,IF(K$16&gt;0,IF(K$2*K$16&lt;ROUND(J23*I24,3),K$2*K$16,ROUND(J23*I24,3)),ROUND(J23*I24,3)),IF(K$16&gt;0,IF(K$2*K$16&lt;ROUND(K$2*I24,3),K$2*K$16,ROUND(K$2*I24,3)),ROUND(K$2*I24,3))))</f>
        <v>0.029</v>
      </c>
      <c r="K24" s="92">
        <f>K23+ROUND(J24,3)</f>
        <v>0.083</v>
      </c>
      <c r="L24" s="414"/>
      <c r="M24" s="447">
        <f>ROUND(C24*O24-K24*$O$6,2)</f>
        <v>10.72</v>
      </c>
      <c r="N24" s="448">
        <f>IF($O$10&gt;0,M24/$O$10,0)</f>
        <v>0.001072</v>
      </c>
      <c r="O24" s="447">
        <f>ROUND(ROUND(K24,2)*$O$4,2)</f>
        <v>0.63</v>
      </c>
      <c r="P24" s="449">
        <f>ROUND((ROUND(K23,2)*(G24-G23)*$O$4+P23+J24*$O$6),2)</f>
        <v>13.01</v>
      </c>
      <c r="Q24" s="450">
        <f>P24/$O$10</f>
        <v>0.001301</v>
      </c>
      <c r="R24" s="451">
        <f>ROUND(P24/O24,0)</f>
        <v>21</v>
      </c>
      <c r="S24" s="452">
        <f>ROUND(R24/G24,2)</f>
        <v>0.38</v>
      </c>
      <c r="T24" s="453">
        <f>R24+C24</f>
        <v>39</v>
      </c>
      <c r="U24" s="452">
        <f>ROUND(T24/G24,2)</f>
        <v>0.71</v>
      </c>
      <c r="V24" s="421"/>
      <c r="W24" s="454">
        <f>ROUND(K24*$O$7,2)</f>
        <v>12.53</v>
      </c>
      <c r="X24" s="455">
        <f>ROUND(P24+W24,2)</f>
        <v>25.54</v>
      </c>
      <c r="Y24" s="456">
        <f>IF(P24&gt;0,ROUND(W24/P24,2),0)</f>
        <v>0.96</v>
      </c>
      <c r="Z24" s="450">
        <f>IF($O$10&gt;0,ROUND(W24/$O$10,2),0)</f>
        <v>0</v>
      </c>
      <c r="AA24" s="442"/>
      <c r="AB24" s="457">
        <f>IF($O$10&gt;0,ROUND($O$10-X24,2),0)</f>
        <v>9974.459999999999</v>
      </c>
      <c r="AC24" s="458">
        <f>IF($O$10&gt;0,ROUND(X24/$O$10,2),0)</f>
        <v>0</v>
      </c>
      <c r="AD24" s="459">
        <f>IF(AND(AB24&gt;0,$O$4&gt;0),($O$10-P24-W24*$O$8)/O24,0)</f>
        <v>15848.3873015873</v>
      </c>
      <c r="AE24" s="460">
        <f>IF(AD24&gt;0,AD24+G24,0)</f>
        <v>15903.3873015873</v>
      </c>
      <c r="AF24" s="428">
        <v>5</v>
      </c>
      <c r="AG24" s="427"/>
      <c r="AH24" s="320"/>
    </row>
    <row r="25" ht="16" customHeight="1">
      <c r="A25" s="428">
        <v>6</v>
      </c>
      <c r="B25" s="227">
        <f>IF(AND($A25&gt;=C$12,C$12&gt;0),0,IF(AND($A25&gt;=C$9,C$9&gt;0),C$10,IF(AND($A25&gt;=C$6,C$6&gt;0),C$7,0)))</f>
        <v>0</v>
      </c>
      <c r="C25" s="229">
        <f>IF(AND($A25&gt;=C$12,C$12&gt;0),C$13,C24+B25)</f>
        <v>18</v>
      </c>
      <c r="D25" s="161"/>
      <c r="E25" s="227">
        <f>IF(OR($A25&lt;2,AND(G$15&gt;0,$A25&gt;G$15)),0,IF(AND($A25&gt;=G$12,G$12&gt;0),G$13,IF(AND($A25&gt;=G$9,G$9&gt;0),G$10,IF(AND($A25&gt;=G$6,G$6&gt;0),G$7,0))))</f>
        <v>3</v>
      </c>
      <c r="F25" s="228">
        <f>F24+E25</f>
        <v>19</v>
      </c>
      <c r="G25" s="229">
        <f>G24+F25</f>
        <v>74</v>
      </c>
      <c r="H25" s="89"/>
      <c r="I25" s="84">
        <f>IF(($A25&lt;K$4),1,IF(AND($A25&gt;K$15,K$15&gt;0),I24,IF(AND($A25&gt;=K$12,K$12&gt;0),ROUND(I24+K$13,4),IF(AND($A25&gt;=K$9,K$9&gt;0),ROUND(I24+K$10,4),IF(AND($A25&gt;=K$6,K$6&gt;0),ROUND(I24+K$7,4),K$3)))))</f>
        <v>1.48</v>
      </c>
      <c r="J25" s="85">
        <f>IF($A25&lt;K$4,K$2,IF(K$1=0,IF(K$16&gt;0,IF(K$2*K$16&lt;ROUND(J24*I25,3),K$2*K$16,ROUND(J24*I25,3)),ROUND(J24*I25,3)),IF(K$16&gt;0,IF(K$2*K$16&lt;ROUND(K$2*I25,3),K$2*K$16,ROUND(K$2*I25,3)),ROUND(K$2*I25,3))))</f>
        <v>0.043</v>
      </c>
      <c r="K25" s="429">
        <f>K24+ROUND(J25,3)</f>
        <v>0.126</v>
      </c>
      <c r="L25" s="414"/>
      <c r="M25" s="430">
        <f>ROUND(C25*O25-K25*$O$6,2)</f>
        <v>17.41</v>
      </c>
      <c r="N25" s="431">
        <f>IF($O$10&gt;0,M25/$O$10,0)</f>
        <v>0.001741</v>
      </c>
      <c r="O25" s="430">
        <f>ROUND(ROUND(K25,2)*$O$4,2)</f>
        <v>1.02</v>
      </c>
      <c r="P25" s="432">
        <f>ROUND((ROUND(K24,2)*(G25-G24)*$O$4+P24+J25*$O$6),2)</f>
        <v>25.25</v>
      </c>
      <c r="Q25" s="433">
        <f>P25/$O$10</f>
        <v>0.002525</v>
      </c>
      <c r="R25" s="434">
        <f>ROUND(P25/O25,0)</f>
        <v>25</v>
      </c>
      <c r="S25" s="435">
        <f>ROUND(R25/G25,2)</f>
        <v>0.34</v>
      </c>
      <c r="T25" s="436">
        <f>R25+C25</f>
        <v>43</v>
      </c>
      <c r="U25" s="437">
        <f>ROUND(T25/G25,2)</f>
        <v>0.58</v>
      </c>
      <c r="V25" s="421"/>
      <c r="W25" s="438">
        <f>ROUND(K25*$O$7,2)</f>
        <v>19.02</v>
      </c>
      <c r="X25" s="439">
        <f>ROUND(P25+W25,2)</f>
        <v>44.27</v>
      </c>
      <c r="Y25" s="440">
        <f>IF(P25&gt;0,ROUND(W25/P25,2),0)</f>
        <v>0.75</v>
      </c>
      <c r="Z25" s="441">
        <f>IF($O$10&gt;0,ROUND(W25/$O$10,2),0)</f>
        <v>0</v>
      </c>
      <c r="AA25" s="442"/>
      <c r="AB25" s="443">
        <f>IF($O$10&gt;0,ROUND($O$10-X25,2),0)</f>
        <v>9955.73</v>
      </c>
      <c r="AC25" s="444">
        <f>IF($O$10&gt;0,ROUND(X25/$O$10,2),0)</f>
        <v>0</v>
      </c>
      <c r="AD25" s="445">
        <f>IF(AND(AB25&gt;0,$O$4&gt;0),($O$10-P25-W25*$O$8)/O25,0)</f>
        <v>9775.437254901961</v>
      </c>
      <c r="AE25" s="446">
        <f>IF(AD25&gt;0,AD25+G25,0)</f>
        <v>9849.437254901961</v>
      </c>
      <c r="AF25" s="428">
        <v>6</v>
      </c>
      <c r="AG25" s="427"/>
      <c r="AH25" s="320"/>
    </row>
    <row r="26" ht="16" customHeight="1">
      <c r="A26" s="428">
        <v>7</v>
      </c>
      <c r="B26" s="227">
        <f>IF(AND($A26&gt;=C$12,C$12&gt;0),0,IF(AND($A26&gt;=C$9,C$9&gt;0),C$10,IF(AND($A26&gt;=C$6,C$6&gt;0),C$7,0)))</f>
        <v>0</v>
      </c>
      <c r="C26" s="229">
        <f>IF(AND($A26&gt;=C$12,C$12&gt;0),C$13,C25+B26)</f>
        <v>18</v>
      </c>
      <c r="D26" s="161"/>
      <c r="E26" s="227">
        <f>IF(OR($A26&lt;2,AND(G$15&gt;0,$A26&gt;G$15)),0,IF(AND($A26&gt;=G$12,G$12&gt;0),G$13,IF(AND($A26&gt;=G$9,G$9&gt;0),G$10,IF(AND($A26&gt;=G$6,G$6&gt;0),G$7,0))))</f>
        <v>3</v>
      </c>
      <c r="F26" s="228">
        <f>F25+E26</f>
        <v>22</v>
      </c>
      <c r="G26" s="229">
        <f>G25+F26</f>
        <v>96</v>
      </c>
      <c r="H26" s="89"/>
      <c r="I26" s="84">
        <f>IF(($A26&lt;K$4),1,IF(AND($A26&gt;K$15,K$15&gt;0),I25,IF(AND($A26&gt;=K$12,K$12&gt;0),ROUND(I25+K$13,4),IF(AND($A26&gt;=K$9,K$9&gt;0),ROUND(I25+K$10,4),IF(AND($A26&gt;=K$6,K$6&gt;0),ROUND(I25+K$7,4),K$3)))))</f>
        <v>1.52</v>
      </c>
      <c r="J26" s="85">
        <f>IF($A26&lt;K$4,K$2,IF(K$1=0,IF(K$16&gt;0,IF(K$2*K$16&lt;ROUND(J25*I26,3),K$2*K$16,ROUND(J25*I26,3)),ROUND(J25*I26,3)),IF(K$16&gt;0,IF(K$2*K$16&lt;ROUND(K$2*I26,3),K$2*K$16,ROUND(K$2*I26,3)),ROUND(K$2*I26,3))))</f>
        <v>0.065</v>
      </c>
      <c r="K26" s="429">
        <f>K25+ROUND(J26,3)</f>
        <v>0.191</v>
      </c>
      <c r="L26" s="414"/>
      <c r="M26" s="430">
        <f>ROUND(C26*O26-K26*$O$6,2)</f>
        <v>25.38</v>
      </c>
      <c r="N26" s="431">
        <f>IF($O$10&gt;0,M26/$O$10,0)</f>
        <v>0.002538</v>
      </c>
      <c r="O26" s="430">
        <f>ROUND(ROUND(K26,2)*$O$4,2)</f>
        <v>1.49</v>
      </c>
      <c r="P26" s="432">
        <f>ROUND((ROUND(K25,2)*(G26-G25)*$O$4+P25+J26*$O$6),2)</f>
        <v>48.16</v>
      </c>
      <c r="Q26" s="433">
        <f>P26/$O$10</f>
        <v>0.004816</v>
      </c>
      <c r="R26" s="434">
        <f>ROUND(P26/O26,0)</f>
        <v>32</v>
      </c>
      <c r="S26" s="435">
        <f>ROUND(R26/G26,2)</f>
        <v>0.33</v>
      </c>
      <c r="T26" s="436">
        <f>R26+C26</f>
        <v>50</v>
      </c>
      <c r="U26" s="437">
        <f>ROUND(T26/G26,2)</f>
        <v>0.52</v>
      </c>
      <c r="V26" s="421"/>
      <c r="W26" s="438">
        <f>ROUND(K26*$O$7,2)</f>
        <v>28.84</v>
      </c>
      <c r="X26" s="439">
        <f>ROUND(P26+W26,2)</f>
        <v>77</v>
      </c>
      <c r="Y26" s="440">
        <f>IF(P26&gt;0,ROUND(W26/P26,2),0)</f>
        <v>0.6</v>
      </c>
      <c r="Z26" s="441">
        <f>IF($O$10&gt;0,ROUND(W26/$O$10,2),0)</f>
        <v>0</v>
      </c>
      <c r="AA26" s="442"/>
      <c r="AB26" s="443">
        <f>IF($O$10&gt;0,ROUND($O$10-X26,2),0)</f>
        <v>9923</v>
      </c>
      <c r="AC26" s="444">
        <f>IF($O$10&gt;0,ROUND(X26/$O$10,2),0)</f>
        <v>0.01</v>
      </c>
      <c r="AD26" s="445">
        <f>IF(AND(AB26&gt;0,$O$4&gt;0),($O$10-P26-W26*$O$8)/O26,0)</f>
        <v>6675.216107382550</v>
      </c>
      <c r="AE26" s="446">
        <f>IF(AD26&gt;0,AD26+G26,0)</f>
        <v>6771.216107382550</v>
      </c>
      <c r="AF26" s="428">
        <v>7</v>
      </c>
      <c r="AG26" s="427"/>
      <c r="AH26" s="304">
        <v>2</v>
      </c>
    </row>
    <row r="27" ht="16" customHeight="1">
      <c r="A27" s="428">
        <v>8</v>
      </c>
      <c r="B27" s="227">
        <f>IF(AND($A27&gt;=C$12,C$12&gt;0),0,IF(AND($A27&gt;=C$9,C$9&gt;0),C$10,IF(AND($A27&gt;=C$6,C$6&gt;0),C$7,0)))</f>
        <v>0</v>
      </c>
      <c r="C27" s="229">
        <f>IF(AND($A27&gt;=C$12,C$12&gt;0),C$13,C26+B27)</f>
        <v>18</v>
      </c>
      <c r="D27" s="161"/>
      <c r="E27" s="227">
        <f>IF(OR($A27&lt;2,AND(G$15&gt;0,$A27&gt;G$15)),0,IF(AND($A27&gt;=G$12,G$12&gt;0),G$13,IF(AND($A27&gt;=G$9,G$9&gt;0),G$10,IF(AND($A27&gt;=G$6,G$6&gt;0),G$7,0))))</f>
        <v>3</v>
      </c>
      <c r="F27" s="228">
        <f>F26+E27</f>
        <v>25</v>
      </c>
      <c r="G27" s="229">
        <f>G26+F27</f>
        <v>121</v>
      </c>
      <c r="H27" s="89"/>
      <c r="I27" s="84">
        <f>IF(($A27&lt;K$4),1,IF(AND($A27&gt;K$15,K$15&gt;0),I26,IF(AND($A27&gt;=K$12,K$12&gt;0),ROUND(I26+K$13,4),IF(AND($A27&gt;=K$9,K$9&gt;0),ROUND(I26+K$10,4),IF(AND($A27&gt;=K$6,K$6&gt;0),ROUND(I26+K$7,4),K$3)))))</f>
        <v>1.56</v>
      </c>
      <c r="J27" s="85">
        <f>IF($A27&lt;K$4,K$2,IF(K$1=0,IF(K$16&gt;0,IF(K$2*K$16&lt;ROUND(J26*I27,3),K$2*K$16,ROUND(J26*I27,3)),ROUND(J26*I27,3)),IF(K$16&gt;0,IF(K$2*K$16&lt;ROUND(K$2*I27,3),K$2*K$16,ROUND(K$2*I27,3)),ROUND(K$2*I27,3))))</f>
        <v>0.101</v>
      </c>
      <c r="K27" s="429">
        <f>K26+ROUND(J27,3)</f>
        <v>0.292</v>
      </c>
      <c r="L27" s="414"/>
      <c r="M27" s="430">
        <f>ROUND(C27*O27-K27*$O$6,2)</f>
        <v>38.66</v>
      </c>
      <c r="N27" s="431">
        <f>IF($O$10&gt;0,M27/$O$10,0)</f>
        <v>0.003866000000000001</v>
      </c>
      <c r="O27" s="430">
        <f>ROUND(ROUND(K27,2)*$O$4,2)</f>
        <v>2.27</v>
      </c>
      <c r="P27" s="432">
        <f>ROUND((ROUND(K26,2)*(G27-G26)*$O$4+P26+J27*$O$6),2)</f>
        <v>86.16</v>
      </c>
      <c r="Q27" s="433">
        <f>P27/$O$10</f>
        <v>0.008616</v>
      </c>
      <c r="R27" s="434">
        <f>ROUND(P27/O27,0)</f>
        <v>38</v>
      </c>
      <c r="S27" s="435">
        <f>ROUND(R27/G27,2)</f>
        <v>0.31</v>
      </c>
      <c r="T27" s="436">
        <f>R27+C27</f>
        <v>56</v>
      </c>
      <c r="U27" s="437">
        <f>ROUND(T27/G27,2)</f>
        <v>0.46</v>
      </c>
      <c r="V27" s="421"/>
      <c r="W27" s="438">
        <f>ROUND(K27*$O$7,2)</f>
        <v>44.08</v>
      </c>
      <c r="X27" s="439">
        <f>ROUND(P27+W27,2)</f>
        <v>130.24</v>
      </c>
      <c r="Y27" s="440">
        <f>IF(P27&gt;0,ROUND(W27/P27,2),0)</f>
        <v>0.51</v>
      </c>
      <c r="Z27" s="441">
        <f>IF($O$10&gt;0,ROUND(W27/$O$10,2),0)</f>
        <v>0</v>
      </c>
      <c r="AA27" s="442"/>
      <c r="AB27" s="443">
        <f>IF($O$10&gt;0,ROUND($O$10-X27,2),0)</f>
        <v>9869.76</v>
      </c>
      <c r="AC27" s="444">
        <f>IF($O$10&gt;0,ROUND(X27/$O$10,2),0)</f>
        <v>0.01</v>
      </c>
      <c r="AD27" s="445">
        <f>IF(AND(AB27&gt;0,$O$4&gt;0),($O$10-P27-W27*$O$8)/O27,0)</f>
        <v>4363.446696035242</v>
      </c>
      <c r="AE27" s="446">
        <f>IF(AD27&gt;0,AD27+G27,0)</f>
        <v>4484.446696035242</v>
      </c>
      <c r="AF27" s="428">
        <v>8</v>
      </c>
      <c r="AG27" s="427"/>
      <c r="AH27" s="315"/>
    </row>
    <row r="28" ht="17.25" customHeight="1">
      <c r="A28" s="428">
        <v>9</v>
      </c>
      <c r="B28" s="227">
        <f>IF(AND($A28&gt;=C$12,C$12&gt;0),0,IF(AND($A28&gt;=C$9,C$9&gt;0),C$10,IF(AND($A28&gt;=C$6,C$6&gt;0),C$7,0)))</f>
        <v>0</v>
      </c>
      <c r="C28" s="229">
        <f>IF(AND($A28&gt;=C$12,C$12&gt;0),C$13,C27+B28)</f>
        <v>18</v>
      </c>
      <c r="D28" s="161"/>
      <c r="E28" s="227">
        <f>IF(OR($A28&lt;2,AND(G$15&gt;0,$A28&gt;G$15)),0,IF(AND($A28&gt;=G$12,G$12&gt;0),G$13,IF(AND($A28&gt;=G$9,G$9&gt;0),G$10,IF(AND($A28&gt;=G$6,G$6&gt;0),G$7,0))))</f>
        <v>3</v>
      </c>
      <c r="F28" s="228">
        <f>F27+E28</f>
        <v>28</v>
      </c>
      <c r="G28" s="229">
        <f>G27+F28</f>
        <v>149</v>
      </c>
      <c r="H28" s="89"/>
      <c r="I28" s="84">
        <f>IF(($A28&lt;K$4),1,IF(AND($A28&gt;K$15,K$15&gt;0),I27,IF(AND($A28&gt;=K$12,K$12&gt;0),ROUND(I27+K$13,4),IF(AND($A28&gt;=K$9,K$9&gt;0),ROUND(I27+K$10,4),IF(AND($A28&gt;=K$6,K$6&gt;0),ROUND(I27+K$7,4),K$3)))))</f>
        <v>1.6</v>
      </c>
      <c r="J28" s="85">
        <f>IF($A28&lt;K$4,K$2,IF(K$1=0,IF(K$16&gt;0,IF(K$2*K$16&lt;ROUND(J27*I28,3),K$2*K$16,ROUND(J27*I28,3)),ROUND(J27*I28,3)),IF(K$16&gt;0,IF(K$2*K$16&lt;ROUND(K$2*I28,3),K$2*K$16,ROUND(K$2*I28,3)),ROUND(K$2*I28,3))))</f>
        <v>0.162</v>
      </c>
      <c r="K28" s="429">
        <f>K27+ROUND(J28,3)</f>
        <v>0.4540000000000001</v>
      </c>
      <c r="L28" s="414"/>
      <c r="M28" s="430">
        <f>ROUND(C28*O28-K28*$O$6,2)</f>
        <v>60.13</v>
      </c>
      <c r="N28" s="431">
        <f>IF($O$10&gt;0,M28/$O$10,0)</f>
        <v>0.006012999999999999</v>
      </c>
      <c r="O28" s="430">
        <f>ROUND(ROUND(K28,2)*$O$4,2)</f>
        <v>3.53</v>
      </c>
      <c r="P28" s="432">
        <f>ROUND((ROUND(K27,2)*(G28-G27)*$O$4+P27+J28*$O$6),2)</f>
        <v>151.05</v>
      </c>
      <c r="Q28" s="433">
        <f>P28/$O$10</f>
        <v>0.015105</v>
      </c>
      <c r="R28" s="434">
        <f>ROUND(P28/O28,0)</f>
        <v>43</v>
      </c>
      <c r="S28" s="435">
        <f>ROUND(R28/G28,2)</f>
        <v>0.29</v>
      </c>
      <c r="T28" s="436">
        <f>R28+C28</f>
        <v>61</v>
      </c>
      <c r="U28" s="437">
        <f>ROUND(T28/G28,2)</f>
        <v>0.41</v>
      </c>
      <c r="V28" s="421"/>
      <c r="W28" s="438">
        <f>ROUND(K28*$O$7,2)</f>
        <v>68.53999999999999</v>
      </c>
      <c r="X28" s="439">
        <f>ROUND(P28+W28,2)</f>
        <v>219.59</v>
      </c>
      <c r="Y28" s="440">
        <f>IF(P28&gt;0,ROUND(W28/P28,2),0)</f>
        <v>0.45</v>
      </c>
      <c r="Z28" s="441">
        <f>IF($O$10&gt;0,ROUND(W28/$O$10,2),0)</f>
        <v>0.01</v>
      </c>
      <c r="AA28" s="442"/>
      <c r="AB28" s="443">
        <f>IF($O$10&gt;0,ROUND($O$10-X28,2),0)</f>
        <v>9780.41</v>
      </c>
      <c r="AC28" s="444">
        <f>IF($O$10&gt;0,ROUND(X28/$O$10,2),0)</f>
        <v>0.02</v>
      </c>
      <c r="AD28" s="445">
        <f>IF(AND(AB28&gt;0,$O$4&gt;0),($O$10-P28-W28*$O$8)/O28,0)</f>
        <v>2786.187535410765</v>
      </c>
      <c r="AE28" s="446">
        <f>IF(AD28&gt;0,AD28+G28,0)</f>
        <v>2935.187535410765</v>
      </c>
      <c r="AF28" s="428">
        <v>9</v>
      </c>
      <c r="AG28" s="427"/>
      <c r="AH28" s="5"/>
    </row>
    <row r="29" ht="16" customHeight="1">
      <c r="A29" s="428">
        <v>10</v>
      </c>
      <c r="B29" s="230">
        <f>IF(AND($A29&gt;=C$12,C$12&gt;0),0,IF(AND($A29&gt;=C$9,C$9&gt;0),C$10,IF(AND($A29&gt;=C$6,C$6&gt;0),C$7,0)))</f>
        <v>-1</v>
      </c>
      <c r="C29" s="232">
        <f>IF(AND($A29&gt;=C$12,C$12&gt;0),C$13,C28+B29)</f>
        <v>17</v>
      </c>
      <c r="D29" s="87"/>
      <c r="E29" s="230">
        <f>IF(OR($A29&lt;2,AND(G$15&gt;0,$A29&gt;G$15)),0,IF(AND($A29&gt;=G$12,G$12&gt;0),G$13,IF(AND($A29&gt;=G$9,G$9&gt;0),G$10,IF(AND($A29&gt;=G$6,G$6&gt;0),G$7,0))))</f>
        <v>3</v>
      </c>
      <c r="F29" s="231">
        <f>F28+E29</f>
        <v>31</v>
      </c>
      <c r="G29" s="232">
        <f>G28+F29</f>
        <v>180</v>
      </c>
      <c r="H29" s="87"/>
      <c r="I29" s="90">
        <f>IF(($A29&lt;K$4),1,IF(AND($A29&gt;K$15,K$15&gt;0),I28,IF(AND($A29&gt;=K$12,K$12&gt;0),ROUND(I28+K$13,4),IF(AND($A29&gt;=K$9,K$9&gt;0),ROUND(I28+K$10,4),IF(AND($A29&gt;=K$6,K$6&gt;0),ROUND(I28+K$7,4),K$3)))))</f>
        <v>1.64</v>
      </c>
      <c r="J29" s="91">
        <f>IF($A29&lt;K$4,K$2,IF(K$1=0,IF(K$16&gt;0,IF(K$2*K$16&lt;ROUND(J28*I29,3),K$2*K$16,ROUND(J28*I29,3)),ROUND(J28*I29,3)),IF(K$16&gt;0,IF(K$2*K$16&lt;ROUND(K$2*I29,3),K$2*K$16,ROUND(K$2*I29,3)),ROUND(K$2*I29,3))))</f>
        <v>0.266</v>
      </c>
      <c r="K29" s="92">
        <f>K28+ROUND(J29,3)</f>
        <v>0.7200000000000001</v>
      </c>
      <c r="L29" s="414"/>
      <c r="M29" s="447">
        <f>ROUND(C29*O29-K29*$O$6,2)</f>
        <v>90.64</v>
      </c>
      <c r="N29" s="448">
        <f>IF($O$10&gt;0,M29/$O$10,0)</f>
        <v>0.009064000000000001</v>
      </c>
      <c r="O29" s="447">
        <f>ROUND(ROUND(K29,2)*$O$4,2)</f>
        <v>5.65</v>
      </c>
      <c r="P29" s="449">
        <f>ROUND((ROUND(K28,2)*(G29-G28)*$O$4+P28+J29*$O$6),2)</f>
        <v>262.43</v>
      </c>
      <c r="Q29" s="450">
        <f>P29/$O$10</f>
        <v>0.026243</v>
      </c>
      <c r="R29" s="451">
        <f>ROUND(P29/O29,0)</f>
        <v>46</v>
      </c>
      <c r="S29" s="452">
        <f>ROUND(R29/G29,2)</f>
        <v>0.26</v>
      </c>
      <c r="T29" s="453">
        <f>R29+C29</f>
        <v>63</v>
      </c>
      <c r="U29" s="452">
        <f>ROUND(T29/G29,2)</f>
        <v>0.35</v>
      </c>
      <c r="V29" s="421"/>
      <c r="W29" s="454">
        <f>ROUND(K29*$O$7,2)</f>
        <v>108.7</v>
      </c>
      <c r="X29" s="455">
        <f>ROUND(P29+W29,2)</f>
        <v>371.13</v>
      </c>
      <c r="Y29" s="456">
        <f>IF(P29&gt;0,ROUND(W29/P29,2),0)</f>
        <v>0.41</v>
      </c>
      <c r="Z29" s="450">
        <f>IF($O$10&gt;0,ROUND(W29/$O$10,2),0)</f>
        <v>0.01</v>
      </c>
      <c r="AA29" s="442"/>
      <c r="AB29" s="457">
        <f>IF($O$10&gt;0,ROUND($O$10-X29,2),0)</f>
        <v>9628.870000000001</v>
      </c>
      <c r="AC29" s="458">
        <f>IF($O$10&gt;0,ROUND(X29/$O$10,2),0)</f>
        <v>0.04</v>
      </c>
      <c r="AD29" s="459">
        <f>IF(AND(AB29&gt;0,$O$4&gt;0),($O$10-P29-W29*$O$8)/O29,0)</f>
        <v>1719.615929203540</v>
      </c>
      <c r="AE29" s="460">
        <f>IF(AD29&gt;0,AD29+G29,0)</f>
        <v>1899.615929203540</v>
      </c>
      <c r="AF29" s="428">
        <v>10</v>
      </c>
      <c r="AG29" s="427"/>
      <c r="AH29" s="5"/>
    </row>
    <row r="30" ht="16" customHeight="1">
      <c r="A30" s="428">
        <v>11</v>
      </c>
      <c r="B30" s="227">
        <f>IF(AND($A30&gt;=C$12,C$12&gt;0),0,IF(AND($A30&gt;=C$9,C$9&gt;0),C$10,IF(AND($A30&gt;=C$6,C$6&gt;0),C$7,0)))</f>
        <v>-1</v>
      </c>
      <c r="C30" s="229">
        <f>IF(AND($A30&gt;=C$12,C$12&gt;0),C$13,C29+B30)</f>
        <v>16</v>
      </c>
      <c r="D30" s="161"/>
      <c r="E30" s="227">
        <f>IF(OR($A30&lt;2,AND(G$15&gt;0,$A30&gt;G$15)),0,IF(AND($A30&gt;=G$12,G$12&gt;0),G$13,IF(AND($A30&gt;=G$9,G$9&gt;0),G$10,IF(AND($A30&gt;=G$6,G$6&gt;0),G$7,0))))</f>
        <v>3</v>
      </c>
      <c r="F30" s="228">
        <f>F29+E30</f>
        <v>34</v>
      </c>
      <c r="G30" s="229">
        <f>G29+F30</f>
        <v>214</v>
      </c>
      <c r="H30" s="89"/>
      <c r="I30" s="84">
        <f>IF(($A30&lt;K$4),1,IF(AND($A30&gt;K$15,K$15&gt;0),I29,IF(AND($A30&gt;=K$12,K$12&gt;0),ROUND(I29+K$13,4),IF(AND($A30&gt;=K$9,K$9&gt;0),ROUND(I29+K$10,4),IF(AND($A30&gt;=K$6,K$6&gt;0),ROUND(I29+K$7,4),K$3)))))</f>
        <v>1.68</v>
      </c>
      <c r="J30" s="85">
        <f>IF($A30&lt;K$4,K$2,IF(K$1=0,IF(K$16&gt;0,IF(K$2*K$16&lt;ROUND(J29*I30,3),K$2*K$16,ROUND(J29*I30,3)),ROUND(J29*I30,3)),IF(K$16&gt;0,IF(K$2*K$16&lt;ROUND(K$2*I30,3),K$2*K$16,ROUND(K$2*I30,3)),ROUND(K$2*I30,3))))</f>
        <v>0.4470000000000001</v>
      </c>
      <c r="K30" s="429">
        <f>K29+ROUND(J30,3)</f>
        <v>1.167</v>
      </c>
      <c r="L30" s="414"/>
      <c r="M30" s="430">
        <f>ROUND(C30*O30-K30*$O$6,2)</f>
        <v>137.94</v>
      </c>
      <c r="N30" s="431">
        <f>IF($O$10&gt;0,M30/$O$10,0)</f>
        <v>0.013794</v>
      </c>
      <c r="O30" s="430">
        <f>ROUND(ROUND(K30,2)*$O$4,2)</f>
        <v>9.17</v>
      </c>
      <c r="P30" s="432">
        <f>ROUND((ROUND(K29,2)*(G30-G29)*$O$4+P29+J30*$O$6),2)</f>
        <v>457.74</v>
      </c>
      <c r="Q30" s="433">
        <f>P30/$O$10</f>
        <v>0.045774</v>
      </c>
      <c r="R30" s="434">
        <f>ROUND(P30/O30,0)</f>
        <v>50</v>
      </c>
      <c r="S30" s="435">
        <f>ROUND(R30/G30,2)</f>
        <v>0.23</v>
      </c>
      <c r="T30" s="436">
        <f>R30+C30</f>
        <v>66</v>
      </c>
      <c r="U30" s="437">
        <f>ROUND(T30/G30,2)</f>
        <v>0.31</v>
      </c>
      <c r="V30" s="421"/>
      <c r="W30" s="438">
        <f>ROUND(K30*$O$7,2)</f>
        <v>176.18</v>
      </c>
      <c r="X30" s="439">
        <f>ROUND(P30+W30,2)</f>
        <v>633.92</v>
      </c>
      <c r="Y30" s="440">
        <f>IF(P30&gt;0,ROUND(W30/P30,2),0)</f>
        <v>0.38</v>
      </c>
      <c r="Z30" s="441">
        <f>IF($O$10&gt;0,ROUND(W30/$O$10,2),0)</f>
        <v>0.02</v>
      </c>
      <c r="AA30" s="442"/>
      <c r="AB30" s="443">
        <f>IF($O$10&gt;0,ROUND($O$10-X30,2),0)</f>
        <v>9366.08</v>
      </c>
      <c r="AC30" s="444">
        <f>IF($O$10&gt;0,ROUND(X30/$O$10,2),0)</f>
        <v>0.06</v>
      </c>
      <c r="AD30" s="445">
        <f>IF(AND(AB30&gt;0,$O$4&gt;0),($O$10-P30-W30*$O$8)/O30,0)</f>
        <v>1036.752889858233</v>
      </c>
      <c r="AE30" s="446">
        <f>IF(AD30&gt;0,AD30+G30,0)</f>
        <v>1250.752889858233</v>
      </c>
      <c r="AF30" s="428">
        <v>11</v>
      </c>
      <c r="AG30" s="427"/>
      <c r="AH30" s="5"/>
    </row>
    <row r="31" ht="16" customHeight="1">
      <c r="A31" s="428">
        <v>12</v>
      </c>
      <c r="B31" s="227">
        <f>IF(AND($A31&gt;=C$12,C$12&gt;0),0,IF(AND($A31&gt;=C$9,C$9&gt;0),C$10,IF(AND($A31&gt;=C$6,C$6&gt;0),C$7,0)))</f>
        <v>-1</v>
      </c>
      <c r="C31" s="229">
        <f>IF(AND($A31&gt;=C$12,C$12&gt;0),C$13,C30+B31)</f>
        <v>15</v>
      </c>
      <c r="D31" s="161"/>
      <c r="E31" s="227">
        <f>IF(OR($A31&lt;2,AND(G$15&gt;0,$A31&gt;G$15)),0,IF(AND($A31&gt;=G$12,G$12&gt;0),G$13,IF(AND($A31&gt;=G$9,G$9&gt;0),G$10,IF(AND($A31&gt;=G$6,G$6&gt;0),G$7,0))))</f>
        <v>3</v>
      </c>
      <c r="F31" s="228">
        <f>F30+E31</f>
        <v>37</v>
      </c>
      <c r="G31" s="229">
        <f>G30+F31</f>
        <v>251</v>
      </c>
      <c r="H31" s="89"/>
      <c r="I31" s="84">
        <f>IF(($A31&lt;K$4),1,IF(AND($A31&gt;K$15,K$15&gt;0),I30,IF(AND($A31&gt;=K$12,K$12&gt;0),ROUND(I30+K$13,4),IF(AND($A31&gt;=K$9,K$9&gt;0),ROUND(I30+K$10,4),IF(AND($A31&gt;=K$6,K$6&gt;0),ROUND(I30+K$7,4),K$3)))))</f>
        <v>1.72</v>
      </c>
      <c r="J31" s="85">
        <f>IF($A31&lt;K$4,K$2,IF(K$1=0,IF(K$16&gt;0,IF(K$2*K$16&lt;ROUND(J30*I31,3),K$2*K$16,ROUND(J30*I31,3)),ROUND(J30*I31,3)),IF(K$16&gt;0,IF(K$2*K$16&lt;ROUND(K$2*I31,3),K$2*K$16,ROUND(K$2*I31,3)),ROUND(K$2*I31,3))))</f>
        <v>0.769</v>
      </c>
      <c r="K31" s="429">
        <f>K30+ROUND(J31,3)</f>
        <v>1.936</v>
      </c>
      <c r="L31" s="414"/>
      <c r="M31" s="430">
        <f>ROUND(C31*O31-K31*$O$6,2)</f>
        <v>213.59</v>
      </c>
      <c r="N31" s="431">
        <f>IF($O$10&gt;0,M31/$O$10,0)</f>
        <v>0.021359</v>
      </c>
      <c r="O31" s="430">
        <f>ROUND(ROUND(K31,2)*$O$4,2)</f>
        <v>15.21</v>
      </c>
      <c r="P31" s="432">
        <f>ROUND((ROUND(K30,2)*(G31-G30)*$O$4+P30+J31*$O$6),2)</f>
        <v>802.96</v>
      </c>
      <c r="Q31" s="433">
        <f>P31/$O$10</f>
        <v>0.08029600000000001</v>
      </c>
      <c r="R31" s="434">
        <f>ROUND(P31/O31,0)</f>
        <v>53</v>
      </c>
      <c r="S31" s="435">
        <f>ROUND(R31/G31,2)</f>
        <v>0.21</v>
      </c>
      <c r="T31" s="436">
        <f>R31+C31</f>
        <v>68</v>
      </c>
      <c r="U31" s="437">
        <f>ROUND(T31/G31,2)</f>
        <v>0.27</v>
      </c>
      <c r="V31" s="421"/>
      <c r="W31" s="438">
        <f>ROUND(K31*$O$7,2)</f>
        <v>292.28</v>
      </c>
      <c r="X31" s="439">
        <f>ROUND(P31+W31,2)</f>
        <v>1095.24</v>
      </c>
      <c r="Y31" s="440">
        <f>IF(P31&gt;0,ROUND(W31/P31,2),0)</f>
        <v>0.36</v>
      </c>
      <c r="Z31" s="441">
        <f>IF($O$10&gt;0,ROUND(W31/$O$10,2),0)</f>
        <v>0.03</v>
      </c>
      <c r="AA31" s="442"/>
      <c r="AB31" s="443">
        <f>IF($O$10&gt;0,ROUND($O$10-X31,2),0)</f>
        <v>8904.76</v>
      </c>
      <c r="AC31" s="444">
        <f>IF($O$10&gt;0,ROUND(X31/$O$10,2),0)</f>
        <v>0.11</v>
      </c>
      <c r="AD31" s="445">
        <f>IF(AND(AB31&gt;0,$O$4&gt;0),($O$10-P31-W31*$O$8)/O31,0)</f>
        <v>600.8273504273506</v>
      </c>
      <c r="AE31" s="446">
        <f>IF(AD31&gt;0,AD31+G31,0)</f>
        <v>851.8273504273506</v>
      </c>
      <c r="AF31" s="428">
        <v>12</v>
      </c>
      <c r="AG31" s="427"/>
      <c r="AH31" s="5"/>
    </row>
    <row r="32" ht="16" customHeight="1">
      <c r="A32" s="428">
        <v>13</v>
      </c>
      <c r="B32" s="227">
        <f>IF(AND($A32&gt;=C$12,C$12&gt;0),0,IF(AND($A32&gt;=C$9,C$9&gt;0),C$10,IF(AND($A32&gt;=C$6,C$6&gt;0),C$7,0)))</f>
        <v>-1</v>
      </c>
      <c r="C32" s="229">
        <f>IF(AND($A32&gt;=C$12,C$12&gt;0),C$13,C31+B32)</f>
        <v>14</v>
      </c>
      <c r="D32" s="161"/>
      <c r="E32" s="227">
        <f>IF(OR($A32&lt;2,AND(G$15&gt;0,$A32&gt;G$15)),0,IF(AND($A32&gt;=G$12,G$12&gt;0),G$13,IF(AND($A32&gt;=G$9,G$9&gt;0),G$10,IF(AND($A32&gt;=G$6,G$6&gt;0),G$7,0))))</f>
        <v>3</v>
      </c>
      <c r="F32" s="228">
        <f>F31+E32</f>
        <v>40</v>
      </c>
      <c r="G32" s="229">
        <f>G31+F32</f>
        <v>291</v>
      </c>
      <c r="H32" s="89"/>
      <c r="I32" s="84">
        <f>IF(($A32&lt;K$4),1,IF(AND($A32&gt;K$15,K$15&gt;0),I31,IF(AND($A32&gt;=K$12,K$12&gt;0),ROUND(I31+K$13,4),IF(AND($A32&gt;=K$9,K$9&gt;0),ROUND(I31+K$10,4),IF(AND($A32&gt;=K$6,K$6&gt;0),ROUND(I31+K$7,4),K$3)))))</f>
        <v>1.76</v>
      </c>
      <c r="J32" s="85">
        <f>IF($A32&lt;K$4,K$2,IF(K$1=0,IF(K$16&gt;0,IF(K$2*K$16&lt;ROUND(J31*I32,3),K$2*K$16,ROUND(J31*I32,3)),ROUND(J31*I32,3)),IF(K$16&gt;0,IF(K$2*K$16&lt;ROUND(K$2*I32,3),K$2*K$16,ROUND(K$2*I32,3)),ROUND(K$2*I32,3))))</f>
        <v>1.353</v>
      </c>
      <c r="K32" s="429">
        <f>K31+ROUND(J32,3)</f>
        <v>3.289</v>
      </c>
      <c r="L32" s="414"/>
      <c r="M32" s="430">
        <f>ROUND(C32*O32-K32*$O$6,2)</f>
        <v>336.47</v>
      </c>
      <c r="N32" s="431">
        <f>IF($O$10&gt;0,M32/$O$10,0)</f>
        <v>0.033647</v>
      </c>
      <c r="O32" s="430">
        <f>ROUND(ROUND(K32,2)*$O$4,2)</f>
        <v>25.8</v>
      </c>
      <c r="P32" s="432">
        <f>ROUND((ROUND(K31,2)*(G32-G31)*$O$4+P31+J32*$O$6),2)</f>
        <v>1421.6</v>
      </c>
      <c r="Q32" s="433">
        <f>P32/$O$10</f>
        <v>0.14216</v>
      </c>
      <c r="R32" s="434">
        <f>ROUND(P32/O32,0)</f>
        <v>55</v>
      </c>
      <c r="S32" s="435">
        <f>ROUND(R32/G32,2)</f>
        <v>0.19</v>
      </c>
      <c r="T32" s="436">
        <f>R32+C32</f>
        <v>69</v>
      </c>
      <c r="U32" s="437">
        <f>ROUND(T32/G32,2)</f>
        <v>0.24</v>
      </c>
      <c r="V32" s="421"/>
      <c r="W32" s="438">
        <f>ROUND(K32*$O$7,2)</f>
        <v>496.54</v>
      </c>
      <c r="X32" s="439">
        <f>ROUND(P32+W32,2)</f>
        <v>1918.14</v>
      </c>
      <c r="Y32" s="440">
        <f>IF(P32&gt;0,ROUND(W32/P32,2),0)</f>
        <v>0.35</v>
      </c>
      <c r="Z32" s="441">
        <f>IF($O$10&gt;0,ROUND(W32/$O$10,2),0)</f>
        <v>0.05</v>
      </c>
      <c r="AA32" s="442"/>
      <c r="AB32" s="443">
        <f>IF($O$10&gt;0,ROUND($O$10-X32,2),0)</f>
        <v>8081.86</v>
      </c>
      <c r="AC32" s="444">
        <f>IF($O$10&gt;0,ROUND(X32/$O$10,2),0)</f>
        <v>0.19</v>
      </c>
      <c r="AD32" s="445">
        <f>IF(AND(AB32&gt;0,$O$4&gt;0),($O$10-P32-W32*$O$8)/O32,0)</f>
        <v>328.6469767441861</v>
      </c>
      <c r="AE32" s="446">
        <f>IF(AD32&gt;0,AD32+G32,0)</f>
        <v>619.6469767441861</v>
      </c>
      <c r="AF32" s="428">
        <v>13</v>
      </c>
      <c r="AG32" s="427"/>
      <c r="AH32" s="5"/>
    </row>
    <row r="33" ht="16" customHeight="1">
      <c r="A33" s="428">
        <v>14</v>
      </c>
      <c r="B33" s="227">
        <f>IF(AND($A33&gt;=C$12,C$12&gt;0),0,IF(AND($A33&gt;=C$9,C$9&gt;0),C$10,IF(AND($A33&gt;=C$6,C$6&gt;0),C$7,0)))</f>
        <v>-1</v>
      </c>
      <c r="C33" s="229">
        <f>IF(AND($A33&gt;=C$12,C$12&gt;0),C$13,C32+B33)</f>
        <v>13</v>
      </c>
      <c r="D33" s="161"/>
      <c r="E33" s="227">
        <f>IF(OR($A33&lt;2,AND(G$15&gt;0,$A33&gt;G$15)),0,IF(AND($A33&gt;=G$12,G$12&gt;0),G$13,IF(AND($A33&gt;=G$9,G$9&gt;0),G$10,IF(AND($A33&gt;=G$6,G$6&gt;0),G$7,0))))</f>
        <v>3</v>
      </c>
      <c r="F33" s="228">
        <f>F32+E33</f>
        <v>43</v>
      </c>
      <c r="G33" s="229">
        <f>G32+F33</f>
        <v>334</v>
      </c>
      <c r="H33" s="89"/>
      <c r="I33" s="84">
        <f>IF(($A33&lt;K$4),1,IF(AND($A33&gt;K$15,K$15&gt;0),I32,IF(AND($A33&gt;=K$12,K$12&gt;0),ROUND(I32+K$13,4),IF(AND($A33&gt;=K$9,K$9&gt;0),ROUND(I32+K$10,4),IF(AND($A33&gt;=K$6,K$6&gt;0),ROUND(I32+K$7,4),K$3)))))</f>
        <v>1.8</v>
      </c>
      <c r="J33" s="85">
        <f>IF($A33&lt;K$4,K$2,IF(K$1=0,IF(K$16&gt;0,IF(K$2*K$16&lt;ROUND(J32*I33,3),K$2*K$16,ROUND(J32*I33,3)),ROUND(J32*I33,3)),IF(K$16&gt;0,IF(K$2*K$16&lt;ROUND(K$2*I33,3),K$2*K$16,ROUND(K$2*I33,3)),ROUND(K$2*I33,3))))</f>
        <v>2.435</v>
      </c>
      <c r="K33" s="429">
        <f>K32+ROUND(J33,3)</f>
        <v>5.724</v>
      </c>
      <c r="L33" s="414"/>
      <c r="M33" s="430">
        <f>ROUND(C33*O33-K33*$O$6,2)</f>
        <v>540.01</v>
      </c>
      <c r="N33" s="431">
        <f>IF($O$10&gt;0,M33/$O$10,0)</f>
        <v>0.054001</v>
      </c>
      <c r="O33" s="430">
        <f>ROUND(ROUND(K33,2)*$O$4,2)</f>
        <v>44.85</v>
      </c>
      <c r="P33" s="432">
        <f>ROUND((ROUND(K32,2)*(G33-G32)*$O$4+P32+J33*$O$6),2)</f>
        <v>2549.18</v>
      </c>
      <c r="Q33" s="433">
        <f>P33/$O$10</f>
        <v>0.254918</v>
      </c>
      <c r="R33" s="434">
        <f>ROUND(P33/O33,0)</f>
        <v>57</v>
      </c>
      <c r="S33" s="435">
        <f>ROUND(R33/G33,2)</f>
        <v>0.17</v>
      </c>
      <c r="T33" s="436">
        <f>R33+C33</f>
        <v>70</v>
      </c>
      <c r="U33" s="437">
        <f>ROUND(T33/G33,2)</f>
        <v>0.21</v>
      </c>
      <c r="V33" s="421"/>
      <c r="W33" s="438">
        <f>ROUND(K33*$O$7,2)</f>
        <v>864.15</v>
      </c>
      <c r="X33" s="439">
        <f>ROUND(P33+W33,2)</f>
        <v>3413.33</v>
      </c>
      <c r="Y33" s="440">
        <f>IF(P33&gt;0,ROUND(W33/P33,2),0)</f>
        <v>0.34</v>
      </c>
      <c r="Z33" s="441">
        <f>IF($O$10&gt;0,ROUND(W33/$O$10,2),0)</f>
        <v>0.09</v>
      </c>
      <c r="AA33" s="442"/>
      <c r="AB33" s="443">
        <f>IF($O$10&gt;0,ROUND($O$10-X33,2),0)</f>
        <v>6586.67</v>
      </c>
      <c r="AC33" s="444">
        <f>IF($O$10&gt;0,ROUND(X33/$O$10,2),0)</f>
        <v>0.34</v>
      </c>
      <c r="AD33" s="445">
        <f>IF(AND(AB33&gt;0,$O$4&gt;0),($O$10-P33-W33*$O$8)/O33,0)</f>
        <v>162.2740245261984</v>
      </c>
      <c r="AE33" s="446">
        <f>IF(AD33&gt;0,AD33+G33,0)</f>
        <v>496.2740245261984</v>
      </c>
      <c r="AF33" s="428">
        <v>14</v>
      </c>
      <c r="AG33" s="427"/>
      <c r="AH33" s="5"/>
    </row>
    <row r="34" ht="16" customHeight="1">
      <c r="A34" s="428">
        <v>15</v>
      </c>
      <c r="B34" s="230">
        <f>IF(AND($A34&gt;=C$12,C$12&gt;0),0,IF(AND($A34&gt;=C$9,C$9&gt;0),C$10,IF(AND($A34&gt;=C$6,C$6&gt;0),C$7,0)))</f>
        <v>-1</v>
      </c>
      <c r="C34" s="232">
        <f>IF(AND($A34&gt;=C$12,C$12&gt;0),C$13,C33+B34)</f>
        <v>12</v>
      </c>
      <c r="D34" s="87"/>
      <c r="E34" s="230">
        <f>IF(OR($A34&lt;2,AND(G$15&gt;0,$A34&gt;G$15)),0,IF(AND($A34&gt;=G$12,G$12&gt;0),G$13,IF(AND($A34&gt;=G$9,G$9&gt;0),G$10,IF(AND($A34&gt;=G$6,G$6&gt;0),G$7,0))))</f>
        <v>3</v>
      </c>
      <c r="F34" s="231">
        <f>F33+E34</f>
        <v>46</v>
      </c>
      <c r="G34" s="232">
        <f>G33+F34</f>
        <v>380</v>
      </c>
      <c r="H34" s="87"/>
      <c r="I34" s="90">
        <f>IF(($A34&lt;K$4),1,IF(AND($A34&gt;K$15,K$15&gt;0),I33,IF(AND($A34&gt;=K$12,K$12&gt;0),ROUND(I33+K$13,4),IF(AND($A34&gt;=K$9,K$9&gt;0),ROUND(I33+K$10,4),IF(AND($A34&gt;=K$6,K$6&gt;0),ROUND(I33+K$7,4),K$3)))))</f>
        <v>1.8</v>
      </c>
      <c r="J34" s="91">
        <f>IF($A34&lt;K$4,K$2,IF(K$1=0,IF(K$16&gt;0,IF(K$2*K$16&lt;ROUND(J33*I34,3),K$2*K$16,ROUND(J33*I34,3)),ROUND(J33*I34,3)),IF(K$16&gt;0,IF(K$2*K$16&lt;ROUND(K$2*I34,3),K$2*K$16,ROUND(K$2*I34,3)),ROUND(K$2*I34,3))))</f>
        <v>4.383</v>
      </c>
      <c r="K34" s="92">
        <f>K33+ROUND(J34,3)</f>
        <v>10.107</v>
      </c>
      <c r="L34" s="414"/>
      <c r="M34" s="447">
        <f>ROUND(C34*O34-K34*$O$6,2)</f>
        <v>875.24</v>
      </c>
      <c r="N34" s="448">
        <f>IF($O$10&gt;0,M34/$O$10,0)</f>
        <v>0.087524</v>
      </c>
      <c r="O34" s="447">
        <f>ROUND(ROUND(K34,2)*$O$4,2)</f>
        <v>79.27000000000001</v>
      </c>
      <c r="P34" s="449">
        <f>ROUND((ROUND(K33,2)*(G34-G33)*$O$4+P33+J34*$O$6),2)</f>
        <v>4645.26</v>
      </c>
      <c r="Q34" s="450">
        <f>P34/$O$10</f>
        <v>0.464526</v>
      </c>
      <c r="R34" s="451">
        <f>ROUND(P34/O34,0)</f>
        <v>59</v>
      </c>
      <c r="S34" s="452">
        <f>ROUND(R34/G34,2)</f>
        <v>0.16</v>
      </c>
      <c r="T34" s="453">
        <f>R34+C34</f>
        <v>71</v>
      </c>
      <c r="U34" s="452">
        <f>ROUND(T34/G34,2)</f>
        <v>0.19</v>
      </c>
      <c r="V34" s="421"/>
      <c r="W34" s="454">
        <f>ROUND(K34*$O$7,2)</f>
        <v>1525.85</v>
      </c>
      <c r="X34" s="455">
        <f>ROUND(P34+W34,2)</f>
        <v>6171.11</v>
      </c>
      <c r="Y34" s="456">
        <f>IF(P34&gt;0,ROUND(W34/P34,2),0)</f>
        <v>0.33</v>
      </c>
      <c r="Z34" s="450">
        <f>IF($O$10&gt;0,ROUND(W34/$O$10,2),0)</f>
        <v>0.15</v>
      </c>
      <c r="AA34" s="442"/>
      <c r="AB34" s="457">
        <f>IF($O$10&gt;0,ROUND($O$10-X34,2),0)</f>
        <v>3828.89</v>
      </c>
      <c r="AC34" s="458">
        <f>IF($O$10&gt;0,ROUND(X34/$O$10,2),0)</f>
        <v>0.62</v>
      </c>
      <c r="AD34" s="459">
        <f>IF(AND(AB34&gt;0,$O$4&gt;0),($O$10-P34-W34*$O$8)/O34,0)</f>
        <v>63.70089567301626</v>
      </c>
      <c r="AE34" s="460">
        <f>IF(AD34&gt;0,AD34+G34,0)</f>
        <v>443.7008956730162</v>
      </c>
      <c r="AF34" s="428">
        <v>15</v>
      </c>
      <c r="AG34" s="427"/>
      <c r="AH34" s="5"/>
    </row>
    <row r="35" ht="16" customHeight="1">
      <c r="A35" s="428">
        <v>16</v>
      </c>
      <c r="B35" s="227">
        <f>IF(AND($A35&gt;=C$12,C$12&gt;0),0,IF(AND($A35&gt;=C$9,C$9&gt;0),C$10,IF(AND($A35&gt;=C$6,C$6&gt;0),C$7,0)))</f>
        <v>-1</v>
      </c>
      <c r="C35" s="229">
        <f>IF(AND($A35&gt;=C$12,C$12&gt;0),C$13,C34+B35)</f>
        <v>11</v>
      </c>
      <c r="D35" s="161"/>
      <c r="E35" s="227">
        <f>IF(OR($A35&lt;2,AND(G$15&gt;0,$A35&gt;G$15)),0,IF(AND($A35&gt;=G$12,G$12&gt;0),G$13,IF(AND($A35&gt;=G$9,G$9&gt;0),G$10,IF(AND($A35&gt;=G$6,G$6&gt;0),G$7,0))))</f>
        <v>3</v>
      </c>
      <c r="F35" s="228">
        <f>F34+E35</f>
        <v>49</v>
      </c>
      <c r="G35" s="229">
        <f>G34+F35</f>
        <v>429</v>
      </c>
      <c r="H35" s="89"/>
      <c r="I35" s="84">
        <f>IF(($A35&lt;K$4),1,IF(AND($A35&gt;K$15,K$15&gt;0),I34,IF(AND($A35&gt;=K$12,K$12&gt;0),ROUND(I34+K$13,4),IF(AND($A35&gt;=K$9,K$9&gt;0),ROUND(I34+K$10,4),IF(AND($A35&gt;=K$6,K$6&gt;0),ROUND(I34+K$7,4),K$3)))))</f>
        <v>1.8</v>
      </c>
      <c r="J35" s="85">
        <f>IF($A35&lt;K$4,K$2,IF(K$1=0,IF(K$16&gt;0,IF(K$2*K$16&lt;ROUND(J34*I35,3),K$2*K$16,ROUND(J34*I35,3)),ROUND(J34*I35,3)),IF(K$16&gt;0,IF(K$2*K$16&lt;ROUND(K$2*I35,3),K$2*K$16,ROUND(K$2*I35,3)),ROUND(K$2*I35,3))))</f>
        <v>7.889</v>
      </c>
      <c r="K35" s="429">
        <f>K34+ROUND(J35,3)</f>
        <v>17.996</v>
      </c>
      <c r="L35" s="414"/>
      <c r="M35" s="430">
        <f>ROUND(C35*O35-K35*$O$6,2)</f>
        <v>1417.21</v>
      </c>
      <c r="N35" s="431">
        <f>IF($O$10&gt;0,M35/$O$10,0)</f>
        <v>0.141721</v>
      </c>
      <c r="O35" s="430">
        <f>ROUND(ROUND(K35,2)*$O$4,2)</f>
        <v>141.14</v>
      </c>
      <c r="P35" s="432">
        <f>ROUND((ROUND(K34,2)*(G35-G34)*$O$4+P34+J35*$O$6),2)</f>
        <v>8588.939999999999</v>
      </c>
      <c r="Q35" s="433">
        <f>P35/$O$10</f>
        <v>0.8588939999999998</v>
      </c>
      <c r="R35" s="434">
        <f>ROUND(P35/O35,0)</f>
        <v>61</v>
      </c>
      <c r="S35" s="435">
        <f>ROUND(R35/G35,2)</f>
        <v>0.14</v>
      </c>
      <c r="T35" s="436">
        <f>R35+C35</f>
        <v>72</v>
      </c>
      <c r="U35" s="437">
        <f>ROUND(T35/G35,2)</f>
        <v>0.17</v>
      </c>
      <c r="V35" s="421"/>
      <c r="W35" s="438">
        <f>ROUND(K35*$O$7,2)</f>
        <v>2716.86</v>
      </c>
      <c r="X35" s="439">
        <f>ROUND(P35+W35,2)</f>
        <v>11305.8</v>
      </c>
      <c r="Y35" s="440">
        <f>IF(P35&gt;0,ROUND(W35/P35,2),0)</f>
        <v>0.32</v>
      </c>
      <c r="Z35" s="441">
        <f>IF($O$10&gt;0,ROUND(W35/$O$10,2),0)</f>
        <v>0.27</v>
      </c>
      <c r="AA35" s="442"/>
      <c r="AB35" s="443">
        <f>IF($O$10&gt;0,ROUND($O$10-X35,2),0)</f>
        <v>-1305.8</v>
      </c>
      <c r="AC35" s="444">
        <f>IF($O$10&gt;0,ROUND(X35/$O$10,2),0)</f>
        <v>1.13</v>
      </c>
      <c r="AD35" s="445">
        <f>IF(AND(AB35&gt;0,$O$4&gt;0),($O$10-P35-W35*$O$8)/O35,0)</f>
        <v>0</v>
      </c>
      <c r="AE35" s="446">
        <f>IF(AD35&gt;0,AD35+G35,0)</f>
        <v>0</v>
      </c>
      <c r="AF35" s="428">
        <v>16</v>
      </c>
      <c r="AG35" s="427"/>
      <c r="AH35" s="5"/>
    </row>
    <row r="36" ht="16" customHeight="1">
      <c r="A36" s="428">
        <v>17</v>
      </c>
      <c r="B36" s="227">
        <f>IF(AND($A36&gt;=C$12,C$12&gt;0),0,IF(AND($A36&gt;=C$9,C$9&gt;0),C$10,IF(AND($A36&gt;=C$6,C$6&gt;0),C$7,0)))</f>
        <v>-1</v>
      </c>
      <c r="C36" s="229">
        <f>IF(AND($A36&gt;=C$12,C$12&gt;0),C$13,C35+B36)</f>
        <v>10</v>
      </c>
      <c r="D36" s="161"/>
      <c r="E36" s="227">
        <f>IF(OR($A36&lt;2,AND(G$15&gt;0,$A36&gt;G$15)),0,IF(AND($A36&gt;=G$12,G$12&gt;0),G$13,IF(AND($A36&gt;=G$9,G$9&gt;0),G$10,IF(AND($A36&gt;=G$6,G$6&gt;0),G$7,0))))</f>
        <v>3</v>
      </c>
      <c r="F36" s="228">
        <f>F35+E36</f>
        <v>52</v>
      </c>
      <c r="G36" s="229">
        <f>G35+F36</f>
        <v>481</v>
      </c>
      <c r="H36" s="89"/>
      <c r="I36" s="84">
        <f>IF(($A36&lt;K$4),1,IF(AND($A36&gt;K$15,K$15&gt;0),I35,IF(AND($A36&gt;=K$12,K$12&gt;0),ROUND(I35+K$13,4),IF(AND($A36&gt;=K$9,K$9&gt;0),ROUND(I35+K$10,4),IF(AND($A36&gt;=K$6,K$6&gt;0),ROUND(I35+K$7,4),K$3)))))</f>
        <v>1.8</v>
      </c>
      <c r="J36" s="85">
        <f>IF($A36&lt;K$4,K$2,IF(K$1=0,IF(K$16&gt;0,IF(K$2*K$16&lt;ROUND(J35*I36,3),K$2*K$16,ROUND(J35*I36,3)),ROUND(J35*I36,3)),IF(K$16&gt;0,IF(K$2*K$16&lt;ROUND(K$2*I36,3),K$2*K$16,ROUND(K$2*I36,3)),ROUND(K$2*I36,3))))</f>
        <v>14.2</v>
      </c>
      <c r="K36" s="429">
        <f>K35+ROUND(J36,3)</f>
        <v>32.196</v>
      </c>
      <c r="L36" s="414"/>
      <c r="M36" s="430">
        <f>ROUND(C36*O36-K36*$O$6,2)</f>
        <v>2282.69</v>
      </c>
      <c r="N36" s="431">
        <f>IF($O$10&gt;0,M36/$O$10,0)</f>
        <v>0.228269</v>
      </c>
      <c r="O36" s="430">
        <f>ROUND(ROUND(K36,2)*$O$4,2)</f>
        <v>252.48</v>
      </c>
      <c r="P36" s="432">
        <f>ROUND((ROUND(K35,2)*(G36-G35)*$O$4+P35+J36*$O$6),2)</f>
        <v>16034.9</v>
      </c>
      <c r="Q36" s="433">
        <f>P36/$O$10</f>
        <v>1.60349</v>
      </c>
      <c r="R36" s="434">
        <f>ROUND(P36/O36,0)</f>
        <v>64</v>
      </c>
      <c r="S36" s="435">
        <f>ROUND(R36/G36,2)</f>
        <v>0.13</v>
      </c>
      <c r="T36" s="436">
        <f>R36+C36</f>
        <v>74</v>
      </c>
      <c r="U36" s="437">
        <f>ROUND(T36/G36,2)</f>
        <v>0.15</v>
      </c>
      <c r="V36" s="421"/>
      <c r="W36" s="438">
        <f>ROUND(K36*$O$7,2)</f>
        <v>4860.63</v>
      </c>
      <c r="X36" s="439">
        <f>ROUND(P36+W36,2)</f>
        <v>20895.53</v>
      </c>
      <c r="Y36" s="440">
        <f>IF(P36&gt;0,ROUND(W36/P36,2),0)</f>
        <v>0.3</v>
      </c>
      <c r="Z36" s="441">
        <f>IF($O$10&gt;0,ROUND(W36/$O$10,2),0)</f>
        <v>0.49</v>
      </c>
      <c r="AA36" s="442"/>
      <c r="AB36" s="443">
        <f>IF($O$10&gt;0,ROUND($O$10-X36,2),0)</f>
        <v>-10895.53</v>
      </c>
      <c r="AC36" s="444">
        <f>IF($O$10&gt;0,ROUND(X36/$O$10,2),0)</f>
        <v>2.09</v>
      </c>
      <c r="AD36" s="445">
        <f>IF(AND(AB36&gt;0,$O$4&gt;0),($O$10-P36-W36*$O$8)/O36,0)</f>
        <v>0</v>
      </c>
      <c r="AE36" s="446">
        <f>IF(AD36&gt;0,AD36+G36,0)</f>
        <v>0</v>
      </c>
      <c r="AF36" s="428">
        <v>17</v>
      </c>
      <c r="AG36" s="427"/>
      <c r="AH36" s="5"/>
    </row>
    <row r="37" ht="16" customHeight="1">
      <c r="A37" s="428">
        <v>18</v>
      </c>
      <c r="B37" s="227">
        <f>IF(AND($A37&gt;=C$12,C$12&gt;0),0,IF(AND($A37&gt;=C$9,C$9&gt;0),C$10,IF(AND($A37&gt;=C$6,C$6&gt;0),C$7,0)))</f>
        <v>-1</v>
      </c>
      <c r="C37" s="229">
        <f>IF(AND($A37&gt;=C$12,C$12&gt;0),C$13,C36+B37)</f>
        <v>9</v>
      </c>
      <c r="D37" s="161"/>
      <c r="E37" s="227">
        <f>IF(OR($A37&lt;2,AND(G$15&gt;0,$A37&gt;G$15)),0,IF(AND($A37&gt;=G$12,G$12&gt;0),G$13,IF(AND($A37&gt;=G$9,G$9&gt;0),G$10,IF(AND($A37&gt;=G$6,G$6&gt;0),G$7,0))))</f>
        <v>3</v>
      </c>
      <c r="F37" s="228">
        <f>F36+E37</f>
        <v>55</v>
      </c>
      <c r="G37" s="229">
        <f>G36+F37</f>
        <v>536</v>
      </c>
      <c r="H37" s="89"/>
      <c r="I37" s="84">
        <f>IF(($A37&lt;K$4),1,IF(AND($A37&gt;K$15,K$15&gt;0),I36,IF(AND($A37&gt;=K$12,K$12&gt;0),ROUND(I36+K$13,4),IF(AND($A37&gt;=K$9,K$9&gt;0),ROUND(I36+K$10,4),IF(AND($A37&gt;=K$6,K$6&gt;0),ROUND(I36+K$7,4),K$3)))))</f>
        <v>1.8</v>
      </c>
      <c r="J37" s="85">
        <f>IF($A37&lt;K$4,K$2,IF(K$1=0,IF(K$16&gt;0,IF(K$2*K$16&lt;ROUND(J36*I37,3),K$2*K$16,ROUND(J36*I37,3)),ROUND(J36*I37,3)),IF(K$16&gt;0,IF(K$2*K$16&lt;ROUND(K$2*I37,3),K$2*K$16,ROUND(K$2*I37,3)),ROUND(K$2*I37,3))))</f>
        <v>25.56</v>
      </c>
      <c r="K37" s="429">
        <f>K36+ROUND(J37,3)</f>
        <v>57.756</v>
      </c>
      <c r="L37" s="414"/>
      <c r="M37" s="430">
        <f>ROUND(C37*O37-K37*$O$6,2)</f>
        <v>3641.77</v>
      </c>
      <c r="N37" s="431">
        <f>IF($O$10&gt;0,M37/$O$10,0)</f>
        <v>0.364177</v>
      </c>
      <c r="O37" s="430">
        <f>ROUND(ROUND(K37,2)*$O$4,2)</f>
        <v>452.9</v>
      </c>
      <c r="P37" s="432">
        <f>ROUND((ROUND(K36,2)*(G37-G36)*$O$4+P36+J37*$O$6),2)</f>
        <v>30113.52</v>
      </c>
      <c r="Q37" s="433">
        <f>P37/$O$10</f>
        <v>3.011352</v>
      </c>
      <c r="R37" s="434">
        <f>ROUND(P37/O37,0)</f>
        <v>66</v>
      </c>
      <c r="S37" s="435">
        <f>ROUND(R37/G37,2)</f>
        <v>0.12</v>
      </c>
      <c r="T37" s="436">
        <f>R37+C37</f>
        <v>75</v>
      </c>
      <c r="U37" s="437">
        <f>ROUND(T37/G37,2)</f>
        <v>0.14</v>
      </c>
      <c r="V37" s="421"/>
      <c r="W37" s="438">
        <f>ROUND(K37*$O$7,2)</f>
        <v>8719.42</v>
      </c>
      <c r="X37" s="439">
        <f>ROUND(P37+W37,2)</f>
        <v>38832.94</v>
      </c>
      <c r="Y37" s="440">
        <f>IF(P37&gt;0,ROUND(W37/P37,2),0)</f>
        <v>0.29</v>
      </c>
      <c r="Z37" s="441">
        <f>IF($O$10&gt;0,ROUND(W37/$O$10,2),0)</f>
        <v>0.8699999999999999</v>
      </c>
      <c r="AA37" s="442"/>
      <c r="AB37" s="443">
        <f>IF($O$10&gt;0,ROUND($O$10-X37,2),0)</f>
        <v>-28832.94</v>
      </c>
      <c r="AC37" s="444">
        <f>IF($O$10&gt;0,ROUND(X37/$O$10,2),0)</f>
        <v>3.88</v>
      </c>
      <c r="AD37" s="445">
        <f>IF(AND(AB37&gt;0,$O$4&gt;0),($O$10-P37-W37*$O$8)/O37,0)</f>
        <v>0</v>
      </c>
      <c r="AE37" s="446">
        <f>IF(AD37&gt;0,AD37+G37,0)</f>
        <v>0</v>
      </c>
      <c r="AF37" s="428">
        <v>18</v>
      </c>
      <c r="AG37" s="427"/>
      <c r="AH37" s="5"/>
    </row>
    <row r="38" ht="16" customHeight="1">
      <c r="A38" s="428">
        <v>19</v>
      </c>
      <c r="B38" s="227">
        <f>IF(AND($A38&gt;=C$12,C$12&gt;0),0,IF(AND($A38&gt;=C$9,C$9&gt;0),C$10,IF(AND($A38&gt;=C$6,C$6&gt;0),C$7,0)))</f>
        <v>-1</v>
      </c>
      <c r="C38" s="229">
        <f>IF(AND($A38&gt;=C$12,C$12&gt;0),C$13,C37+B38)</f>
        <v>8</v>
      </c>
      <c r="D38" s="161"/>
      <c r="E38" s="227">
        <f>IF(OR($A38&lt;2,AND(G$15&gt;0,$A38&gt;G$15)),0,IF(AND($A38&gt;=G$12,G$12&gt;0),G$13,IF(AND($A38&gt;=G$9,G$9&gt;0),G$10,IF(AND($A38&gt;=G$6,G$6&gt;0),G$7,0))))</f>
        <v>3</v>
      </c>
      <c r="F38" s="228">
        <f>F37+E38</f>
        <v>58</v>
      </c>
      <c r="G38" s="229">
        <f>G37+F38</f>
        <v>594</v>
      </c>
      <c r="H38" s="89"/>
      <c r="I38" s="84">
        <f>IF(($A38&lt;K$4),1,IF(AND($A38&gt;K$15,K$15&gt;0),I37,IF(AND($A38&gt;=K$12,K$12&gt;0),ROUND(I37+K$13,4),IF(AND($A38&gt;=K$9,K$9&gt;0),ROUND(I37+K$10,4),IF(AND($A38&gt;=K$6,K$6&gt;0),ROUND(I37+K$7,4),K$3)))))</f>
        <v>1.8</v>
      </c>
      <c r="J38" s="85">
        <f>IF($A38&lt;K$4,K$2,IF(K$1=0,IF(K$16&gt;0,IF(K$2*K$16&lt;ROUND(J37*I38,3),K$2*K$16,ROUND(J37*I38,3)),ROUND(J37*I38,3)),IF(K$16&gt;0,IF(K$2*K$16&lt;ROUND(K$2*I38,3),K$2*K$16,ROUND(K$2*I38,3)),ROUND(K$2*I38,3))))</f>
        <v>46.008</v>
      </c>
      <c r="K38" s="429">
        <f>K37+ROUND(J38,3)</f>
        <v>103.764</v>
      </c>
      <c r="L38" s="414"/>
      <c r="M38" s="430">
        <f>ROUND(C38*O38-K38*$O$6,2)</f>
        <v>5728.33</v>
      </c>
      <c r="N38" s="431">
        <f>IF($O$10&gt;0,M38/$O$10,0)</f>
        <v>0.572833</v>
      </c>
      <c r="O38" s="430">
        <f>ROUND(ROUND(K38,2)*$O$4,2)</f>
        <v>813.58</v>
      </c>
      <c r="P38" s="432">
        <f>ROUND((ROUND(K37,2)*(G38-G37)*$O$4+P37+J38*$O$6),2)</f>
        <v>56727.48</v>
      </c>
      <c r="Q38" s="433">
        <f>P38/$O$10</f>
        <v>5.672748</v>
      </c>
      <c r="R38" s="434">
        <f>ROUND(P38/O38,0)</f>
        <v>70</v>
      </c>
      <c r="S38" s="435">
        <f>ROUND(R38/G38,2)</f>
        <v>0.12</v>
      </c>
      <c r="T38" s="436">
        <f>R38+C38</f>
        <v>78</v>
      </c>
      <c r="U38" s="437">
        <f>ROUND(T38/G38,2)</f>
        <v>0.13</v>
      </c>
      <c r="V38" s="421"/>
      <c r="W38" s="438">
        <f>ROUND(K38*$O$7,2)</f>
        <v>15665.25</v>
      </c>
      <c r="X38" s="439">
        <f>ROUND(P38+W38,2)</f>
        <v>72392.73</v>
      </c>
      <c r="Y38" s="440">
        <f>IF(P38&gt;0,ROUND(W38/P38,2),0)</f>
        <v>0.28</v>
      </c>
      <c r="Z38" s="441">
        <f>IF($O$10&gt;0,ROUND(W38/$O$10,2),0)</f>
        <v>1.57</v>
      </c>
      <c r="AA38" s="442"/>
      <c r="AB38" s="443">
        <f>IF($O$10&gt;0,ROUND($O$10-X38,2),0)</f>
        <v>-62392.73</v>
      </c>
      <c r="AC38" s="444">
        <f>IF($O$10&gt;0,ROUND(X38/$O$10,2),0)</f>
        <v>7.24</v>
      </c>
      <c r="AD38" s="445">
        <f>IF(AND(AB38&gt;0,$O$4&gt;0),($O$10-P38-W38*$O$8)/O38,0)</f>
        <v>0</v>
      </c>
      <c r="AE38" s="446">
        <f>IF(AD38&gt;0,AD38+G38,0)</f>
        <v>0</v>
      </c>
      <c r="AF38" s="428">
        <v>19</v>
      </c>
      <c r="AG38" s="427"/>
      <c r="AH38" s="5"/>
    </row>
    <row r="39" ht="16.5" customHeight="1">
      <c r="A39" s="461">
        <v>20</v>
      </c>
      <c r="B39" s="233">
        <f>IF(AND($A39&gt;=C$12,C$12&gt;0),0,IF(AND($A39&gt;=C$9,C$9&gt;0),C$10,IF(AND($A39&gt;=C$6,C$6&gt;0),C$7,0)))</f>
        <v>-1</v>
      </c>
      <c r="C39" s="235">
        <f>IF(AND($A39&gt;=C$12,C$12&gt;0),C$13,C38+B39)</f>
        <v>7</v>
      </c>
      <c r="D39" s="163"/>
      <c r="E39" s="233">
        <f>IF(OR($A39&lt;2,AND(G$15&gt;0,$A39&gt;G$15)),0,IF(AND($A39&gt;=G$12,G$12&gt;0),G$13,IF(AND($A39&gt;=G$9,G$9&gt;0),G$10,IF(AND($A39&gt;=G$6,G$6&gt;0),G$7,0))))</f>
        <v>3</v>
      </c>
      <c r="F39" s="234">
        <f>F38+E39</f>
        <v>61</v>
      </c>
      <c r="G39" s="235">
        <f>G38+F39</f>
        <v>655</v>
      </c>
      <c r="H39" s="100"/>
      <c r="I39" s="95">
        <f>IF(($A39&lt;K$4),1,IF(AND($A39&gt;K$15,K$15&gt;0),I38,IF(AND($A39&gt;=K$12,K$12&gt;0),ROUND(I38+K$13,4),IF(AND($A39&gt;=K$9,K$9&gt;0),ROUND(I38+K$10,4),IF(AND($A39&gt;=K$6,K$6&gt;0),ROUND(I38+K$7,4),K$3)))))</f>
        <v>1.8</v>
      </c>
      <c r="J39" s="96">
        <f>IF($A39&lt;K$4,K$2,IF(K$1=0,IF(K$16&gt;0,IF(K$2*K$16&lt;ROUND(J38*I39,3),K$2*K$16,ROUND(J38*I39,3)),ROUND(J38*I39,3)),IF(K$16&gt;0,IF(K$2*K$16&lt;ROUND(K$2*I39,3),K$2*K$16,ROUND(K$2*I39,3)),ROUND(K$2*I39,3))))</f>
        <v>82.81399999999999</v>
      </c>
      <c r="K39" s="462">
        <f>K38+ROUND(J39,3)</f>
        <v>186.578</v>
      </c>
      <c r="L39" s="414"/>
      <c r="M39" s="463">
        <f>ROUND(C39*O39-K39*$O$6,2)</f>
        <v>8837.719999999999</v>
      </c>
      <c r="N39" s="464">
        <f>IF($O$10&gt;0,M39/$O$10,0)</f>
        <v>0.8837719999999999</v>
      </c>
      <c r="O39" s="463">
        <f>ROUND(ROUND(K39,2)*$O$4,2)</f>
        <v>1462.97</v>
      </c>
      <c r="P39" s="465">
        <f>ROUND((ROUND(K38,2)*(G39-G38)*$O$4+P38+J39*$O$6),2)</f>
        <v>106978.75</v>
      </c>
      <c r="Q39" s="466">
        <f>P39/$O$10</f>
        <v>10.697875</v>
      </c>
      <c r="R39" s="467">
        <f>ROUND(P39/O39,0)</f>
        <v>73</v>
      </c>
      <c r="S39" s="468">
        <f>ROUND(R39/G39,2)</f>
        <v>0.11</v>
      </c>
      <c r="T39" s="469">
        <f>R39+C39</f>
        <v>80</v>
      </c>
      <c r="U39" s="470">
        <f>ROUND(T39/G39,2)</f>
        <v>0.12</v>
      </c>
      <c r="V39" s="421"/>
      <c r="W39" s="471">
        <f>ROUND(K39*$O$7,2)</f>
        <v>28167.68</v>
      </c>
      <c r="X39" s="472">
        <f>ROUND(P39+W39,2)</f>
        <v>135146.43</v>
      </c>
      <c r="Y39" s="473">
        <f>IF(P39&gt;0,ROUND(W39/P39,2),0)</f>
        <v>0.26</v>
      </c>
      <c r="Z39" s="474">
        <f>IF($O$10&gt;0,ROUND(W39/$O$10,2),0)</f>
        <v>2.82</v>
      </c>
      <c r="AA39" s="442"/>
      <c r="AB39" s="475">
        <f>IF($O$10&gt;0,ROUND($O$10-X39,2),0)</f>
        <v>-125146.43</v>
      </c>
      <c r="AC39" s="476">
        <f>IF($O$10&gt;0,ROUND(X39/$O$10,2),0)</f>
        <v>13.51</v>
      </c>
      <c r="AD39" s="477">
        <f>IF(AND(AB39&gt;0,$O$4&gt;0),($O$10-P39-W39*$O$8)/O39,0)</f>
        <v>0</v>
      </c>
      <c r="AE39" s="478">
        <f>IF(AD39&gt;0,AD39+G39,0)</f>
        <v>0</v>
      </c>
      <c r="AF39" s="461">
        <v>20</v>
      </c>
      <c r="AG39" s="427"/>
      <c r="AH39" s="5"/>
    </row>
    <row r="40" ht="8" customHeight="1">
      <c r="A40" s="479"/>
      <c r="B40" s="479"/>
      <c r="C40" s="479"/>
      <c r="D40" s="479"/>
      <c r="E40" s="479"/>
      <c r="F40" s="479"/>
      <c r="G40" s="479"/>
      <c r="H40" s="479"/>
      <c r="I40" s="479"/>
      <c r="J40" s="479"/>
      <c r="K40" s="480"/>
      <c r="L40" s="283"/>
      <c r="M40" s="481"/>
      <c r="N40" s="481"/>
      <c r="O40" s="481"/>
      <c r="P40" s="481"/>
      <c r="Q40" s="481"/>
      <c r="R40" s="481"/>
      <c r="S40" s="481"/>
      <c r="T40" s="481"/>
      <c r="U40" s="481"/>
      <c r="V40" s="287"/>
      <c r="W40" s="482"/>
      <c r="X40" s="482"/>
      <c r="Y40" s="482"/>
      <c r="Z40" s="482"/>
      <c r="AA40" s="283"/>
      <c r="AB40" s="481"/>
      <c r="AC40" s="481"/>
      <c r="AD40" s="481"/>
      <c r="AE40" s="481"/>
      <c r="AF40" s="483"/>
      <c r="AG40" s="5"/>
      <c r="AH40" s="5"/>
    </row>
    <row r="41" ht="1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484"/>
      <c r="M41" s="484"/>
      <c r="N41" s="484"/>
      <c r="O41" s="484"/>
      <c r="P41" s="484"/>
      <c r="Q41" s="484"/>
      <c r="R41" s="484"/>
      <c r="S41" s="484"/>
      <c r="T41" s="484"/>
      <c r="U41" s="484"/>
      <c r="V41" s="484"/>
      <c r="W41" s="484"/>
      <c r="X41" s="484"/>
      <c r="Y41" s="484"/>
      <c r="Z41" s="484"/>
      <c r="AA41" s="484"/>
      <c r="AB41" s="484"/>
      <c r="AC41" s="484"/>
      <c r="AD41" s="485"/>
      <c r="AE41" s="484"/>
      <c r="AF41" s="6"/>
      <c r="AG41" s="5"/>
      <c r="AH41" s="5"/>
    </row>
    <row r="42" ht="1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5"/>
      <c r="AE42" s="6"/>
      <c r="AF42" s="6"/>
      <c r="AG42" s="5"/>
      <c r="AH42" s="5"/>
    </row>
    <row r="43" ht="27" customHeight="1">
      <c r="A43" s="486"/>
      <c r="B43" s="487">
        <v>1</v>
      </c>
      <c r="C43" s="488"/>
      <c r="D43" s="488"/>
      <c r="E43" s="488"/>
      <c r="F43" s="487">
        <v>2</v>
      </c>
      <c r="G43" s="488"/>
      <c r="H43" s="488"/>
      <c r="I43" s="488"/>
      <c r="J43" s="487">
        <v>3</v>
      </c>
      <c r="K43" s="488"/>
      <c r="L43" s="488"/>
      <c r="M43" s="488"/>
      <c r="N43" s="488"/>
      <c r="O43" s="488"/>
      <c r="P43" s="488"/>
      <c r="Q43" s="487">
        <v>4</v>
      </c>
      <c r="R43" s="488"/>
      <c r="S43" s="488"/>
      <c r="T43" s="488"/>
      <c r="U43" s="488"/>
      <c r="V43" s="488"/>
      <c r="W43" s="488"/>
      <c r="X43" s="487">
        <v>5</v>
      </c>
      <c r="Y43" s="488"/>
      <c r="Z43" s="488"/>
      <c r="AA43" s="488"/>
      <c r="AB43" s="488"/>
      <c r="AC43" s="487">
        <v>6</v>
      </c>
      <c r="AD43" s="489"/>
      <c r="AE43" s="6"/>
      <c r="AF43" s="6"/>
      <c r="AG43" s="5"/>
      <c r="AH43" s="5"/>
    </row>
  </sheetData>
  <mergeCells count="9">
    <mergeCell ref="R18:S18"/>
    <mergeCell ref="AD18:AE18"/>
    <mergeCell ref="T18:U18"/>
    <mergeCell ref="AH5:AH6"/>
    <mergeCell ref="AC43:AD43"/>
    <mergeCell ref="P18:Q18"/>
    <mergeCell ref="AH26:AH27"/>
    <mergeCell ref="X43:Y43"/>
    <mergeCell ref="M18:N18"/>
  </mergeCells>
  <conditionalFormatting sqref="C7:D7 G7:H7 K7 C10:D11 G10:H12 K10:K11 D12 C13:D14 G13:H16 K13:K16 D15:D16 B19:B20 E19:E20 I19:I20 C20 F20:G20 T20 W20:X20 AB20 B21:C21 E21:G21 I21 T21 W21:X21 AB21 B22:C22 E22:G22 I22 T22 W22:X22 AB22 B23:C23 E23:G23 I23 T23 W23:X23 AB23 B24:C24 E24:G24 I24 T24 W24:X24 AB24 B25:C25 E25:G25 I25 T25 W25:X25 AB25 B26:C26 E26:G26 I26 T26 W26:X26 AB26 B27:C27 E27:G27 I27 T27 W27:X27 AB27 B28:C28 E28:G28 I28 T28 W28:X28 AB28 B29:C29 E29:G29 I29 T29 W29:X29 AB29 B30:C30 E30:G30 I30 T30 W30:X30 AB30 B31:C31 E31:G31 I31 T31 W31:X31 AB31 B32:C32 E32:G32 I32 T32 W32:X32 AB32 B33:C33 E33:G33 I33 T33 W33:X33 AB33 B34:C34 E34:G34 I34 T34 W34:X34 AB34 B35:C35 E35:G35 I35 T35 W35:X35 AB35 B36:C36 E36:G36 I36 T36 W36:X36 AB36 B37:C37 E37:G37 I37 T37 W37:X37 AB37 B38:C38 E38:G38 I38 T38 W38:X38 AB38 B39:C39 E39:G39 I39 T39 W39:X39 AB39">
    <cfRule type="cellIs" dxfId="4" priority="1" operator="lessThan" stopIfTrue="1">
      <formula>0</formula>
    </cfRule>
  </conditionalFormatting>
  <pageMargins left="0.2" right="0.12" top="0.4" bottom="0.34" header="0.3" footer="0.23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dimension ref="A1:F49"/>
  <sheetViews>
    <sheetView workbookViewId="0" showGridLines="0" defaultGridColor="1"/>
  </sheetViews>
  <sheetFormatPr defaultColWidth="9" defaultRowHeight="12.75" customHeight="1" outlineLevelRow="0" outlineLevelCol="0"/>
  <cols>
    <col min="1" max="1" width="4" style="490" customWidth="1"/>
    <col min="2" max="2" width="16.8125" style="490" customWidth="1"/>
    <col min="3" max="3" width="9" style="490" customWidth="1"/>
    <col min="4" max="4" width="16.2109" style="490" customWidth="1"/>
    <col min="5" max="5" width="9" style="490" customWidth="1"/>
    <col min="6" max="6" width="9" style="490" customWidth="1"/>
    <col min="7" max="256" width="9" style="490" customWidth="1"/>
  </cols>
  <sheetData>
    <row r="1" ht="17" customHeight="1">
      <c r="A1" s="6"/>
      <c r="B1" t="s" s="491">
        <v>69</v>
      </c>
      <c r="C1" s="5"/>
      <c r="D1" s="6"/>
      <c r="E1" s="5"/>
      <c r="F1" s="5"/>
    </row>
    <row r="2" ht="17" customHeight="1">
      <c r="A2" s="6"/>
      <c r="B2" s="492"/>
      <c r="C2" s="5"/>
      <c r="D2" s="6"/>
      <c r="E2" s="5"/>
      <c r="F2" s="5"/>
    </row>
    <row r="3" ht="15" customHeight="1">
      <c r="A3" s="6"/>
      <c r="B3" t="s" s="493">
        <v>70</v>
      </c>
      <c r="C3" s="5"/>
      <c r="D3" s="6"/>
      <c r="E3" s="5"/>
      <c r="F3" s="5"/>
    </row>
    <row r="4" ht="15" customHeight="1">
      <c r="A4" s="6"/>
      <c r="B4" t="s" s="493">
        <v>71</v>
      </c>
      <c r="C4" s="5"/>
      <c r="D4" s="6"/>
      <c r="E4" s="5"/>
      <c r="F4" s="5"/>
    </row>
    <row r="5" ht="15" customHeight="1">
      <c r="A5" s="6"/>
      <c r="B5" t="s" s="493">
        <v>72</v>
      </c>
      <c r="C5" s="5"/>
      <c r="D5" s="6"/>
      <c r="E5" s="5"/>
      <c r="F5" s="5"/>
    </row>
    <row r="6" ht="15" customHeight="1">
      <c r="A6" s="6"/>
      <c r="B6" s="6"/>
      <c r="C6" s="5"/>
      <c r="D6" s="6"/>
      <c r="E6" s="5"/>
      <c r="F6" s="5"/>
    </row>
    <row r="7" ht="17" customHeight="1">
      <c r="A7" s="6"/>
      <c r="B7" s="494">
        <v>42492</v>
      </c>
      <c r="C7" s="5"/>
      <c r="D7" t="s" s="495">
        <v>73</v>
      </c>
      <c r="E7" s="5"/>
      <c r="F7" t="s" s="496">
        <v>74</v>
      </c>
    </row>
    <row r="8" ht="15.5" customHeight="1">
      <c r="A8" s="384"/>
      <c r="B8" s="384"/>
      <c r="C8" s="386"/>
      <c r="D8" s="384"/>
      <c r="E8" s="5"/>
      <c r="F8" s="5"/>
    </row>
    <row r="9" ht="40" customHeight="1">
      <c r="A9" t="s" s="497">
        <v>75</v>
      </c>
      <c r="B9" t="s" s="498">
        <v>76</v>
      </c>
      <c r="C9" t="s" s="499">
        <v>55</v>
      </c>
      <c r="D9" t="s" s="500">
        <v>77</v>
      </c>
      <c r="E9" s="501"/>
      <c r="F9" s="5"/>
    </row>
    <row r="10" ht="16.5" customHeight="1">
      <c r="A10" s="502">
        <v>1</v>
      </c>
      <c r="B10" t="s" s="503">
        <v>78</v>
      </c>
      <c r="C10" s="504">
        <v>230.72</v>
      </c>
      <c r="D10" s="505">
        <v>10</v>
      </c>
      <c r="E10" s="427"/>
      <c r="F10" s="5"/>
    </row>
    <row r="11" ht="16" customHeight="1">
      <c r="A11" s="506">
        <f>A10+1</f>
        <v>2</v>
      </c>
      <c r="B11" t="s" s="507">
        <v>79</v>
      </c>
      <c r="C11" s="508">
        <v>293.43</v>
      </c>
      <c r="D11" s="509">
        <v>10</v>
      </c>
      <c r="E11" s="427"/>
      <c r="F11" s="5"/>
    </row>
    <row r="12" ht="16" customHeight="1">
      <c r="A12" s="506">
        <f>A11+1</f>
        <v>3</v>
      </c>
      <c r="B12" t="s" s="507">
        <v>80</v>
      </c>
      <c r="C12" s="508">
        <v>153.48</v>
      </c>
      <c r="D12" s="509">
        <v>10</v>
      </c>
      <c r="E12" s="427"/>
      <c r="F12" s="5"/>
    </row>
    <row r="13" ht="16" customHeight="1">
      <c r="A13" s="506">
        <f>A12+1</f>
        <v>4</v>
      </c>
      <c r="B13" t="s" s="507">
        <v>81</v>
      </c>
      <c r="C13" s="508">
        <v>140.98</v>
      </c>
      <c r="D13" s="509">
        <v>10</v>
      </c>
      <c r="E13" s="427"/>
      <c r="F13" s="5"/>
    </row>
    <row r="14" ht="16" customHeight="1">
      <c r="A14" s="510">
        <f>A13+1</f>
        <v>5</v>
      </c>
      <c r="B14" t="s" s="511">
        <v>82</v>
      </c>
      <c r="C14" s="512">
        <v>200</v>
      </c>
      <c r="D14" s="513">
        <v>10.4811</v>
      </c>
      <c r="E14" s="427"/>
      <c r="F14" s="5"/>
    </row>
    <row r="15" ht="16" customHeight="1">
      <c r="A15" s="510">
        <f>A14+1</f>
        <v>6</v>
      </c>
      <c r="B15" t="s" s="511">
        <v>83</v>
      </c>
      <c r="C15" s="512">
        <v>200</v>
      </c>
      <c r="D15" s="513">
        <v>9.4277</v>
      </c>
      <c r="E15" s="427"/>
      <c r="F15" s="5"/>
    </row>
    <row r="16" ht="16" customHeight="1">
      <c r="A16" s="510">
        <f>A15+1</f>
        <v>7</v>
      </c>
      <c r="B16" t="s" s="511">
        <v>84</v>
      </c>
      <c r="C16" s="512">
        <v>200</v>
      </c>
      <c r="D16" s="513">
        <v>7.9879</v>
      </c>
      <c r="E16" s="427"/>
      <c r="F16" s="5"/>
    </row>
    <row r="17" ht="16" customHeight="1">
      <c r="A17" s="514">
        <f>A16+1</f>
        <v>8</v>
      </c>
      <c r="B17" t="s" s="515">
        <v>85</v>
      </c>
      <c r="C17" s="516">
        <v>230.72</v>
      </c>
      <c r="D17" s="517">
        <v>10.4811</v>
      </c>
      <c r="E17" s="427"/>
      <c r="F17" s="5"/>
    </row>
    <row r="18" ht="16" customHeight="1">
      <c r="A18" s="514">
        <f>A17+1</f>
        <v>9</v>
      </c>
      <c r="B18" t="s" s="515">
        <v>86</v>
      </c>
      <c r="C18" s="516">
        <v>230.72</v>
      </c>
      <c r="D18" s="517">
        <v>9.4277</v>
      </c>
      <c r="E18" s="427"/>
      <c r="F18" s="5"/>
    </row>
    <row r="19" ht="16" customHeight="1">
      <c r="A19" s="514">
        <f>A18+1</f>
        <v>10</v>
      </c>
      <c r="B19" t="s" s="515">
        <v>87</v>
      </c>
      <c r="C19" s="516">
        <v>230.72</v>
      </c>
      <c r="D19" s="517">
        <v>14.67</v>
      </c>
      <c r="E19" s="427"/>
      <c r="F19" s="5"/>
    </row>
    <row r="20" ht="16" customHeight="1">
      <c r="A20" s="514">
        <f>A19+1</f>
        <v>11</v>
      </c>
      <c r="B20" t="s" s="515">
        <v>88</v>
      </c>
      <c r="C20" s="516">
        <v>230.72</v>
      </c>
      <c r="D20" s="517">
        <v>7.672</v>
      </c>
      <c r="E20" s="427"/>
      <c r="F20" s="5"/>
    </row>
    <row r="21" ht="16" customHeight="1">
      <c r="A21" s="514">
        <f>A20+1</f>
        <v>12</v>
      </c>
      <c r="B21" t="s" s="515">
        <v>89</v>
      </c>
      <c r="C21" s="516">
        <v>230.72</v>
      </c>
      <c r="D21" s="517">
        <v>7.9879</v>
      </c>
      <c r="E21" s="427"/>
      <c r="F21" s="5"/>
    </row>
    <row r="22" ht="16" customHeight="1">
      <c r="A22" s="514">
        <f>A21+1</f>
        <v>13</v>
      </c>
      <c r="B22" t="s" s="515">
        <v>90</v>
      </c>
      <c r="C22" s="516">
        <v>230.72</v>
      </c>
      <c r="D22" s="517">
        <v>7.044</v>
      </c>
      <c r="E22" s="427"/>
      <c r="F22" s="5"/>
    </row>
    <row r="23" ht="16" customHeight="1">
      <c r="A23" s="518">
        <f>A22+1</f>
        <v>14</v>
      </c>
      <c r="B23" t="s" s="519">
        <v>91</v>
      </c>
      <c r="C23" s="520">
        <v>293.43</v>
      </c>
      <c r="D23" s="521">
        <v>9.4277</v>
      </c>
      <c r="E23" s="427"/>
      <c r="F23" s="5"/>
    </row>
    <row r="24" ht="16" customHeight="1">
      <c r="A24" s="518">
        <f>A23+1</f>
        <v>15</v>
      </c>
      <c r="B24" t="s" s="519">
        <v>92</v>
      </c>
      <c r="C24" s="520">
        <v>293.43</v>
      </c>
      <c r="D24" s="521">
        <v>10.4811</v>
      </c>
      <c r="E24" s="427"/>
      <c r="F24" s="5"/>
    </row>
    <row r="25" ht="16" customHeight="1">
      <c r="A25" s="518">
        <f>A24+1</f>
        <v>16</v>
      </c>
      <c r="B25" t="s" s="519">
        <v>93</v>
      </c>
      <c r="C25" s="520">
        <v>293.43</v>
      </c>
      <c r="D25" s="521">
        <v>7.673</v>
      </c>
      <c r="E25" s="427"/>
      <c r="F25" s="5"/>
    </row>
    <row r="26" ht="16" customHeight="1">
      <c r="A26" s="518">
        <f>A25+1</f>
        <v>17</v>
      </c>
      <c r="B26" t="s" s="519">
        <v>94</v>
      </c>
      <c r="C26" s="520">
        <v>293.43</v>
      </c>
      <c r="D26" s="521">
        <v>7.9879</v>
      </c>
      <c r="E26" s="427"/>
      <c r="F26" s="5"/>
    </row>
    <row r="27" ht="16" customHeight="1">
      <c r="A27" s="514">
        <f>A26+1</f>
        <v>18</v>
      </c>
      <c r="B27" t="s" s="515">
        <v>95</v>
      </c>
      <c r="C27" s="516">
        <v>153.48</v>
      </c>
      <c r="D27" s="517">
        <v>7.9879</v>
      </c>
      <c r="E27" s="427"/>
      <c r="F27" s="5"/>
    </row>
    <row r="28" ht="16" customHeight="1">
      <c r="A28" s="514">
        <f>A27+1</f>
        <v>19</v>
      </c>
      <c r="B28" t="s" s="515">
        <v>96</v>
      </c>
      <c r="C28" s="516">
        <v>153.48</v>
      </c>
      <c r="D28" s="517">
        <v>7.044</v>
      </c>
      <c r="E28" s="427"/>
      <c r="F28" s="5"/>
    </row>
    <row r="29" ht="16" customHeight="1">
      <c r="A29" s="514">
        <f>A28+1</f>
        <v>20</v>
      </c>
      <c r="B29" t="s" s="515">
        <v>97</v>
      </c>
      <c r="C29" s="516">
        <v>153.48</v>
      </c>
      <c r="D29" s="517">
        <v>9.4277</v>
      </c>
      <c r="E29" s="427"/>
      <c r="F29" s="5"/>
    </row>
    <row r="30" ht="16" customHeight="1">
      <c r="A30" s="522">
        <f>A29+1</f>
        <v>21</v>
      </c>
      <c r="B30" s="523"/>
      <c r="C30" s="524"/>
      <c r="D30" s="525"/>
      <c r="E30" s="427"/>
      <c r="F30" s="5"/>
    </row>
    <row r="31" ht="16" customHeight="1">
      <c r="A31" s="522">
        <f>A30+1</f>
        <v>22</v>
      </c>
      <c r="B31" s="523"/>
      <c r="C31" s="524"/>
      <c r="D31" s="525"/>
      <c r="E31" s="427"/>
      <c r="F31" s="5"/>
    </row>
    <row r="32" ht="16" customHeight="1">
      <c r="A32" s="522">
        <f>A31+1</f>
        <v>23</v>
      </c>
      <c r="B32" s="523"/>
      <c r="C32" s="524"/>
      <c r="D32" s="525"/>
      <c r="E32" s="427"/>
      <c r="F32" s="5"/>
    </row>
    <row r="33" ht="16" customHeight="1">
      <c r="A33" s="522">
        <f>A32+1</f>
        <v>24</v>
      </c>
      <c r="B33" s="523"/>
      <c r="C33" s="524"/>
      <c r="D33" s="525"/>
      <c r="E33" s="427"/>
      <c r="F33" s="5"/>
    </row>
    <row r="34" ht="16" customHeight="1">
      <c r="A34" s="522">
        <f>A33+1</f>
        <v>25</v>
      </c>
      <c r="B34" s="523"/>
      <c r="C34" s="524"/>
      <c r="D34" s="525"/>
      <c r="E34" s="427"/>
      <c r="F34" s="5"/>
    </row>
    <row r="35" ht="16" customHeight="1">
      <c r="A35" s="522">
        <f>A34+1</f>
        <v>26</v>
      </c>
      <c r="B35" s="523"/>
      <c r="C35" s="524"/>
      <c r="D35" s="525"/>
      <c r="E35" s="427"/>
      <c r="F35" s="5"/>
    </row>
    <row r="36" ht="16" customHeight="1">
      <c r="A36" s="522">
        <f>A35+1</f>
        <v>27</v>
      </c>
      <c r="B36" s="523"/>
      <c r="C36" s="524"/>
      <c r="D36" s="525"/>
      <c r="E36" s="427"/>
      <c r="F36" s="5"/>
    </row>
    <row r="37" ht="16" customHeight="1">
      <c r="A37" s="522">
        <f>A36+1</f>
        <v>28</v>
      </c>
      <c r="B37" s="523"/>
      <c r="C37" s="524"/>
      <c r="D37" s="525"/>
      <c r="E37" s="427"/>
      <c r="F37" s="5"/>
    </row>
    <row r="38" ht="16" customHeight="1">
      <c r="A38" s="522">
        <f>A37+1</f>
        <v>29</v>
      </c>
      <c r="B38" s="523"/>
      <c r="C38" s="524"/>
      <c r="D38" s="525"/>
      <c r="E38" s="427"/>
      <c r="F38" s="5"/>
    </row>
    <row r="39" ht="16" customHeight="1">
      <c r="A39" s="522">
        <f>A38+1</f>
        <v>30</v>
      </c>
      <c r="B39" s="523"/>
      <c r="C39" s="524"/>
      <c r="D39" s="525"/>
      <c r="E39" s="427"/>
      <c r="F39" s="5"/>
    </row>
    <row r="40" ht="16" customHeight="1">
      <c r="A40" s="522">
        <f>A39+1</f>
        <v>31</v>
      </c>
      <c r="B40" s="523"/>
      <c r="C40" s="524"/>
      <c r="D40" s="525"/>
      <c r="E40" s="427"/>
      <c r="F40" s="5"/>
    </row>
    <row r="41" ht="16" customHeight="1">
      <c r="A41" s="522">
        <f>A40+1</f>
        <v>32</v>
      </c>
      <c r="B41" s="523"/>
      <c r="C41" s="524"/>
      <c r="D41" s="525"/>
      <c r="E41" s="427"/>
      <c r="F41" s="5"/>
    </row>
    <row r="42" ht="16" customHeight="1">
      <c r="A42" s="522">
        <f>A41+1</f>
        <v>33</v>
      </c>
      <c r="B42" s="523"/>
      <c r="C42" s="524"/>
      <c r="D42" s="525"/>
      <c r="E42" s="427"/>
      <c r="F42" s="5"/>
    </row>
    <row r="43" ht="16" customHeight="1">
      <c r="A43" s="522">
        <f>A42+1</f>
        <v>34</v>
      </c>
      <c r="B43" s="523"/>
      <c r="C43" s="524"/>
      <c r="D43" s="525"/>
      <c r="E43" s="427"/>
      <c r="F43" s="5"/>
    </row>
    <row r="44" ht="16" customHeight="1">
      <c r="A44" s="522">
        <f>A43+1</f>
        <v>35</v>
      </c>
      <c r="B44" s="523"/>
      <c r="C44" s="524"/>
      <c r="D44" s="525"/>
      <c r="E44" s="427"/>
      <c r="F44" s="5"/>
    </row>
    <row r="45" ht="16" customHeight="1">
      <c r="A45" s="522">
        <f>A44+1</f>
        <v>36</v>
      </c>
      <c r="B45" s="523"/>
      <c r="C45" s="524"/>
      <c r="D45" s="525"/>
      <c r="E45" s="427"/>
      <c r="F45" s="5"/>
    </row>
    <row r="46" ht="16" customHeight="1">
      <c r="A46" s="522">
        <f>A45+1</f>
        <v>37</v>
      </c>
      <c r="B46" s="523"/>
      <c r="C46" s="524"/>
      <c r="D46" s="525"/>
      <c r="E46" s="427"/>
      <c r="F46" s="5"/>
    </row>
    <row r="47" ht="16" customHeight="1">
      <c r="A47" s="522">
        <f>A46+1</f>
        <v>38</v>
      </c>
      <c r="B47" s="523"/>
      <c r="C47" s="524"/>
      <c r="D47" s="525"/>
      <c r="E47" s="427"/>
      <c r="F47" s="5"/>
    </row>
    <row r="48" ht="16" customHeight="1">
      <c r="A48" s="522">
        <f>A47+1</f>
        <v>39</v>
      </c>
      <c r="B48" s="523"/>
      <c r="C48" s="524"/>
      <c r="D48" s="525"/>
      <c r="E48" s="427"/>
      <c r="F48" s="5"/>
    </row>
    <row r="49" ht="16" customHeight="1">
      <c r="A49" s="522">
        <f>A48+1</f>
        <v>40</v>
      </c>
      <c r="B49" s="523"/>
      <c r="C49" s="524"/>
      <c r="D49" s="525"/>
      <c r="E49" s="427"/>
      <c r="F49" s="5"/>
    </row>
  </sheetData>
  <conditionalFormatting sqref="C10:D49">
    <cfRule type="cellIs" dxfId="5" priority="1" operator="lessThan" stopIfTrue="1">
      <formula>0</formula>
    </cfRule>
  </conditionalFormatting>
  <pageMargins left="0.59" right="0.45" top="0.3" bottom="0.27" header="0.23" footer="0.19"/>
  <pageSetup firstPageNumber="1" fitToHeight="1" fitToWidth="1" scale="100" useFirstPageNumber="0" orientation="portrait" pageOrder="downThenOver"/>
  <headerFooter>
    <oddFooter>&amp;C&amp;"Helvetica,Regular"&amp;11&amp;K000000&amp;P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