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415" windowHeight="12645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F15" i="10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3"/>
  <c r="N22"/>
  <c r="N21"/>
  <c r="J24"/>
  <c r="J25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21"/>
  <c r="N20"/>
  <c r="J24"/>
  <c r="J25" s="1"/>
  <c r="J23"/>
  <c r="J22"/>
  <c r="J21"/>
  <c r="J20"/>
  <c r="F24"/>
  <c r="F25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1"/>
  <c r="I20"/>
  <c r="J20"/>
  <c r="K20" s="1"/>
  <c r="W20" s="1"/>
  <c r="AG20" s="1"/>
  <c r="J21"/>
  <c r="J22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/>
  <c r="O21"/>
  <c r="P21"/>
  <c r="O22"/>
  <c r="P22"/>
  <c r="O23"/>
  <c r="P23"/>
  <c r="O24"/>
  <c r="P24"/>
  <c r="O25"/>
  <c r="P25"/>
  <c r="O26"/>
  <c r="P26"/>
  <c r="O27"/>
  <c r="P27"/>
  <c r="O28"/>
  <c r="P28"/>
  <c r="O29"/>
  <c r="P29"/>
  <c r="O30"/>
  <c r="P30"/>
  <c r="O31"/>
  <c r="P31"/>
  <c r="O32"/>
  <c r="P32"/>
  <c r="O33"/>
  <c r="P33"/>
  <c r="O34"/>
  <c r="P34"/>
  <c r="O35"/>
  <c r="P35"/>
  <c r="O36"/>
  <c r="P36"/>
  <c r="O37"/>
  <c r="P37"/>
  <c r="O38"/>
  <c r="P38"/>
  <c r="O39"/>
  <c r="P39"/>
  <c r="K20"/>
  <c r="L20"/>
  <c r="K21"/>
  <c r="L21" s="1"/>
  <c r="L22" s="1"/>
  <c r="L23" s="1"/>
  <c r="L24" s="1"/>
  <c r="K22"/>
  <c r="K23"/>
  <c r="K24"/>
  <c r="G20"/>
  <c r="H20" s="1"/>
  <c r="H21" s="1"/>
  <c r="H22" s="1"/>
  <c r="H23" s="1"/>
  <c r="H24" s="1"/>
  <c r="G21"/>
  <c r="G22"/>
  <c r="G23"/>
  <c r="G24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O21" i="4"/>
  <c r="P21" s="1"/>
  <c r="P22" s="1"/>
  <c r="P23" s="1"/>
  <c r="P24" s="1"/>
  <c r="O22"/>
  <c r="O23"/>
  <c r="O24"/>
  <c r="K22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21"/>
  <c r="L21"/>
  <c r="L22" s="1"/>
  <c r="G21"/>
  <c r="H21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2"/>
  <c r="C21"/>
  <c r="D21"/>
  <c r="D22" s="1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1" i="1"/>
  <c r="J1"/>
  <c r="F1"/>
  <c r="B1"/>
  <c r="J1" i="4"/>
  <c r="B1"/>
  <c r="J1" i="10"/>
  <c r="O21" i="5"/>
  <c r="K21"/>
  <c r="G21"/>
  <c r="C21"/>
  <c r="J16" i="10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21" s="1"/>
  <c r="L22" s="1"/>
  <c r="L23" s="1"/>
  <c r="L24" s="1"/>
  <c r="L25" s="1"/>
  <c r="L26" s="1"/>
  <c r="L27" s="1"/>
  <c r="L28" s="1"/>
  <c r="L29" s="1"/>
  <c r="L30"/>
  <c r="L31"/>
  <c r="L32"/>
  <c r="I39"/>
  <c r="I38"/>
  <c r="I37"/>
  <c r="I36"/>
  <c r="I35"/>
  <c r="I34"/>
  <c r="I33"/>
  <c r="I20"/>
  <c r="I21" s="1"/>
  <c r="I22" s="1"/>
  <c r="I23" s="1"/>
  <c r="I24" s="1"/>
  <c r="I25" s="1"/>
  <c r="I26" s="1"/>
  <c r="I27" s="1"/>
  <c r="I28" s="1"/>
  <c r="I29" s="1"/>
  <c r="I30" s="1"/>
  <c r="I31" s="1"/>
  <c r="I32" s="1"/>
  <c r="F39"/>
  <c r="F38"/>
  <c r="F37"/>
  <c r="F36"/>
  <c r="F35"/>
  <c r="F34"/>
  <c r="F33"/>
  <c r="F32"/>
  <c r="F31"/>
  <c r="F30"/>
  <c r="F20"/>
  <c r="F21"/>
  <c r="F22" s="1"/>
  <c r="F23" s="1"/>
  <c r="F24" s="1"/>
  <c r="F25" s="1"/>
  <c r="F26" s="1"/>
  <c r="F27" s="1"/>
  <c r="F28" s="1"/>
  <c r="F29"/>
  <c r="C20"/>
  <c r="C21"/>
  <c r="C22" s="1"/>
  <c r="C23" s="1"/>
  <c r="C24" s="1"/>
  <c r="C25" s="1"/>
  <c r="C26" s="1"/>
  <c r="C27" s="1"/>
  <c r="C28" s="1"/>
  <c r="C29" s="1"/>
  <c r="C30" s="1"/>
  <c r="C31"/>
  <c r="C32"/>
  <c r="C33"/>
  <c r="C34"/>
  <c r="C35"/>
  <c r="C36"/>
  <c r="C37"/>
  <c r="C38"/>
  <c r="C39"/>
  <c r="P20" i="5"/>
  <c r="P21"/>
  <c r="O22"/>
  <c r="P22"/>
  <c r="O23"/>
  <c r="P23"/>
  <c r="O24"/>
  <c r="P24"/>
  <c r="O25"/>
  <c r="P25"/>
  <c r="O26"/>
  <c r="P26"/>
  <c r="O27"/>
  <c r="P27"/>
  <c r="O28"/>
  <c r="P28"/>
  <c r="P29" s="1"/>
  <c r="P30" s="1"/>
  <c r="P31" s="1"/>
  <c r="P32" s="1"/>
  <c r="P33" s="1"/>
  <c r="P34" s="1"/>
  <c r="P35" s="1"/>
  <c r="P36" s="1"/>
  <c r="P37" s="1"/>
  <c r="P38" s="1"/>
  <c r="P39" s="1"/>
  <c r="O29"/>
  <c r="O30"/>
  <c r="O31"/>
  <c r="O32"/>
  <c r="O33"/>
  <c r="O34"/>
  <c r="O35"/>
  <c r="O36"/>
  <c r="O37"/>
  <c r="O38"/>
  <c r="O39"/>
  <c r="L20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H20"/>
  <c r="H21"/>
  <c r="G22"/>
  <c r="H22"/>
  <c r="G23"/>
  <c r="H23"/>
  <c r="G24"/>
  <c r="H24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G25"/>
  <c r="G26"/>
  <c r="G27"/>
  <c r="G28"/>
  <c r="G29"/>
  <c r="G30"/>
  <c r="G31"/>
  <c r="G32"/>
  <c r="G33"/>
  <c r="G34"/>
  <c r="G35"/>
  <c r="G36"/>
  <c r="G37"/>
  <c r="G38"/>
  <c r="G39"/>
  <c r="C22"/>
  <c r="C23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D20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C21" i="10" l="1"/>
  <c r="C22" s="1"/>
  <c r="J23"/>
  <c r="J24" s="1"/>
  <c r="P20"/>
  <c r="Q20" s="1"/>
  <c r="G2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1"/>
  <c r="O20"/>
  <c r="M20" s="1"/>
  <c r="N20" s="1"/>
  <c r="I25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G25" i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F26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D21" i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5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5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J26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N26" i="4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O25"/>
  <c r="L23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P25"/>
  <c r="X20" i="10" l="1"/>
  <c r="AA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P21"/>
  <c r="AF20"/>
  <c r="R20"/>
  <c r="T20" s="1"/>
  <c r="C23"/>
  <c r="Z20"/>
  <c r="AB20" s="1"/>
  <c r="AC20" s="1"/>
  <c r="K22"/>
  <c r="O21"/>
  <c r="M21" s="1"/>
  <c r="N21" s="1"/>
  <c r="W21"/>
  <c r="AG21" s="1"/>
  <c r="O26" i="4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L25" i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J25" i="10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2" l="1"/>
  <c r="P23" s="1"/>
  <c r="Q21"/>
  <c r="K23"/>
  <c r="O22"/>
  <c r="M22" s="1"/>
  <c r="N22" s="1"/>
  <c r="W22"/>
  <c r="AG22" s="1"/>
  <c r="C24"/>
  <c r="P26" i="4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AF21" i="10"/>
  <c r="X21"/>
  <c r="R21"/>
  <c r="Q22" l="1"/>
  <c r="C25"/>
  <c r="Q23"/>
  <c r="K24"/>
  <c r="O23"/>
  <c r="M23" s="1"/>
  <c r="N23" s="1"/>
  <c r="W23"/>
  <c r="AG23" s="1"/>
  <c r="P24"/>
  <c r="AF22"/>
  <c r="R22"/>
  <c r="Z21"/>
  <c r="AB21" s="1"/>
  <c r="AC21" s="1"/>
  <c r="AA21"/>
  <c r="T21"/>
  <c r="U21" s="1"/>
  <c r="S21"/>
  <c r="X22"/>
  <c r="Z22" l="1"/>
  <c r="AB22" s="1"/>
  <c r="AC22" s="1"/>
  <c r="AA22"/>
  <c r="K25"/>
  <c r="O24"/>
  <c r="M24" s="1"/>
  <c r="N24" s="1"/>
  <c r="P25"/>
  <c r="W24"/>
  <c r="AG24" s="1"/>
  <c r="C26"/>
  <c r="X23"/>
  <c r="S22"/>
  <c r="T22"/>
  <c r="U22" s="1"/>
  <c r="Q24"/>
  <c r="X24"/>
  <c r="R23"/>
  <c r="AF23"/>
  <c r="AF24" l="1"/>
  <c r="R24"/>
  <c r="S24" s="1"/>
  <c r="Z24"/>
  <c r="AB24" s="1"/>
  <c r="AC24" s="1"/>
  <c r="AA24"/>
  <c r="Z23"/>
  <c r="AB23" s="1"/>
  <c r="AC23" s="1"/>
  <c r="AA23"/>
  <c r="C27"/>
  <c r="Q25"/>
  <c r="K26"/>
  <c r="O25"/>
  <c r="M25" s="1"/>
  <c r="N25" s="1"/>
  <c r="P26"/>
  <c r="W25"/>
  <c r="AG25" s="1"/>
  <c r="T23"/>
  <c r="U23" s="1"/>
  <c r="S23"/>
  <c r="T24" l="1"/>
  <c r="U24" s="1"/>
  <c r="Q26"/>
  <c r="K27"/>
  <c r="O26"/>
  <c r="M26" s="1"/>
  <c r="N26" s="1"/>
  <c r="P27"/>
  <c r="W26"/>
  <c r="AG26" s="1"/>
  <c r="C28"/>
  <c r="X25"/>
  <c r="R25"/>
  <c r="AF25"/>
  <c r="Z25" l="1"/>
  <c r="AB25" s="1"/>
  <c r="AC25" s="1"/>
  <c r="AA25"/>
  <c r="C29"/>
  <c r="Q27"/>
  <c r="K28"/>
  <c r="O27"/>
  <c r="M27" s="1"/>
  <c r="N27" s="1"/>
  <c r="W27"/>
  <c r="AG27" s="1"/>
  <c r="P28"/>
  <c r="AF26"/>
  <c r="R26"/>
  <c r="T25"/>
  <c r="U25" s="1"/>
  <c r="S25"/>
  <c r="X26"/>
  <c r="Z26" l="1"/>
  <c r="AB26" s="1"/>
  <c r="AC26" s="1"/>
  <c r="AA26"/>
  <c r="K29"/>
  <c r="O28"/>
  <c r="M28" s="1"/>
  <c r="N28" s="1"/>
  <c r="P29"/>
  <c r="W28"/>
  <c r="AG28" s="1"/>
  <c r="C30"/>
  <c r="X27"/>
  <c r="S26"/>
  <c r="T26"/>
  <c r="U26" s="1"/>
  <c r="Q28"/>
  <c r="X28"/>
  <c r="R27"/>
  <c r="AF27"/>
  <c r="AF28" l="1"/>
  <c r="R28"/>
  <c r="S28" s="1"/>
  <c r="Z28"/>
  <c r="AB28" s="1"/>
  <c r="AC28" s="1"/>
  <c r="AA28"/>
  <c r="Z27"/>
  <c r="AB27" s="1"/>
  <c r="AC27" s="1"/>
  <c r="AA27"/>
  <c r="C31"/>
  <c r="Q29"/>
  <c r="K30"/>
  <c r="O29"/>
  <c r="M29" s="1"/>
  <c r="N29" s="1"/>
  <c r="P30"/>
  <c r="W29"/>
  <c r="AG29" s="1"/>
  <c r="T27"/>
  <c r="U27" s="1"/>
  <c r="S27"/>
  <c r="T28" l="1"/>
  <c r="U28" s="1"/>
  <c r="Q30"/>
  <c r="K31"/>
  <c r="O30"/>
  <c r="M30" s="1"/>
  <c r="N30" s="1"/>
  <c r="W30"/>
  <c r="AG30" s="1"/>
  <c r="P31"/>
  <c r="C32"/>
  <c r="X29"/>
  <c r="R29"/>
  <c r="AF29"/>
  <c r="Z29" l="1"/>
  <c r="AB29" s="1"/>
  <c r="AC29" s="1"/>
  <c r="AA29"/>
  <c r="C33"/>
  <c r="K32"/>
  <c r="O31"/>
  <c r="M31" s="1"/>
  <c r="N31" s="1"/>
  <c r="P32"/>
  <c r="W31"/>
  <c r="AG31" s="1"/>
  <c r="AF30"/>
  <c r="R30"/>
  <c r="T29"/>
  <c r="U29" s="1"/>
  <c r="S29"/>
  <c r="Q31"/>
  <c r="X30"/>
  <c r="AF31" l="1"/>
  <c r="R31"/>
  <c r="S31" s="1"/>
  <c r="X31"/>
  <c r="Z31" s="1"/>
  <c r="AB31" s="1"/>
  <c r="AC31" s="1"/>
  <c r="Q32"/>
  <c r="K33"/>
  <c r="O32"/>
  <c r="M32" s="1"/>
  <c r="N32" s="1"/>
  <c r="W32"/>
  <c r="AG32" s="1"/>
  <c r="P33"/>
  <c r="C34"/>
  <c r="Z30"/>
  <c r="AB30" s="1"/>
  <c r="AC30" s="1"/>
  <c r="AA30"/>
  <c r="T31"/>
  <c r="U31" s="1"/>
  <c r="S30"/>
  <c r="T30"/>
  <c r="U30" s="1"/>
  <c r="AA31" l="1"/>
  <c r="C35"/>
  <c r="K34"/>
  <c r="O33"/>
  <c r="M33" s="1"/>
  <c r="N33" s="1"/>
  <c r="P34"/>
  <c r="W33"/>
  <c r="AG33" s="1"/>
  <c r="AF32"/>
  <c r="R32"/>
  <c r="Q33"/>
  <c r="AF33"/>
  <c r="X32"/>
  <c r="R33" l="1"/>
  <c r="S33" s="1"/>
  <c r="Z32"/>
  <c r="AB32" s="1"/>
  <c r="AC32" s="1"/>
  <c r="AA32"/>
  <c r="Q34"/>
  <c r="K35"/>
  <c r="O34"/>
  <c r="M34" s="1"/>
  <c r="N34" s="1"/>
  <c r="W34"/>
  <c r="AG34" s="1"/>
  <c r="P35"/>
  <c r="C36"/>
  <c r="X33"/>
  <c r="T33"/>
  <c r="U33" s="1"/>
  <c r="S32"/>
  <c r="T32"/>
  <c r="U32" s="1"/>
  <c r="Z33" l="1"/>
  <c r="AB33" s="1"/>
  <c r="AC33" s="1"/>
  <c r="AA33"/>
  <c r="C37"/>
  <c r="K36"/>
  <c r="O35"/>
  <c r="M35" s="1"/>
  <c r="N35" s="1"/>
  <c r="P36"/>
  <c r="W35"/>
  <c r="AG35" s="1"/>
  <c r="AF34"/>
  <c r="R34"/>
  <c r="Q35"/>
  <c r="X34"/>
  <c r="AF35" l="1"/>
  <c r="R35"/>
  <c r="S35" s="1"/>
  <c r="X35"/>
  <c r="Z35" s="1"/>
  <c r="AB35" s="1"/>
  <c r="AC35" s="1"/>
  <c r="Z34"/>
  <c r="AB34" s="1"/>
  <c r="AC34" s="1"/>
  <c r="AA34"/>
  <c r="Q36"/>
  <c r="K37"/>
  <c r="O36"/>
  <c r="M36" s="1"/>
  <c r="N36" s="1"/>
  <c r="W36"/>
  <c r="AG36" s="1"/>
  <c r="P37"/>
  <c r="C38"/>
  <c r="T35"/>
  <c r="U35" s="1"/>
  <c r="S34"/>
  <c r="T34"/>
  <c r="U34" s="1"/>
  <c r="AA35" l="1"/>
  <c r="C39"/>
  <c r="K38"/>
  <c r="O37"/>
  <c r="M37" s="1"/>
  <c r="N37" s="1"/>
  <c r="P38"/>
  <c r="W37"/>
  <c r="AG37" s="1"/>
  <c r="AF36"/>
  <c r="R36"/>
  <c r="Q37"/>
  <c r="X36"/>
  <c r="AF37" l="1"/>
  <c r="R37"/>
  <c r="T37" s="1"/>
  <c r="U37" s="1"/>
  <c r="Z36"/>
  <c r="AB36" s="1"/>
  <c r="AC36" s="1"/>
  <c r="AA36"/>
  <c r="Q38"/>
  <c r="K39"/>
  <c r="O38"/>
  <c r="M38" s="1"/>
  <c r="N38" s="1"/>
  <c r="W38"/>
  <c r="AG38" s="1"/>
  <c r="P39"/>
  <c r="X37"/>
  <c r="S36"/>
  <c r="T36"/>
  <c r="U36" s="1"/>
  <c r="S37" l="1"/>
  <c r="Z37"/>
  <c r="AB37" s="1"/>
  <c r="AC37" s="1"/>
  <c r="AA37"/>
  <c r="O39"/>
  <c r="M39" s="1"/>
  <c r="N39" s="1"/>
  <c r="W39"/>
  <c r="AG39" s="1"/>
  <c r="AF38"/>
  <c r="R38"/>
  <c r="Q39"/>
  <c r="AF39"/>
  <c r="X38"/>
  <c r="X39" l="1"/>
  <c r="AA39" s="1"/>
  <c r="R39"/>
  <c r="T39" s="1"/>
  <c r="U39" s="1"/>
  <c r="Z38"/>
  <c r="AB38" s="1"/>
  <c r="AC38" s="1"/>
  <c r="AA38"/>
  <c r="Z39"/>
  <c r="AB39" s="1"/>
  <c r="AC39" s="1"/>
  <c r="S38"/>
  <c r="T38"/>
  <c r="U38" s="1"/>
  <c r="S39" l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<sst xmlns="http://schemas.openxmlformats.org/spreadsheetml/2006/main" count="192" uniqueCount="98">
  <si>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</si>
  <si>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</si>
  <si>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</si>
  <si>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</si>
  <si>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</si>
  <si>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</si>
  <si>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</si>
  <si>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</si>
  <si>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</si>
  <si>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</si>
  <si>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</si>
  <si>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</si>
  <si>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</si>
  <si>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</si>
  <si>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</si>
  <si>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</si>
  <si>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</si>
  <si>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</si>
  <si>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</si>
  <si>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</si>
  <si>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</si>
  <si>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</si>
  <si>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</si>
  <si>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</si>
  <si>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</si>
  <si>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</si>
  <si>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</si>
  <si>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</si>
  <si>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</si>
  <si>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</si>
  <si>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</si>
  <si>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</si>
  <si>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</si>
  <si>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</si>
  <si>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</si>
  <si>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</si>
  <si>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</si>
  <si>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</si>
  <si>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</si>
  <si>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</si>
  <si>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</si>
  <si>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</si>
  <si>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</si>
  <si>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</si>
  <si>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</si>
  <si>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</si>
  <si>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</si>
  <si>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</si>
  <si>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</si>
  <si>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</si>
  <si>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</si>
  <si>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</si>
  <si>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</si>
  <si>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</si>
  <si>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</si>
  <si>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</si>
  <si>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</si>
  <si>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</si>
  <si>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</si>
  <si>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</si>
  <si>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</si>
  <si>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</si>
  <si>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</si>
  <si>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</si>
  <si>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</si>
  <si>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</si>
  <si>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</si>
  <si>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</si>
  <si>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</si>
  <si>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</si>
  <si>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</si>
  <si>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</si>
  <si>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</si>
  <si>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</si>
  <si>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</si>
  <si>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</si>
  <si>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</si>
  <si>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</si>
  <si>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</si>
  <si>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</si>
  <si>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</si>
  <si>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</si>
  <si>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</si>
  <si>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</si>
  <si>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</si>
  <si>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</si>
  <si>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</si>
  <si>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</si>
  <si>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</si>
  <si>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</si>
  <si>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</si>
  <si>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</si>
  <si>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</si>
  <si>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</si>
  <si>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</si>
  <si>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Sng</t>
  </si>
  <si>
    <t>nzdcad</t>
  </si>
  <si>
    <t>12=472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</si>
</sst>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9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  <font>
      <b/>
      <sz val="14"/>
      <color indexed="12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7" fillId="13" borderId="0" applyNumberFormat="0" applyBorder="0" applyAlignment="0" applyProtection="0"/>
  </cellStyleXfs>
  <cellXfs count="414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9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6" xfId="0" applyNumberFormat="1" applyFont="1" applyFill="1" applyBorder="1" applyProtection="1"/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48" fillId="0" borderId="0" xfId="0" applyFont="1"/>
    <xf numFmtId="0" fontId="47" fillId="0" borderId="0" xfId="0" applyFont="1" applyAlignment="1">
      <alignment horizontal="center"/>
    </xf>
    <xf numFmtId="0" fontId="50" fillId="0" borderId="0" xfId="0" applyFont="1" applyAlignment="1">
      <alignment horizontal="left"/>
    </xf>
    <xf numFmtId="0" fontId="50" fillId="0" borderId="0" xfId="0" applyFont="1" applyAlignment="1">
      <alignment horizontal="left" vertical="center"/>
    </xf>
    <xf numFmtId="171" fontId="51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4" fillId="0" borderId="0" xfId="0" applyNumberFormat="1" applyFont="1" applyProtection="1"/>
    <xf numFmtId="1" fontId="54" fillId="4" borderId="0" xfId="0" applyNumberFormat="1" applyFont="1" applyFill="1" applyProtection="1"/>
    <xf numFmtId="1" fontId="54" fillId="3" borderId="0" xfId="0" applyNumberFormat="1" applyFont="1" applyFill="1" applyProtection="1"/>
    <xf numFmtId="1" fontId="55" fillId="0" borderId="0" xfId="0" applyNumberFormat="1" applyFont="1" applyProtection="1"/>
    <xf numFmtId="1" fontId="55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4" fillId="4" borderId="0" xfId="0" applyNumberFormat="1" applyFont="1" applyFill="1" applyProtection="1"/>
    <xf numFmtId="0" fontId="56" fillId="0" borderId="0" xfId="0" applyFont="1" applyProtection="1"/>
    <xf numFmtId="171" fontId="54" fillId="3" borderId="0" xfId="0" applyNumberFormat="1" applyFont="1" applyFill="1" applyProtection="1"/>
    <xf numFmtId="0" fontId="56" fillId="7" borderId="0" xfId="0" applyFont="1" applyFill="1" applyProtection="1"/>
    <xf numFmtId="0" fontId="35" fillId="0" borderId="0" xfId="0" applyFont="1" applyFill="1" applyProtection="1">
      <protection locked="0"/>
    </xf>
    <xf numFmtId="0" fontId="57" fillId="0" borderId="0" xfId="0" applyFont="1" applyProtection="1"/>
    <xf numFmtId="0" fontId="58" fillId="0" borderId="0" xfId="0" applyFont="1" applyProtection="1"/>
    <xf numFmtId="0" fontId="58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7" fillId="0" borderId="0" xfId="0" applyFont="1" applyAlignment="1" applyProtection="1">
      <alignment horizontal="left"/>
    </xf>
    <xf numFmtId="0" fontId="59" fillId="0" borderId="0" xfId="0" applyFont="1" applyProtection="1"/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3" fillId="0" borderId="0" xfId="0" applyNumberFormat="1" applyFont="1" applyProtection="1"/>
    <xf numFmtId="1" fontId="63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4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1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5" fillId="8" borderId="25" xfId="0" applyFont="1" applyFill="1" applyBorder="1" applyAlignment="1" applyProtection="1">
      <alignment horizontal="center"/>
      <protection locked="0"/>
    </xf>
    <xf numFmtId="0" fontId="66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4" fillId="4" borderId="0" xfId="0" applyFont="1" applyFill="1" applyProtection="1"/>
    <xf numFmtId="0" fontId="54" fillId="3" borderId="0" xfId="0" applyFont="1" applyFill="1" applyProtection="1"/>
    <xf numFmtId="0" fontId="55" fillId="5" borderId="0" xfId="0" applyFont="1" applyFill="1" applyProtection="1"/>
    <xf numFmtId="171" fontId="55" fillId="5" borderId="0" xfId="0" applyNumberFormat="1" applyFont="1" applyFill="1" applyProtection="1"/>
    <xf numFmtId="0" fontId="67" fillId="0" borderId="0" xfId="0" applyFont="1" applyProtection="1"/>
    <xf numFmtId="0" fontId="69" fillId="0" borderId="0" xfId="0" applyFont="1" applyProtection="1"/>
    <xf numFmtId="1" fontId="71" fillId="8" borderId="25" xfId="0" applyNumberFormat="1" applyFont="1" applyFill="1" applyBorder="1" applyAlignment="1" applyProtection="1">
      <alignment horizontal="center"/>
      <protection locked="0"/>
    </xf>
    <xf numFmtId="171" fontId="71" fillId="8" borderId="0" xfId="0" applyNumberFormat="1" applyFont="1" applyFill="1" applyAlignment="1" applyProtection="1">
      <alignment horizontal="center"/>
      <protection locked="0"/>
    </xf>
    <xf numFmtId="0" fontId="72" fillId="4" borderId="0" xfId="0" applyFont="1" applyFill="1" applyProtection="1"/>
    <xf numFmtId="0" fontId="68" fillId="0" borderId="0" xfId="0" applyFont="1" applyProtection="1"/>
    <xf numFmtId="0" fontId="72" fillId="3" borderId="0" xfId="0" applyFont="1" applyFill="1" applyProtection="1"/>
    <xf numFmtId="1" fontId="67" fillId="8" borderId="25" xfId="0" applyNumberFormat="1" applyFont="1" applyFill="1" applyBorder="1" applyAlignment="1" applyProtection="1">
      <alignment horizontal="center"/>
      <protection locked="0"/>
    </xf>
    <xf numFmtId="0" fontId="68" fillId="7" borderId="0" xfId="0" applyFont="1" applyFill="1" applyProtection="1"/>
    <xf numFmtId="0" fontId="68" fillId="0" borderId="0" xfId="0" applyFont="1" applyProtection="1">
      <protection locked="0"/>
    </xf>
    <xf numFmtId="171" fontId="72" fillId="4" borderId="0" xfId="0" applyNumberFormat="1" applyFont="1" applyFill="1" applyProtection="1"/>
    <xf numFmtId="171" fontId="72" fillId="3" borderId="0" xfId="0" applyNumberFormat="1" applyFont="1" applyFill="1" applyProtection="1"/>
    <xf numFmtId="165" fontId="67" fillId="8" borderId="0" xfId="0" applyNumberFormat="1" applyFont="1" applyFill="1" applyAlignment="1" applyProtection="1">
      <alignment horizontal="center"/>
      <protection locked="0"/>
    </xf>
    <xf numFmtId="0" fontId="73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7" fillId="0" borderId="0" xfId="0" applyNumberFormat="1" applyFont="1" applyAlignment="1" applyProtection="1">
      <alignment horizontal="center"/>
      <protection locked="0"/>
    </xf>
    <xf numFmtId="1" fontId="67" fillId="3" borderId="0" xfId="0" applyNumberFormat="1" applyFont="1" applyFill="1" applyAlignment="1" applyProtection="1">
      <alignment horizontal="center"/>
    </xf>
    <xf numFmtId="1" fontId="70" fillId="5" borderId="0" xfId="0" applyNumberFormat="1" applyFont="1" applyFill="1" applyAlignment="1" applyProtection="1">
      <alignment horizontal="center"/>
    </xf>
    <xf numFmtId="166" fontId="3" fillId="0" borderId="30" xfId="0" applyNumberFormat="1" applyFont="1" applyFill="1" applyBorder="1" applyAlignment="1" applyProtection="1">
      <alignment horizontal="center" vertical="center"/>
    </xf>
    <xf numFmtId="0" fontId="3" fillId="0" borderId="32" xfId="0" applyFont="1" applyBorder="1" applyProtection="1"/>
    <xf numFmtId="0" fontId="74" fillId="0" borderId="0" xfId="0" applyFont="1"/>
    <xf numFmtId="0" fontId="73" fillId="0" borderId="0" xfId="0" applyFont="1" applyAlignment="1" applyProtection="1">
      <alignment horizontal="center"/>
      <protection locked="0"/>
    </xf>
    <xf numFmtId="1" fontId="73" fillId="0" borderId="0" xfId="0" applyNumberFormat="1" applyFont="1" applyAlignment="1" applyProtection="1">
      <alignment horizontal="center"/>
      <protection locked="0"/>
    </xf>
    <xf numFmtId="0" fontId="30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4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4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5" fillId="0" borderId="0" xfId="0" applyFont="1" applyProtection="1"/>
    <xf numFmtId="171" fontId="52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51" fillId="0" borderId="0" xfId="0" applyNumberFormat="1" applyFont="1" applyAlignment="1" applyProtection="1">
      <alignment horizontal="center"/>
    </xf>
    <xf numFmtId="171" fontId="52" fillId="4" borderId="0" xfId="0" applyNumberFormat="1" applyFont="1" applyFill="1" applyProtection="1"/>
    <xf numFmtId="171" fontId="52" fillId="3" borderId="0" xfId="0" applyNumberFormat="1" applyFont="1" applyFill="1" applyProtection="1"/>
    <xf numFmtId="171" fontId="53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6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7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71" fillId="0" borderId="0" xfId="0" applyNumberFormat="1" applyFont="1" applyFill="1" applyAlignment="1" applyProtection="1">
      <alignment horizontal="center"/>
    </xf>
    <xf numFmtId="165" fontId="67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0" fillId="0" borderId="10" xfId="0" applyFont="1" applyBorder="1" applyAlignment="1" applyProtection="1">
      <alignment horizontal="center" vertical="center" wrapText="1"/>
    </xf>
    <xf numFmtId="0" fontId="78" fillId="0" borderId="0" xfId="0" applyFont="1" applyFill="1" applyAlignment="1" applyProtection="1">
      <alignment horizontal="center"/>
      <protection locked="0"/>
    </xf>
    <xf numFmtId="1" fontId="77" fillId="13" borderId="22" xfId="1" applyNumberFormat="1" applyBorder="1" applyAlignment="1" applyProtection="1">
      <alignment horizontal="center"/>
    </xf>
    <xf numFmtId="0" fontId="78" fillId="0" borderId="0" xfId="0" applyFont="1" applyAlignment="1" applyProtection="1">
      <alignment horizontal="center"/>
    </xf>
    <xf numFmtId="1" fontId="5" fillId="3" borderId="34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12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37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4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8" fillId="0" borderId="0" xfId="0" applyFont="1" applyAlignment="1" applyProtection="1">
      <alignment horizontal="center"/>
    </xf>
    <xf numFmtId="0" fontId="49" fillId="0" borderId="0" xfId="0" applyFont="1" applyAlignment="1">
      <alignment horizontal="left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6" fillId="0" borderId="36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5" fillId="0" borderId="36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397">
        <v>3</v>
      </c>
      <c r="C18" s="398"/>
      <c r="D18" s="399"/>
      <c r="E18" s="271"/>
      <c r="F18" s="394">
        <v>2</v>
      </c>
      <c r="G18" s="394"/>
      <c r="H18" s="394"/>
      <c r="I18" s="272"/>
      <c r="J18" s="395">
        <v>3</v>
      </c>
      <c r="K18" s="395"/>
      <c r="L18" s="395"/>
      <c r="M18" s="271"/>
      <c r="N18" s="395">
        <v>2</v>
      </c>
      <c r="O18" s="395"/>
      <c r="P18" s="396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I43"/>
  <sheetViews>
    <sheetView tabSelected="1" workbookViewId="0">
      <pane xSplit="1" ySplit="18" topLeftCell="B22" activePane="bottomRight" state="frozen"/>
      <selection pane="topRight" activeCell="B1" sqref="B1"/>
      <selection pane="bottomLeft" activeCell="A16" sqref="A16"/>
      <selection pane="bottomRight" activeCell="O11" sqref="O11"/>
    </sheetView>
  </sheetViews>
  <sheetFormatPr defaultRowHeight="12.75"/>
  <cols>
    <col min="1" max="1" width="10.85546875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0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>
      <c r="A2" s="96" t="s">
        <v>21</v>
      </c>
      <c r="B2" s="247" t="str">
        <f>IF(C$2&lt;=0,"д.б. &gt;0","")</f>
        <v/>
      </c>
      <c r="C2" s="144">
        <v>18</v>
      </c>
      <c r="D2" s="83"/>
      <c r="E2" s="96" t="s">
        <v>12</v>
      </c>
      <c r="F2" s="247" t="str">
        <f>IF(G$2&lt;2,"д.б. &gt;1","")</f>
        <v/>
      </c>
      <c r="G2" s="144">
        <v>19</v>
      </c>
      <c r="H2" s="84"/>
      <c r="I2" s="96" t="s">
        <v>0</v>
      </c>
      <c r="J2" s="248" t="str">
        <f>IF(K$2&lt;0,"д.б. &gt;0","")</f>
        <v/>
      </c>
      <c r="K2" s="149">
        <v>0.02</v>
      </c>
      <c r="L2" s="115"/>
      <c r="M2" s="114" t="s">
        <v>27</v>
      </c>
      <c r="N2" s="114"/>
      <c r="O2" s="150" t="s">
        <v>96</v>
      </c>
      <c r="Q2" s="215"/>
      <c r="R2" s="114"/>
      <c r="S2" s="114"/>
      <c r="T2" s="114"/>
      <c r="U2" s="114"/>
      <c r="V2" s="385"/>
      <c r="Y2" s="158"/>
      <c r="AE2" s="385"/>
    </row>
    <row r="3" spans="1:35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7.4</v>
      </c>
      <c r="Q4" s="217"/>
      <c r="R4" s="114"/>
      <c r="S4" s="114"/>
      <c r="T4" s="114"/>
      <c r="U4" s="114"/>
      <c r="V4" s="385"/>
      <c r="Y4" s="158"/>
      <c r="AE4" s="385"/>
    </row>
    <row r="5" spans="1:35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403">
        <v>1</v>
      </c>
    </row>
    <row r="6" spans="1:35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6</v>
      </c>
      <c r="L6" s="135"/>
      <c r="M6" s="136" t="s">
        <v>36</v>
      </c>
      <c r="N6" s="136"/>
      <c r="O6" s="152">
        <v>8.08</v>
      </c>
      <c r="Q6" s="219"/>
      <c r="R6" s="114"/>
      <c r="S6" s="114"/>
      <c r="T6" s="114"/>
      <c r="U6" s="114"/>
      <c r="V6" s="385"/>
      <c r="Y6" s="158"/>
      <c r="AE6" s="385"/>
      <c r="AI6" s="403"/>
    </row>
    <row r="7" spans="1:35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4</v>
      </c>
      <c r="H7" s="94"/>
      <c r="I7" s="255" t="s">
        <v>3</v>
      </c>
      <c r="J7" s="248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144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0.2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11</v>
      </c>
      <c r="H9" s="292"/>
      <c r="I9" s="287" t="s">
        <v>4</v>
      </c>
      <c r="J9" s="248" t="str">
        <f>IF(K$9&lt;0,"д.б. &gt;=0","")</f>
        <v/>
      </c>
      <c r="K9" s="293">
        <v>9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8</v>
      </c>
      <c r="H10" s="297"/>
      <c r="I10" s="287" t="s">
        <v>5</v>
      </c>
      <c r="J10" s="248" t="str">
        <f>IF(AND(K$9=0,K$10&lt;&gt;0),"д.б. =0","")</f>
        <v/>
      </c>
      <c r="K10" s="298">
        <v>3.5000000000000003E-2</v>
      </c>
      <c r="L10" s="294"/>
      <c r="M10" s="299" t="s">
        <v>38</v>
      </c>
      <c r="N10" s="299"/>
      <c r="O10" s="300">
        <v>1500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8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393" t="s">
        <v>95</v>
      </c>
      <c r="N12" s="402" t="s">
        <v>97</v>
      </c>
      <c r="O12" s="402"/>
      <c r="P12" s="39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5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5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10" t="s">
        <v>89</v>
      </c>
      <c r="N18" s="411"/>
      <c r="O18" s="133" t="s">
        <v>26</v>
      </c>
      <c r="P18" s="412" t="s">
        <v>81</v>
      </c>
      <c r="Q18" s="413"/>
      <c r="R18" s="408" t="s">
        <v>31</v>
      </c>
      <c r="S18" s="409"/>
      <c r="T18" s="404" t="s">
        <v>34</v>
      </c>
      <c r="U18" s="405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06" t="s">
        <v>48</v>
      </c>
      <c r="AC18" s="407"/>
      <c r="AD18" s="346" t="s">
        <v>49</v>
      </c>
      <c r="AE18" s="388"/>
      <c r="AF18" s="341" t="s">
        <v>42</v>
      </c>
      <c r="AG18" s="342" t="s">
        <v>41</v>
      </c>
      <c r="AH18" s="134"/>
      <c r="AI18" s="230"/>
    </row>
    <row r="19" spans="1:35" ht="1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5" ht="1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2.54</v>
      </c>
      <c r="N20" s="312">
        <f t="shared" ref="N20:N39" si="2">IF($O$10&gt;0,M20/$O$10,0)</f>
        <v>1.6933333333333334E-3</v>
      </c>
      <c r="O20" s="159">
        <f t="shared" ref="O20:O39" si="3">ROUND(ROUND(K20,2)*$O$4,2)</f>
        <v>0.15</v>
      </c>
      <c r="P20" s="212">
        <f>ROUND(J20*$O$6,2)</f>
        <v>0.16</v>
      </c>
      <c r="Q20" s="225">
        <f t="shared" ref="Q20:Q39" si="4">P20/$O$10</f>
        <v>1.0666666666666667E-4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2.88</v>
      </c>
      <c r="X20" s="352">
        <f>ROUND(P20+W20,2)</f>
        <v>3.04</v>
      </c>
      <c r="Y20" s="355"/>
      <c r="Z20" s="356">
        <f t="shared" ref="Z20:Z39" si="6">IF($O$10&gt;0,ROUND($O$10-X20,2),0)</f>
        <v>1496.96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9995.0933333333323</v>
      </c>
      <c r="AC20" s="359">
        <f t="shared" ref="AC20:AC39" si="9">IF(AB20&gt;0,AB20+G20,0)</f>
        <v>9995.0933333333323</v>
      </c>
      <c r="AD20" s="174">
        <v>1</v>
      </c>
      <c r="AE20" s="389"/>
      <c r="AF20" s="353">
        <f t="shared" ref="AF20:AF39" si="10">IF(P20&gt;0,ROUND(W20/P20,2),0)</f>
        <v>18</v>
      </c>
      <c r="AG20" s="354">
        <f t="shared" ref="AG20:AG39" si="11">IF($O$10&gt;0,ROUND(W20/$O$10,2),0)</f>
        <v>0</v>
      </c>
      <c r="AI20" s="229"/>
    </row>
    <row r="21" spans="1:35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5.08</v>
      </c>
      <c r="N21" s="312">
        <f t="shared" si="2"/>
        <v>3.3866666666666667E-3</v>
      </c>
      <c r="O21" s="159">
        <f t="shared" si="3"/>
        <v>0.3</v>
      </c>
      <c r="P21" s="212">
        <f t="shared" ref="P21:P39" si="17">ROUND((ROUND(K20,2)*(G21-G20)*$O$4+P20+J21*$O$6),2)</f>
        <v>3.13</v>
      </c>
      <c r="Q21" s="225">
        <f t="shared" si="4"/>
        <v>2.0866666666666668E-3</v>
      </c>
      <c r="R21" s="119">
        <f>ROUND(P21/O21,0)</f>
        <v>10</v>
      </c>
      <c r="S21" s="120">
        <f>ROUND(R21/G21,2)</f>
        <v>0.53</v>
      </c>
      <c r="T21" s="126">
        <f t="shared" ref="T21:T39" si="18">R21+C21</f>
        <v>28</v>
      </c>
      <c r="U21" s="127">
        <f>ROUND(T21/G21,2)</f>
        <v>1.47</v>
      </c>
      <c r="V21" s="386"/>
      <c r="W21" s="351">
        <f t="shared" si="5"/>
        <v>5.76</v>
      </c>
      <c r="X21" s="352">
        <f t="shared" ref="X21:X39" si="19">ROUND(P21+W21,2)</f>
        <v>8.89</v>
      </c>
      <c r="Y21" s="355"/>
      <c r="Z21" s="356">
        <f t="shared" si="6"/>
        <v>1491.11</v>
      </c>
      <c r="AA21" s="357">
        <f t="shared" si="7"/>
        <v>0.01</v>
      </c>
      <c r="AB21" s="358">
        <f t="shared" si="8"/>
        <v>4985.7266666666665</v>
      </c>
      <c r="AC21" s="359">
        <f t="shared" si="9"/>
        <v>5004.7266666666665</v>
      </c>
      <c r="AD21" s="174">
        <v>2</v>
      </c>
      <c r="AE21" s="389"/>
      <c r="AF21" s="353">
        <f t="shared" si="10"/>
        <v>1.84</v>
      </c>
      <c r="AG21" s="354">
        <f t="shared" si="11"/>
        <v>0</v>
      </c>
      <c r="AI21" s="229"/>
    </row>
    <row r="22" spans="1:35" ht="1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0.02</v>
      </c>
      <c r="K22" s="8">
        <f t="shared" ref="K22:K39" si="20">K21+ROUND(J22,3)</f>
        <v>0.06</v>
      </c>
      <c r="L22" s="157"/>
      <c r="M22" s="162">
        <f t="shared" si="1"/>
        <v>7.44</v>
      </c>
      <c r="N22" s="312">
        <f t="shared" si="2"/>
        <v>4.96E-3</v>
      </c>
      <c r="O22" s="159">
        <f t="shared" si="3"/>
        <v>0.44</v>
      </c>
      <c r="P22" s="212">
        <f t="shared" si="17"/>
        <v>10.1</v>
      </c>
      <c r="Q22" s="225">
        <f t="shared" si="4"/>
        <v>6.7333333333333334E-3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8.64</v>
      </c>
      <c r="X22" s="352">
        <f t="shared" si="19"/>
        <v>18.739999999999998</v>
      </c>
      <c r="Y22" s="355"/>
      <c r="Z22" s="356">
        <f t="shared" si="6"/>
        <v>1481.26</v>
      </c>
      <c r="AA22" s="357">
        <f t="shared" si="7"/>
        <v>0.01</v>
      </c>
      <c r="AB22" s="358">
        <f t="shared" si="8"/>
        <v>3382.2090909090912</v>
      </c>
      <c r="AC22" s="359">
        <f t="shared" si="9"/>
        <v>3424.2090909090912</v>
      </c>
      <c r="AD22" s="174">
        <v>3</v>
      </c>
      <c r="AE22" s="389"/>
      <c r="AF22" s="353">
        <f t="shared" si="10"/>
        <v>0.86</v>
      </c>
      <c r="AG22" s="354">
        <f t="shared" si="11"/>
        <v>0.01</v>
      </c>
      <c r="AI22" s="229"/>
    </row>
    <row r="23" spans="1:35" ht="1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2.8000000000000001E-2</v>
      </c>
      <c r="K23" s="8">
        <f t="shared" si="20"/>
        <v>8.7999999999999995E-2</v>
      </c>
      <c r="L23" s="157"/>
      <c r="M23" s="162">
        <f t="shared" si="1"/>
        <v>12.02</v>
      </c>
      <c r="N23" s="312">
        <f t="shared" si="2"/>
        <v>8.0133333333333324E-3</v>
      </c>
      <c r="O23" s="159">
        <f t="shared" si="3"/>
        <v>0.67</v>
      </c>
      <c r="P23" s="212">
        <f t="shared" si="17"/>
        <v>22.31</v>
      </c>
      <c r="Q23" s="225">
        <f t="shared" si="4"/>
        <v>1.4873333333333332E-2</v>
      </c>
      <c r="R23" s="119">
        <f t="shared" si="21"/>
        <v>33</v>
      </c>
      <c r="S23" s="120">
        <f t="shared" si="22"/>
        <v>0.48</v>
      </c>
      <c r="T23" s="126">
        <f t="shared" si="18"/>
        <v>52</v>
      </c>
      <c r="U23" s="127">
        <f t="shared" si="23"/>
        <v>0.75</v>
      </c>
      <c r="V23" s="386"/>
      <c r="W23" s="351">
        <f t="shared" si="5"/>
        <v>12.67</v>
      </c>
      <c r="X23" s="352">
        <f t="shared" si="19"/>
        <v>34.979999999999997</v>
      </c>
      <c r="Y23" s="355"/>
      <c r="Z23" s="356">
        <f t="shared" si="6"/>
        <v>1465.02</v>
      </c>
      <c r="AA23" s="357">
        <f t="shared" si="7"/>
        <v>0.02</v>
      </c>
      <c r="AB23" s="358">
        <f t="shared" si="8"/>
        <v>2201.725373134328</v>
      </c>
      <c r="AC23" s="359">
        <f t="shared" si="9"/>
        <v>2270.725373134328</v>
      </c>
      <c r="AD23" s="174">
        <v>4</v>
      </c>
      <c r="AE23" s="389"/>
      <c r="AF23" s="353">
        <f t="shared" si="10"/>
        <v>0.56999999999999995</v>
      </c>
      <c r="AG23" s="354">
        <f t="shared" si="11"/>
        <v>0.01</v>
      </c>
      <c r="AI23" s="229"/>
    </row>
    <row r="24" spans="1:35" ht="1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3.9E-2</v>
      </c>
      <c r="K24" s="15">
        <f t="shared" si="20"/>
        <v>0.127</v>
      </c>
      <c r="L24" s="157"/>
      <c r="M24" s="163">
        <f t="shared" si="1"/>
        <v>18.170000000000002</v>
      </c>
      <c r="N24" s="313">
        <f t="shared" si="2"/>
        <v>1.2113333333333335E-2</v>
      </c>
      <c r="O24" s="160">
        <f t="shared" si="3"/>
        <v>0.96</v>
      </c>
      <c r="P24" s="213">
        <f t="shared" si="17"/>
        <v>43.27</v>
      </c>
      <c r="Q24" s="224">
        <f t="shared" si="4"/>
        <v>2.884666666666667E-2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18.29</v>
      </c>
      <c r="X24" s="361">
        <f t="shared" si="19"/>
        <v>61.56</v>
      </c>
      <c r="Y24" s="355"/>
      <c r="Z24" s="364">
        <f t="shared" si="6"/>
        <v>1438.44</v>
      </c>
      <c r="AA24" s="365">
        <f t="shared" si="7"/>
        <v>0.04</v>
      </c>
      <c r="AB24" s="366">
        <f t="shared" si="8"/>
        <v>1513.6166666666668</v>
      </c>
      <c r="AC24" s="367">
        <f t="shared" si="9"/>
        <v>1613.6166666666668</v>
      </c>
      <c r="AD24" s="174">
        <v>5</v>
      </c>
      <c r="AE24" s="389"/>
      <c r="AF24" s="362">
        <f t="shared" si="10"/>
        <v>0.42</v>
      </c>
      <c r="AG24" s="363">
        <f t="shared" si="11"/>
        <v>0.01</v>
      </c>
      <c r="AI24" s="229"/>
    </row>
    <row r="25" spans="1:35" ht="1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5.5E-2</v>
      </c>
      <c r="K25" s="8">
        <f t="shared" si="20"/>
        <v>0.182</v>
      </c>
      <c r="L25" s="157"/>
      <c r="M25" s="162">
        <f t="shared" si="1"/>
        <v>26.46</v>
      </c>
      <c r="N25" s="312">
        <f t="shared" si="2"/>
        <v>1.7639999999999999E-2</v>
      </c>
      <c r="O25" s="159">
        <f t="shared" si="3"/>
        <v>1.33</v>
      </c>
      <c r="P25" s="212">
        <f t="shared" si="17"/>
        <v>77.38</v>
      </c>
      <c r="Q25" s="225">
        <f t="shared" si="4"/>
        <v>5.1586666666666663E-2</v>
      </c>
      <c r="R25" s="119">
        <f t="shared" si="21"/>
        <v>58</v>
      </c>
      <c r="S25" s="120">
        <f t="shared" si="22"/>
        <v>0.43</v>
      </c>
      <c r="T25" s="126">
        <f t="shared" si="18"/>
        <v>79</v>
      </c>
      <c r="U25" s="127">
        <f t="shared" si="23"/>
        <v>0.59</v>
      </c>
      <c r="V25" s="386"/>
      <c r="W25" s="351">
        <f t="shared" si="5"/>
        <v>26.21</v>
      </c>
      <c r="X25" s="352">
        <f t="shared" si="19"/>
        <v>103.59</v>
      </c>
      <c r="Y25" s="355"/>
      <c r="Z25" s="356">
        <f t="shared" si="6"/>
        <v>1396.41</v>
      </c>
      <c r="AA25" s="357">
        <f t="shared" si="7"/>
        <v>7.0000000000000007E-2</v>
      </c>
      <c r="AB25" s="358">
        <f t="shared" si="8"/>
        <v>1065.6977443609021</v>
      </c>
      <c r="AC25" s="359">
        <f t="shared" si="9"/>
        <v>1200.6977443609021</v>
      </c>
      <c r="AD25" s="174">
        <v>6</v>
      </c>
      <c r="AE25" s="389"/>
      <c r="AF25" s="353">
        <f t="shared" si="10"/>
        <v>0.34</v>
      </c>
      <c r="AG25" s="354">
        <f t="shared" si="11"/>
        <v>0.02</v>
      </c>
      <c r="AI25" s="229"/>
    </row>
    <row r="26" spans="1:35" ht="1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7.9000000000000001E-2</v>
      </c>
      <c r="K26" s="8">
        <f t="shared" si="20"/>
        <v>0.26100000000000001</v>
      </c>
      <c r="L26" s="157"/>
      <c r="M26" s="162">
        <f t="shared" si="1"/>
        <v>40.130000000000003</v>
      </c>
      <c r="N26" s="312">
        <f t="shared" si="2"/>
        <v>2.6753333333333334E-2</v>
      </c>
      <c r="O26" s="159">
        <f t="shared" si="3"/>
        <v>1.92</v>
      </c>
      <c r="P26" s="212">
        <f t="shared" si="17"/>
        <v>129.97</v>
      </c>
      <c r="Q26" s="225">
        <f t="shared" si="4"/>
        <v>8.6646666666666664E-2</v>
      </c>
      <c r="R26" s="119">
        <f t="shared" si="21"/>
        <v>68</v>
      </c>
      <c r="S26" s="120">
        <f t="shared" si="22"/>
        <v>0.39</v>
      </c>
      <c r="T26" s="126">
        <f t="shared" si="18"/>
        <v>90</v>
      </c>
      <c r="U26" s="127">
        <f t="shared" si="23"/>
        <v>0.52</v>
      </c>
      <c r="V26" s="386"/>
      <c r="W26" s="351">
        <f t="shared" si="5"/>
        <v>37.58</v>
      </c>
      <c r="X26" s="352">
        <f t="shared" si="19"/>
        <v>167.55</v>
      </c>
      <c r="Y26" s="355"/>
      <c r="Z26" s="356">
        <f t="shared" si="6"/>
        <v>1332.45</v>
      </c>
      <c r="AA26" s="357">
        <f t="shared" si="7"/>
        <v>0.11</v>
      </c>
      <c r="AB26" s="358">
        <f t="shared" si="8"/>
        <v>709.6427083333333</v>
      </c>
      <c r="AC26" s="359">
        <f t="shared" si="9"/>
        <v>883.6427083333333</v>
      </c>
      <c r="AD26" s="174">
        <v>7</v>
      </c>
      <c r="AE26" s="389"/>
      <c r="AF26" s="353">
        <f t="shared" si="10"/>
        <v>0.28999999999999998</v>
      </c>
      <c r="AG26" s="354">
        <f t="shared" si="11"/>
        <v>0.03</v>
      </c>
      <c r="AI26" s="403">
        <v>2</v>
      </c>
    </row>
    <row r="27" spans="1:35" ht="1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0.115</v>
      </c>
      <c r="K27" s="8">
        <f t="shared" si="20"/>
        <v>0.376</v>
      </c>
      <c r="L27" s="157"/>
      <c r="M27" s="162">
        <f t="shared" si="1"/>
        <v>61.59</v>
      </c>
      <c r="N27" s="312">
        <f t="shared" si="2"/>
        <v>4.1059999999999999E-2</v>
      </c>
      <c r="O27" s="159">
        <f t="shared" si="3"/>
        <v>2.81</v>
      </c>
      <c r="P27" s="212">
        <f t="shared" si="17"/>
        <v>213.63</v>
      </c>
      <c r="Q27" s="225">
        <f t="shared" si="4"/>
        <v>0.14241999999999999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54.14</v>
      </c>
      <c r="X27" s="352">
        <f t="shared" si="19"/>
        <v>267.77</v>
      </c>
      <c r="Y27" s="355"/>
      <c r="Z27" s="356">
        <f t="shared" si="6"/>
        <v>1232.23</v>
      </c>
      <c r="AA27" s="357">
        <f t="shared" si="7"/>
        <v>0.18</v>
      </c>
      <c r="AB27" s="358">
        <f t="shared" si="8"/>
        <v>453.929537366548</v>
      </c>
      <c r="AC27" s="359">
        <f t="shared" si="9"/>
        <v>670.92953736654795</v>
      </c>
      <c r="AD27" s="174">
        <v>8</v>
      </c>
      <c r="AE27" s="389"/>
      <c r="AF27" s="353">
        <f t="shared" si="10"/>
        <v>0.25</v>
      </c>
      <c r="AG27" s="354">
        <f t="shared" si="11"/>
        <v>0.04</v>
      </c>
      <c r="AI27" s="403"/>
    </row>
    <row r="28" spans="1:35" ht="17.25" customHeight="1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1.4950000000000001</v>
      </c>
      <c r="J28" s="110">
        <f t="shared" si="0"/>
        <v>0.17199999999999999</v>
      </c>
      <c r="K28" s="8">
        <f t="shared" si="20"/>
        <v>0.54800000000000004</v>
      </c>
      <c r="L28" s="157"/>
      <c r="M28" s="162">
        <f t="shared" si="1"/>
        <v>93.25</v>
      </c>
      <c r="N28" s="312">
        <f t="shared" si="2"/>
        <v>6.2166666666666669E-2</v>
      </c>
      <c r="O28" s="159">
        <f t="shared" si="3"/>
        <v>4.07</v>
      </c>
      <c r="P28" s="212">
        <f t="shared" si="17"/>
        <v>347.18</v>
      </c>
      <c r="Q28" s="225">
        <f t="shared" si="4"/>
        <v>0.23145333333333334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78.91</v>
      </c>
      <c r="X28" s="352">
        <f t="shared" si="19"/>
        <v>426.09</v>
      </c>
      <c r="Y28" s="355"/>
      <c r="Z28" s="356">
        <f t="shared" si="6"/>
        <v>1073.9100000000001</v>
      </c>
      <c r="AA28" s="357">
        <f t="shared" si="7"/>
        <v>0.28000000000000003</v>
      </c>
      <c r="AB28" s="358">
        <f t="shared" si="8"/>
        <v>279.37051597051595</v>
      </c>
      <c r="AC28" s="359">
        <f t="shared" si="9"/>
        <v>543.37051597051595</v>
      </c>
      <c r="AD28" s="174">
        <v>9</v>
      </c>
      <c r="AE28" s="389"/>
      <c r="AF28" s="353">
        <f t="shared" si="10"/>
        <v>0.23</v>
      </c>
      <c r="AG28" s="354">
        <f t="shared" si="11"/>
        <v>0.05</v>
      </c>
      <c r="AI28" s="181"/>
    </row>
    <row r="29" spans="1:35" ht="1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1.53</v>
      </c>
      <c r="J29" s="14">
        <f t="shared" si="0"/>
        <v>0.26300000000000001</v>
      </c>
      <c r="K29" s="15">
        <f t="shared" si="20"/>
        <v>0.81100000000000005</v>
      </c>
      <c r="L29" s="157"/>
      <c r="M29" s="163">
        <f t="shared" si="1"/>
        <v>143.19999999999999</v>
      </c>
      <c r="N29" s="313">
        <f t="shared" si="2"/>
        <v>9.5466666666666658E-2</v>
      </c>
      <c r="O29" s="160">
        <f t="shared" si="3"/>
        <v>5.99</v>
      </c>
      <c r="P29" s="213">
        <f t="shared" si="17"/>
        <v>556.88</v>
      </c>
      <c r="Q29" s="224">
        <f t="shared" si="4"/>
        <v>0.37125333333333332</v>
      </c>
      <c r="R29" s="121">
        <f t="shared" si="21"/>
        <v>93</v>
      </c>
      <c r="S29" s="122">
        <f t="shared" si="22"/>
        <v>0.3</v>
      </c>
      <c r="T29" s="132">
        <f t="shared" si="18"/>
        <v>118</v>
      </c>
      <c r="U29" s="122">
        <f t="shared" si="23"/>
        <v>0.37</v>
      </c>
      <c r="V29" s="386"/>
      <c r="W29" s="360">
        <f t="shared" si="5"/>
        <v>116.78</v>
      </c>
      <c r="X29" s="361">
        <f t="shared" si="19"/>
        <v>673.66</v>
      </c>
      <c r="Y29" s="355"/>
      <c r="Z29" s="364">
        <f t="shared" si="6"/>
        <v>826.34</v>
      </c>
      <c r="AA29" s="365">
        <f t="shared" si="7"/>
        <v>0.45</v>
      </c>
      <c r="AB29" s="366">
        <f t="shared" si="8"/>
        <v>153.54991652754592</v>
      </c>
      <c r="AC29" s="367">
        <f t="shared" si="9"/>
        <v>468.54991652754592</v>
      </c>
      <c r="AD29" s="174">
        <v>10</v>
      </c>
      <c r="AE29" s="389"/>
      <c r="AF29" s="362">
        <f t="shared" si="10"/>
        <v>0.21</v>
      </c>
      <c r="AG29" s="363">
        <f t="shared" si="11"/>
        <v>0.08</v>
      </c>
    </row>
    <row r="30" spans="1:35" ht="1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1.5649999999999999</v>
      </c>
      <c r="J30" s="110">
        <f t="shared" si="0"/>
        <v>0.41199999999999998</v>
      </c>
      <c r="K30" s="8">
        <f t="shared" si="20"/>
        <v>1.2230000000000001</v>
      </c>
      <c r="L30" s="157"/>
      <c r="M30" s="162">
        <f t="shared" si="1"/>
        <v>224.9</v>
      </c>
      <c r="N30" s="312">
        <f t="shared" si="2"/>
        <v>0.14993333333333334</v>
      </c>
      <c r="O30" s="159">
        <f t="shared" si="3"/>
        <v>9.0299999999999994</v>
      </c>
      <c r="P30" s="212">
        <f t="shared" si="17"/>
        <v>913.85</v>
      </c>
      <c r="Q30" s="225">
        <f t="shared" si="4"/>
        <v>0.60923333333333329</v>
      </c>
      <c r="R30" s="119">
        <f t="shared" si="21"/>
        <v>101</v>
      </c>
      <c r="S30" s="120">
        <f t="shared" si="22"/>
        <v>0.27</v>
      </c>
      <c r="T30" s="126">
        <f t="shared" si="18"/>
        <v>127</v>
      </c>
      <c r="U30" s="127">
        <f t="shared" si="23"/>
        <v>0.34</v>
      </c>
      <c r="V30" s="386"/>
      <c r="W30" s="351">
        <f t="shared" si="5"/>
        <v>176.11</v>
      </c>
      <c r="X30" s="352">
        <f t="shared" si="19"/>
        <v>1089.96</v>
      </c>
      <c r="Y30" s="355"/>
      <c r="Z30" s="356">
        <f t="shared" si="6"/>
        <v>410.04</v>
      </c>
      <c r="AA30" s="357">
        <f t="shared" si="7"/>
        <v>0.73</v>
      </c>
      <c r="AB30" s="358">
        <f t="shared" si="8"/>
        <v>61.010852713178302</v>
      </c>
      <c r="AC30" s="359">
        <f t="shared" si="9"/>
        <v>435.01085271317828</v>
      </c>
      <c r="AD30" s="174">
        <v>11</v>
      </c>
      <c r="AE30" s="389"/>
      <c r="AF30" s="353">
        <f t="shared" si="10"/>
        <v>0.19</v>
      </c>
      <c r="AG30" s="354">
        <f t="shared" si="11"/>
        <v>0.12</v>
      </c>
    </row>
    <row r="31" spans="1:35" ht="15">
      <c r="A31" s="392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1.6</v>
      </c>
      <c r="J31" s="110">
        <f t="shared" si="0"/>
        <v>0.65900000000000003</v>
      </c>
      <c r="K31" s="8">
        <f t="shared" si="20"/>
        <v>1.8820000000000001</v>
      </c>
      <c r="L31" s="157"/>
      <c r="M31" s="162">
        <f t="shared" si="1"/>
        <v>360.36</v>
      </c>
      <c r="N31" s="312">
        <f t="shared" si="2"/>
        <v>0.24024000000000001</v>
      </c>
      <c r="O31" s="159">
        <f t="shared" si="3"/>
        <v>13.91</v>
      </c>
      <c r="P31" s="212">
        <f t="shared" si="17"/>
        <v>1524.05</v>
      </c>
      <c r="Q31" s="225">
        <f t="shared" si="4"/>
        <v>1.0160333333333333</v>
      </c>
      <c r="R31" s="119">
        <f t="shared" si="21"/>
        <v>110</v>
      </c>
      <c r="S31" s="120">
        <f t="shared" si="22"/>
        <v>0.25</v>
      </c>
      <c r="T31" s="126">
        <f t="shared" si="18"/>
        <v>137</v>
      </c>
      <c r="U31" s="127">
        <f t="shared" si="23"/>
        <v>0.31</v>
      </c>
      <c r="V31" s="386"/>
      <c r="W31" s="351">
        <f t="shared" si="5"/>
        <v>271.01</v>
      </c>
      <c r="X31" s="352">
        <f t="shared" si="19"/>
        <v>1795.06</v>
      </c>
      <c r="Y31" s="355"/>
      <c r="Z31" s="356">
        <f t="shared" si="6"/>
        <v>-295.06</v>
      </c>
      <c r="AA31" s="357">
        <f t="shared" si="7"/>
        <v>1.2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0.18</v>
      </c>
      <c r="AG31" s="354">
        <f t="shared" si="11"/>
        <v>0.18</v>
      </c>
    </row>
    <row r="32" spans="1:35" ht="1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1.635</v>
      </c>
      <c r="J32" s="110">
        <f t="shared" si="0"/>
        <v>1.077</v>
      </c>
      <c r="K32" s="8">
        <f t="shared" si="20"/>
        <v>2.9590000000000001</v>
      </c>
      <c r="L32" s="157"/>
      <c r="M32" s="162">
        <f t="shared" si="1"/>
        <v>589.29</v>
      </c>
      <c r="N32" s="312">
        <f t="shared" si="2"/>
        <v>0.39285999999999999</v>
      </c>
      <c r="O32" s="159">
        <f t="shared" si="3"/>
        <v>21.9</v>
      </c>
      <c r="P32" s="212">
        <f t="shared" si="17"/>
        <v>2576.15</v>
      </c>
      <c r="Q32" s="225">
        <f t="shared" si="4"/>
        <v>1.7174333333333334</v>
      </c>
      <c r="R32" s="119">
        <f t="shared" si="21"/>
        <v>118</v>
      </c>
      <c r="S32" s="120">
        <f t="shared" si="22"/>
        <v>0.23</v>
      </c>
      <c r="T32" s="126">
        <f t="shared" si="18"/>
        <v>146</v>
      </c>
      <c r="U32" s="127">
        <f t="shared" si="23"/>
        <v>0.28000000000000003</v>
      </c>
      <c r="V32" s="386"/>
      <c r="W32" s="351">
        <f t="shared" si="5"/>
        <v>426.1</v>
      </c>
      <c r="X32" s="352">
        <f t="shared" si="19"/>
        <v>3002.25</v>
      </c>
      <c r="Y32" s="355"/>
      <c r="Z32" s="356">
        <f t="shared" si="6"/>
        <v>-1502.25</v>
      </c>
      <c r="AA32" s="357">
        <f t="shared" si="7"/>
        <v>2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0.17</v>
      </c>
      <c r="AG32" s="354">
        <f t="shared" si="11"/>
        <v>0.28000000000000003</v>
      </c>
    </row>
    <row r="33" spans="1:33" ht="1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1.67</v>
      </c>
      <c r="J33" s="110">
        <f t="shared" si="0"/>
        <v>1.7989999999999999</v>
      </c>
      <c r="K33" s="8">
        <f t="shared" si="20"/>
        <v>4.758</v>
      </c>
      <c r="L33" s="157"/>
      <c r="M33" s="162">
        <f t="shared" si="1"/>
        <v>982.94</v>
      </c>
      <c r="N33" s="312">
        <f t="shared" si="2"/>
        <v>0.65529333333333339</v>
      </c>
      <c r="O33" s="159">
        <f t="shared" si="3"/>
        <v>35.22</v>
      </c>
      <c r="P33" s="212">
        <f t="shared" si="17"/>
        <v>4408.72</v>
      </c>
      <c r="Q33" s="225">
        <f t="shared" si="4"/>
        <v>2.9391466666666668</v>
      </c>
      <c r="R33" s="119">
        <f t="shared" si="21"/>
        <v>125</v>
      </c>
      <c r="S33" s="120">
        <f t="shared" si="22"/>
        <v>0.21</v>
      </c>
      <c r="T33" s="126">
        <f t="shared" si="18"/>
        <v>154</v>
      </c>
      <c r="U33" s="127">
        <f t="shared" si="23"/>
        <v>0.26</v>
      </c>
      <c r="V33" s="386"/>
      <c r="W33" s="351">
        <f t="shared" si="5"/>
        <v>685.15</v>
      </c>
      <c r="X33" s="352">
        <f t="shared" si="19"/>
        <v>5093.87</v>
      </c>
      <c r="Y33" s="355"/>
      <c r="Z33" s="356">
        <f t="shared" si="6"/>
        <v>-3593.87</v>
      </c>
      <c r="AA33" s="357">
        <f t="shared" si="7"/>
        <v>3.4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0.16</v>
      </c>
      <c r="AG33" s="354">
        <f t="shared" si="11"/>
        <v>0.46</v>
      </c>
    </row>
    <row r="34" spans="1:33" ht="1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1.7050000000000001</v>
      </c>
      <c r="J34" s="14">
        <f t="shared" si="0"/>
        <v>3.0670000000000002</v>
      </c>
      <c r="K34" s="15">
        <f t="shared" si="20"/>
        <v>7.8250000000000002</v>
      </c>
      <c r="L34" s="157"/>
      <c r="M34" s="163">
        <f t="shared" si="1"/>
        <v>1674.97</v>
      </c>
      <c r="N34" s="313">
        <f t="shared" si="2"/>
        <v>1.1166466666666668</v>
      </c>
      <c r="O34" s="160">
        <f t="shared" si="3"/>
        <v>57.94</v>
      </c>
      <c r="P34" s="213">
        <f t="shared" si="17"/>
        <v>7638.89</v>
      </c>
      <c r="Q34" s="224">
        <f t="shared" si="4"/>
        <v>5.0925933333333333</v>
      </c>
      <c r="R34" s="121">
        <f t="shared" si="21"/>
        <v>132</v>
      </c>
      <c r="S34" s="122">
        <f t="shared" si="22"/>
        <v>0.19</v>
      </c>
      <c r="T34" s="130">
        <f t="shared" si="18"/>
        <v>162</v>
      </c>
      <c r="U34" s="131">
        <f t="shared" si="23"/>
        <v>0.23</v>
      </c>
      <c r="V34" s="386"/>
      <c r="W34" s="360">
        <f t="shared" si="5"/>
        <v>1126.8</v>
      </c>
      <c r="X34" s="361">
        <f t="shared" si="19"/>
        <v>8765.69</v>
      </c>
      <c r="Y34" s="355"/>
      <c r="Z34" s="364">
        <f t="shared" si="6"/>
        <v>-7265.69</v>
      </c>
      <c r="AA34" s="365">
        <f t="shared" si="7"/>
        <v>5.84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0.15</v>
      </c>
      <c r="AG34" s="363">
        <f t="shared" si="11"/>
        <v>0.75</v>
      </c>
    </row>
    <row r="35" spans="1:33" ht="1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1.74</v>
      </c>
      <c r="J35" s="110">
        <f t="shared" si="0"/>
        <v>5.3369999999999997</v>
      </c>
      <c r="K35" s="8">
        <f t="shared" si="20"/>
        <v>13.161999999999999</v>
      </c>
      <c r="L35" s="157"/>
      <c r="M35" s="162">
        <f t="shared" si="1"/>
        <v>2912.43</v>
      </c>
      <c r="N35" s="312">
        <f t="shared" si="2"/>
        <v>1.9416199999999999</v>
      </c>
      <c r="O35" s="159">
        <f t="shared" si="3"/>
        <v>97.38</v>
      </c>
      <c r="P35" s="212">
        <f t="shared" si="17"/>
        <v>13418.27</v>
      </c>
      <c r="Q35" s="225">
        <f t="shared" si="4"/>
        <v>8.9455133333333343</v>
      </c>
      <c r="R35" s="119">
        <f t="shared" si="21"/>
        <v>138</v>
      </c>
      <c r="S35" s="120">
        <f t="shared" si="22"/>
        <v>0.17</v>
      </c>
      <c r="T35" s="126">
        <f t="shared" si="18"/>
        <v>169</v>
      </c>
      <c r="U35" s="127">
        <f t="shared" si="23"/>
        <v>0.21</v>
      </c>
      <c r="V35" s="386"/>
      <c r="W35" s="351">
        <f t="shared" si="5"/>
        <v>1895.33</v>
      </c>
      <c r="X35" s="352">
        <f t="shared" si="19"/>
        <v>15313.6</v>
      </c>
      <c r="Y35" s="355"/>
      <c r="Z35" s="356">
        <f t="shared" si="6"/>
        <v>-13813.6</v>
      </c>
      <c r="AA35" s="357">
        <f t="shared" si="7"/>
        <v>10.210000000000001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0.14000000000000001</v>
      </c>
      <c r="AG35" s="354">
        <f t="shared" si="11"/>
        <v>1.26</v>
      </c>
    </row>
    <row r="36" spans="1:33" ht="1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1.7749999999999999</v>
      </c>
      <c r="J36" s="110">
        <f t="shared" si="0"/>
        <v>9.4730000000000008</v>
      </c>
      <c r="K36" s="8">
        <f t="shared" si="20"/>
        <v>22.634999999999998</v>
      </c>
      <c r="L36" s="157"/>
      <c r="M36" s="162">
        <f t="shared" si="1"/>
        <v>5178.3900000000003</v>
      </c>
      <c r="N36" s="312">
        <f t="shared" si="2"/>
        <v>3.4522600000000003</v>
      </c>
      <c r="O36" s="159">
        <f t="shared" si="3"/>
        <v>167.54</v>
      </c>
      <c r="P36" s="212">
        <f t="shared" si="17"/>
        <v>23914.9</v>
      </c>
      <c r="Q36" s="225">
        <f t="shared" si="4"/>
        <v>15.943266666666668</v>
      </c>
      <c r="R36" s="119">
        <f t="shared" si="21"/>
        <v>143</v>
      </c>
      <c r="S36" s="120">
        <f t="shared" si="22"/>
        <v>0.16</v>
      </c>
      <c r="T36" s="126">
        <f t="shared" si="18"/>
        <v>175</v>
      </c>
      <c r="U36" s="127">
        <f t="shared" si="23"/>
        <v>0.2</v>
      </c>
      <c r="V36" s="386"/>
      <c r="W36" s="351">
        <f t="shared" si="5"/>
        <v>3259.44</v>
      </c>
      <c r="X36" s="352">
        <f t="shared" si="19"/>
        <v>27174.34</v>
      </c>
      <c r="Y36" s="355"/>
      <c r="Z36" s="356">
        <f t="shared" si="6"/>
        <v>-25674.34</v>
      </c>
      <c r="AA36" s="357">
        <f t="shared" si="7"/>
        <v>18.12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0.14000000000000001</v>
      </c>
      <c r="AG36" s="354">
        <f t="shared" si="11"/>
        <v>2.17</v>
      </c>
    </row>
    <row r="37" spans="1:33" ht="1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1.81</v>
      </c>
      <c r="J37" s="110">
        <f t="shared" si="0"/>
        <v>17.146000000000001</v>
      </c>
      <c r="K37" s="8">
        <f t="shared" si="20"/>
        <v>39.780999999999999</v>
      </c>
      <c r="L37" s="157"/>
      <c r="M37" s="162">
        <f t="shared" si="1"/>
        <v>9392.7800000000007</v>
      </c>
      <c r="N37" s="312">
        <f t="shared" si="2"/>
        <v>6.2618533333333337</v>
      </c>
      <c r="O37" s="159">
        <f t="shared" si="3"/>
        <v>294.37</v>
      </c>
      <c r="P37" s="212">
        <f t="shared" si="17"/>
        <v>43320.08</v>
      </c>
      <c r="Q37" s="225">
        <f t="shared" si="4"/>
        <v>28.880053333333336</v>
      </c>
      <c r="R37" s="119">
        <f t="shared" si="21"/>
        <v>147</v>
      </c>
      <c r="S37" s="120">
        <f t="shared" si="22"/>
        <v>0.15</v>
      </c>
      <c r="T37" s="126">
        <f t="shared" si="18"/>
        <v>180</v>
      </c>
      <c r="U37" s="127">
        <f t="shared" si="23"/>
        <v>0.18</v>
      </c>
      <c r="V37" s="386"/>
      <c r="W37" s="351">
        <f t="shared" si="5"/>
        <v>5728.46</v>
      </c>
      <c r="X37" s="352">
        <f t="shared" si="19"/>
        <v>49048.54</v>
      </c>
      <c r="Y37" s="355"/>
      <c r="Z37" s="356">
        <f t="shared" si="6"/>
        <v>-47548.54</v>
      </c>
      <c r="AA37" s="357">
        <f t="shared" si="7"/>
        <v>32.700000000000003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0.13</v>
      </c>
      <c r="AG37" s="354">
        <f t="shared" si="11"/>
        <v>3.82</v>
      </c>
    </row>
    <row r="38" spans="1:33" ht="1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1.845</v>
      </c>
      <c r="J38" s="110">
        <f t="shared" si="0"/>
        <v>31.634</v>
      </c>
      <c r="K38" s="8">
        <f t="shared" si="20"/>
        <v>71.414999999999992</v>
      </c>
      <c r="L38" s="157"/>
      <c r="M38" s="162">
        <f t="shared" si="1"/>
        <v>17392.310000000001</v>
      </c>
      <c r="N38" s="312">
        <f t="shared" si="2"/>
        <v>11.594873333333334</v>
      </c>
      <c r="O38" s="159">
        <f t="shared" si="3"/>
        <v>528.51</v>
      </c>
      <c r="P38" s="212">
        <f t="shared" si="17"/>
        <v>79783.44</v>
      </c>
      <c r="Q38" s="225">
        <f t="shared" si="4"/>
        <v>53.188960000000002</v>
      </c>
      <c r="R38" s="119">
        <f t="shared" si="21"/>
        <v>151</v>
      </c>
      <c r="S38" s="120">
        <f t="shared" si="22"/>
        <v>0.13</v>
      </c>
      <c r="T38" s="126">
        <f t="shared" si="18"/>
        <v>185</v>
      </c>
      <c r="U38" s="127">
        <f t="shared" si="23"/>
        <v>0.16</v>
      </c>
      <c r="V38" s="386"/>
      <c r="W38" s="351">
        <f t="shared" si="5"/>
        <v>10283.76</v>
      </c>
      <c r="X38" s="352">
        <f t="shared" si="19"/>
        <v>90067.199999999997</v>
      </c>
      <c r="Y38" s="355"/>
      <c r="Z38" s="356">
        <f t="shared" si="6"/>
        <v>-88567.2</v>
      </c>
      <c r="AA38" s="357">
        <f t="shared" si="7"/>
        <v>60.04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0.13</v>
      </c>
      <c r="AG38" s="354">
        <f t="shared" si="11"/>
        <v>6.86</v>
      </c>
    </row>
    <row r="39" spans="1:33" ht="15.75" thickBot="1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1.88</v>
      </c>
      <c r="J39" s="111">
        <f t="shared" si="0"/>
        <v>59.472000000000001</v>
      </c>
      <c r="K39" s="18">
        <f t="shared" si="20"/>
        <v>130.887</v>
      </c>
      <c r="L39" s="157"/>
      <c r="M39" s="164">
        <f t="shared" si="1"/>
        <v>32843.08</v>
      </c>
      <c r="N39" s="314">
        <f t="shared" si="2"/>
        <v>21.895386666666667</v>
      </c>
      <c r="O39" s="161">
        <f t="shared" si="3"/>
        <v>968.59</v>
      </c>
      <c r="P39" s="211">
        <f t="shared" si="17"/>
        <v>149498.51999999999</v>
      </c>
      <c r="Q39" s="226">
        <f t="shared" si="4"/>
        <v>99.665679999999995</v>
      </c>
      <c r="R39" s="123">
        <f t="shared" si="21"/>
        <v>154</v>
      </c>
      <c r="S39" s="124">
        <f t="shared" si="22"/>
        <v>0.12</v>
      </c>
      <c r="T39" s="128">
        <f t="shared" si="18"/>
        <v>189</v>
      </c>
      <c r="U39" s="129">
        <f t="shared" si="23"/>
        <v>0.15</v>
      </c>
      <c r="V39" s="386"/>
      <c r="W39" s="368">
        <f t="shared" si="5"/>
        <v>18847.73</v>
      </c>
      <c r="X39" s="369">
        <f t="shared" si="19"/>
        <v>168346.25</v>
      </c>
      <c r="Y39" s="355"/>
      <c r="Z39" s="372">
        <f t="shared" si="6"/>
        <v>-166846.25</v>
      </c>
      <c r="AA39" s="373">
        <f t="shared" si="7"/>
        <v>112.23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0.13</v>
      </c>
      <c r="AG39" s="371">
        <f t="shared" si="11"/>
        <v>12.57</v>
      </c>
    </row>
    <row r="40" spans="1:33" ht="4.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3" ht="26.25">
      <c r="A43" s="227"/>
      <c r="B43" s="228">
        <v>1</v>
      </c>
      <c r="C43" s="228"/>
      <c r="D43" s="228"/>
      <c r="E43" s="228"/>
      <c r="F43" s="228">
        <v>2</v>
      </c>
      <c r="G43" s="228"/>
      <c r="H43" s="228"/>
      <c r="I43" s="228"/>
      <c r="J43" s="228">
        <v>3</v>
      </c>
      <c r="K43" s="228"/>
      <c r="L43" s="228"/>
      <c r="M43" s="400">
        <v>4</v>
      </c>
      <c r="N43" s="400"/>
      <c r="O43" s="400"/>
      <c r="P43" s="400"/>
      <c r="Q43" s="401"/>
      <c r="R43" s="400"/>
      <c r="S43" s="400"/>
      <c r="T43" s="400"/>
      <c r="U43" s="400"/>
      <c r="V43" s="228"/>
      <c r="W43" s="400">
        <v>5</v>
      </c>
      <c r="X43" s="401"/>
      <c r="Y43" s="228"/>
      <c r="Z43" s="228"/>
      <c r="AA43" s="400">
        <v>6</v>
      </c>
      <c r="AB43" s="400"/>
      <c r="AF43" s="400">
        <v>7</v>
      </c>
      <c r="AG43" s="400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2">
    <mergeCell ref="M43:U43"/>
    <mergeCell ref="N12:O12"/>
    <mergeCell ref="AI5:AI6"/>
    <mergeCell ref="T18:U18"/>
    <mergeCell ref="AB18:AC18"/>
    <mergeCell ref="R18:S18"/>
    <mergeCell ref="M18:N18"/>
    <mergeCell ref="AA43:AB43"/>
    <mergeCell ref="AI26:AI27"/>
    <mergeCell ref="P18:Q18"/>
    <mergeCell ref="AF43:AG43"/>
    <mergeCell ref="W43:X43"/>
  </mergeCells>
  <phoneticPr fontId="2" type="noConversion"/>
  <pageMargins left="0.17" right="0.17" top="0.4" bottom="0.24" header="0.3" footer="0.16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2017-05-01T10:55:09Z</cp:lastPrinted>
  <dcterms:created xsi:type="dcterms:W3CDTF">2016-02-20T10:06:05Z</dcterms:created>
  <dcterms:modified xsi:type="dcterms:W3CDTF">2017-11-27T20:22:28Z</dcterms:modified>
</cp:coreProperties>
</file>