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worksheets/sheet17.xml" ContentType="application/vnd.openxmlformats-officedocument.spreadsheetml.workshee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4415" windowHeight="12645" firstSheet="2" activeTab="2"/>
  </bookViews>
  <sheets>
    <sheet name="mult+lots 2x2" sheetId="4" r:id="rId1"/>
    <sheet name="mult+lots 4x1" sheetId="1" r:id="rId2"/>
    <sheet name="Итого" sheetId="19" r:id="rId3"/>
    <sheet name="0.01" sheetId="2" r:id="rId4"/>
    <sheet name="0.02" sheetId="6" r:id="rId5"/>
    <sheet name="0.03" sheetId="11" r:id="rId6"/>
    <sheet name="0.04" sheetId="9" r:id="rId7"/>
    <sheet name="0.05" sheetId="12" r:id="rId8"/>
    <sheet name="0.06" sheetId="14" r:id="rId9"/>
    <sheet name="0.07" sheetId="15" r:id="rId10"/>
    <sheet name="0.08" sheetId="16" r:id="rId11"/>
    <sheet name="0.09" sheetId="17" r:id="rId12"/>
    <sheet name="0.10" sheetId="18" r:id="rId13"/>
    <sheet name="Steps 4x1" sheetId="5" r:id="rId14"/>
    <sheet name="TP 4x1" sheetId="8" r:id="rId15"/>
    <sheet name="Сводная МОДЕЛЬ 1x1" sheetId="10" r:id="rId16"/>
    <sheet name="Залоги и Цена пункта" sheetId="13" r:id="rId17"/>
  </sheets>
  <calcPr calcId="125725"/>
</workbook>
</file>

<file path=xl/calcChain.xml><?xml version="1.0" encoding="utf-8"?>
<calcChain xmlns="http://schemas.openxmlformats.org/spreadsheetml/2006/main">
  <c r="E9" i="19"/>
  <c r="E10" s="1"/>
  <c r="B9"/>
  <c r="B6"/>
  <c r="B3"/>
  <c r="E6"/>
  <c r="E7" s="1"/>
  <c r="N2"/>
  <c r="G2"/>
  <c r="H2" s="1"/>
  <c r="I2" s="1"/>
  <c r="J2" s="1"/>
  <c r="K2" s="1"/>
  <c r="L2" s="1"/>
  <c r="M2" s="1"/>
  <c r="F2"/>
  <c r="E3"/>
  <c r="E4" s="1"/>
  <c r="G20" i="18"/>
  <c r="K16"/>
  <c r="J16" s="1"/>
  <c r="K15"/>
  <c r="J15" s="1"/>
  <c r="G15"/>
  <c r="K13"/>
  <c r="G13"/>
  <c r="C13"/>
  <c r="K12"/>
  <c r="J13" s="1"/>
  <c r="G12"/>
  <c r="F13" s="1"/>
  <c r="C12"/>
  <c r="O10"/>
  <c r="K10"/>
  <c r="G10"/>
  <c r="C10"/>
  <c r="K9"/>
  <c r="G9"/>
  <c r="C9"/>
  <c r="O8"/>
  <c r="O7"/>
  <c r="K7"/>
  <c r="G7"/>
  <c r="C7"/>
  <c r="O6"/>
  <c r="K6"/>
  <c r="J7" s="1"/>
  <c r="G6"/>
  <c r="F8" s="1"/>
  <c r="C6"/>
  <c r="B8" s="1"/>
  <c r="O4"/>
  <c r="K4"/>
  <c r="J4" s="1"/>
  <c r="O3"/>
  <c r="K3"/>
  <c r="J3"/>
  <c r="O2"/>
  <c r="J2"/>
  <c r="G2"/>
  <c r="F2" s="1"/>
  <c r="C2"/>
  <c r="C20" s="1"/>
  <c r="K1"/>
  <c r="J1" s="1"/>
  <c r="G20" i="17"/>
  <c r="K16"/>
  <c r="J16"/>
  <c r="K15"/>
  <c r="J15"/>
  <c r="G15"/>
  <c r="F15"/>
  <c r="K13"/>
  <c r="G13"/>
  <c r="C13"/>
  <c r="K12"/>
  <c r="J12" s="1"/>
  <c r="G12"/>
  <c r="F12" s="1"/>
  <c r="C12"/>
  <c r="O10"/>
  <c r="K10"/>
  <c r="G10"/>
  <c r="C10"/>
  <c r="K9"/>
  <c r="G9"/>
  <c r="C9"/>
  <c r="O8"/>
  <c r="O7"/>
  <c r="K7"/>
  <c r="G7"/>
  <c r="C7"/>
  <c r="O6"/>
  <c r="K6"/>
  <c r="J6" s="1"/>
  <c r="G6"/>
  <c r="F8" s="1"/>
  <c r="C6"/>
  <c r="B8" s="1"/>
  <c r="O4"/>
  <c r="K4"/>
  <c r="J4" s="1"/>
  <c r="O3"/>
  <c r="K3"/>
  <c r="J3" s="1"/>
  <c r="O2"/>
  <c r="J2"/>
  <c r="G2"/>
  <c r="C2"/>
  <c r="C20" s="1"/>
  <c r="K1"/>
  <c r="J1" s="1"/>
  <c r="G20" i="16"/>
  <c r="K16"/>
  <c r="J16" s="1"/>
  <c r="K15"/>
  <c r="J15" s="1"/>
  <c r="G15"/>
  <c r="F15" s="1"/>
  <c r="K13"/>
  <c r="G13"/>
  <c r="F13"/>
  <c r="C13"/>
  <c r="K12"/>
  <c r="J12" s="1"/>
  <c r="G12"/>
  <c r="F12" s="1"/>
  <c r="C12"/>
  <c r="B39" s="1"/>
  <c r="O10"/>
  <c r="K10"/>
  <c r="G10"/>
  <c r="C10"/>
  <c r="K9"/>
  <c r="G9"/>
  <c r="C9"/>
  <c r="O8"/>
  <c r="O7"/>
  <c r="K7"/>
  <c r="G7"/>
  <c r="C7"/>
  <c r="O6"/>
  <c r="K6"/>
  <c r="J6"/>
  <c r="G6"/>
  <c r="F6"/>
  <c r="C6"/>
  <c r="B8" s="1"/>
  <c r="O4"/>
  <c r="K4"/>
  <c r="J4"/>
  <c r="O3"/>
  <c r="K3"/>
  <c r="J3" s="1"/>
  <c r="O2"/>
  <c r="J2"/>
  <c r="G2"/>
  <c r="C2"/>
  <c r="C20" s="1"/>
  <c r="K1"/>
  <c r="J1" s="1"/>
  <c r="G20" i="15"/>
  <c r="K16"/>
  <c r="J16" s="1"/>
  <c r="K15"/>
  <c r="J15" s="1"/>
  <c r="G15"/>
  <c r="K13"/>
  <c r="G13"/>
  <c r="C13"/>
  <c r="K12"/>
  <c r="J13" s="1"/>
  <c r="G12"/>
  <c r="F13" s="1"/>
  <c r="C12"/>
  <c r="O10"/>
  <c r="K10"/>
  <c r="G10"/>
  <c r="C10"/>
  <c r="K9"/>
  <c r="J10" s="1"/>
  <c r="G9"/>
  <c r="C9"/>
  <c r="O8"/>
  <c r="O7"/>
  <c r="K7"/>
  <c r="G7"/>
  <c r="C7"/>
  <c r="O6"/>
  <c r="K6"/>
  <c r="J7" s="1"/>
  <c r="G6"/>
  <c r="F8" s="1"/>
  <c r="C6"/>
  <c r="O4"/>
  <c r="K4"/>
  <c r="J4" s="1"/>
  <c r="O3"/>
  <c r="K3"/>
  <c r="J3"/>
  <c r="O2"/>
  <c r="J2"/>
  <c r="G2"/>
  <c r="F2"/>
  <c r="C2"/>
  <c r="C20" s="1"/>
  <c r="B2"/>
  <c r="K1"/>
  <c r="J1"/>
  <c r="G20" i="14"/>
  <c r="K16"/>
  <c r="J16" s="1"/>
  <c r="K15"/>
  <c r="J15" s="1"/>
  <c r="G15"/>
  <c r="K13"/>
  <c r="G13"/>
  <c r="C13"/>
  <c r="K12"/>
  <c r="J12"/>
  <c r="G12"/>
  <c r="F13" s="1"/>
  <c r="F12"/>
  <c r="C12"/>
  <c r="O10"/>
  <c r="K10"/>
  <c r="J10"/>
  <c r="G10"/>
  <c r="C10"/>
  <c r="K9"/>
  <c r="J9"/>
  <c r="G9"/>
  <c r="C9"/>
  <c r="O8"/>
  <c r="J8"/>
  <c r="O7"/>
  <c r="K7"/>
  <c r="G7"/>
  <c r="C7"/>
  <c r="O6"/>
  <c r="K6"/>
  <c r="J7" s="1"/>
  <c r="J6"/>
  <c r="G6"/>
  <c r="F8" s="1"/>
  <c r="F6"/>
  <c r="C6"/>
  <c r="B8" s="1"/>
  <c r="O4"/>
  <c r="K4"/>
  <c r="J4"/>
  <c r="O3"/>
  <c r="K3"/>
  <c r="J3" s="1"/>
  <c r="O2"/>
  <c r="J2"/>
  <c r="G2"/>
  <c r="C2"/>
  <c r="C20" s="1"/>
  <c r="K1"/>
  <c r="J1" s="1"/>
  <c r="G20" i="12"/>
  <c r="K16"/>
  <c r="J16" s="1"/>
  <c r="K15"/>
  <c r="J15" s="1"/>
  <c r="G15"/>
  <c r="K13"/>
  <c r="G13"/>
  <c r="C13"/>
  <c r="K12"/>
  <c r="J13" s="1"/>
  <c r="G12"/>
  <c r="C12"/>
  <c r="O10"/>
  <c r="K10"/>
  <c r="G10"/>
  <c r="C10"/>
  <c r="K9"/>
  <c r="G9"/>
  <c r="C9"/>
  <c r="O8"/>
  <c r="O7"/>
  <c r="K7"/>
  <c r="G7"/>
  <c r="C7"/>
  <c r="O6"/>
  <c r="K6"/>
  <c r="J7" s="1"/>
  <c r="G6"/>
  <c r="C6"/>
  <c r="B8" s="1"/>
  <c r="O4"/>
  <c r="K4"/>
  <c r="J4" s="1"/>
  <c r="O3"/>
  <c r="K3"/>
  <c r="J3" s="1"/>
  <c r="O2"/>
  <c r="J2"/>
  <c r="G2"/>
  <c r="F2" s="1"/>
  <c r="C2"/>
  <c r="C20" s="1"/>
  <c r="K1"/>
  <c r="J1" s="1"/>
  <c r="G20" i="9"/>
  <c r="K16"/>
  <c r="J16" s="1"/>
  <c r="K15"/>
  <c r="J15" s="1"/>
  <c r="G15"/>
  <c r="K13"/>
  <c r="G13"/>
  <c r="C13"/>
  <c r="K12"/>
  <c r="J13" s="1"/>
  <c r="G12"/>
  <c r="C12"/>
  <c r="O10"/>
  <c r="K10"/>
  <c r="G10"/>
  <c r="C10"/>
  <c r="K9"/>
  <c r="G9"/>
  <c r="C9"/>
  <c r="O8"/>
  <c r="O7"/>
  <c r="K7"/>
  <c r="G7"/>
  <c r="C7"/>
  <c r="O6"/>
  <c r="K6"/>
  <c r="J7" s="1"/>
  <c r="G6"/>
  <c r="C6"/>
  <c r="B8" s="1"/>
  <c r="O4"/>
  <c r="K4"/>
  <c r="J4" s="1"/>
  <c r="O3"/>
  <c r="K3"/>
  <c r="J3" s="1"/>
  <c r="O2"/>
  <c r="J2"/>
  <c r="G2"/>
  <c r="F2" s="1"/>
  <c r="C2"/>
  <c r="C20" s="1"/>
  <c r="K1"/>
  <c r="J1" s="1"/>
  <c r="G20" i="11"/>
  <c r="K16"/>
  <c r="J16" s="1"/>
  <c r="K15"/>
  <c r="J15" s="1"/>
  <c r="G15"/>
  <c r="K13"/>
  <c r="G13"/>
  <c r="C13"/>
  <c r="K12"/>
  <c r="J13" s="1"/>
  <c r="G12"/>
  <c r="C12"/>
  <c r="O10"/>
  <c r="K10"/>
  <c r="G10"/>
  <c r="C10"/>
  <c r="K9"/>
  <c r="G9"/>
  <c r="C9"/>
  <c r="O8"/>
  <c r="O7"/>
  <c r="K7"/>
  <c r="G7"/>
  <c r="C7"/>
  <c r="O6"/>
  <c r="K6"/>
  <c r="J7" s="1"/>
  <c r="G6"/>
  <c r="C6"/>
  <c r="B8" s="1"/>
  <c r="O4"/>
  <c r="K4"/>
  <c r="J4" s="1"/>
  <c r="O3"/>
  <c r="K3"/>
  <c r="J3" s="1"/>
  <c r="O2"/>
  <c r="J2"/>
  <c r="G2"/>
  <c r="F2" s="1"/>
  <c r="C2"/>
  <c r="C20" s="1"/>
  <c r="K1"/>
  <c r="J1" s="1"/>
  <c r="O10" i="6"/>
  <c r="O8"/>
  <c r="O7"/>
  <c r="O6"/>
  <c r="O4"/>
  <c r="O3"/>
  <c r="O2"/>
  <c r="K16"/>
  <c r="K15"/>
  <c r="K13"/>
  <c r="K12"/>
  <c r="K10"/>
  <c r="K9"/>
  <c r="K7"/>
  <c r="K6"/>
  <c r="K4"/>
  <c r="K3"/>
  <c r="K1"/>
  <c r="G15"/>
  <c r="G13"/>
  <c r="G12"/>
  <c r="G10"/>
  <c r="E37" s="1"/>
  <c r="G9"/>
  <c r="G7"/>
  <c r="E28" s="1"/>
  <c r="G6"/>
  <c r="G2"/>
  <c r="C13"/>
  <c r="C12"/>
  <c r="B33" s="1"/>
  <c r="C10"/>
  <c r="C9"/>
  <c r="C7"/>
  <c r="C6"/>
  <c r="C2"/>
  <c r="E38"/>
  <c r="E36"/>
  <c r="B35"/>
  <c r="B34"/>
  <c r="E33"/>
  <c r="B32"/>
  <c r="E31"/>
  <c r="B30"/>
  <c r="E29"/>
  <c r="B28"/>
  <c r="E27"/>
  <c r="B26"/>
  <c r="E25"/>
  <c r="B25"/>
  <c r="I24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E24"/>
  <c r="B24"/>
  <c r="I23"/>
  <c r="E23"/>
  <c r="B23"/>
  <c r="J22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I22"/>
  <c r="E22"/>
  <c r="B22"/>
  <c r="J21"/>
  <c r="I21"/>
  <c r="E21"/>
  <c r="F21" s="1"/>
  <c r="F22" s="1"/>
  <c r="F23" s="1"/>
  <c r="B21"/>
  <c r="J20"/>
  <c r="P20" s="1"/>
  <c r="I20"/>
  <c r="G20"/>
  <c r="E20"/>
  <c r="C20"/>
  <c r="C21" s="1"/>
  <c r="J16"/>
  <c r="J15"/>
  <c r="F15"/>
  <c r="J13"/>
  <c r="F13"/>
  <c r="J12"/>
  <c r="F12"/>
  <c r="J10"/>
  <c r="J9"/>
  <c r="J8"/>
  <c r="F8"/>
  <c r="B8"/>
  <c r="J7"/>
  <c r="J6"/>
  <c r="F6"/>
  <c r="J4"/>
  <c r="J3"/>
  <c r="J2"/>
  <c r="F2"/>
  <c r="B2"/>
  <c r="J1"/>
  <c r="E39" i="2"/>
  <c r="B39"/>
  <c r="E38"/>
  <c r="B38"/>
  <c r="E37"/>
  <c r="B37"/>
  <c r="E36"/>
  <c r="B36"/>
  <c r="E35"/>
  <c r="B35"/>
  <c r="E34"/>
  <c r="B34"/>
  <c r="E33"/>
  <c r="B33"/>
  <c r="E32"/>
  <c r="B32"/>
  <c r="E31"/>
  <c r="B31"/>
  <c r="E30"/>
  <c r="B30"/>
  <c r="E29"/>
  <c r="B29"/>
  <c r="E28"/>
  <c r="B28"/>
  <c r="E27"/>
  <c r="B27"/>
  <c r="E26"/>
  <c r="B26"/>
  <c r="E25"/>
  <c r="B25"/>
  <c r="I24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E24"/>
  <c r="B24"/>
  <c r="I23"/>
  <c r="E23"/>
  <c r="B23"/>
  <c r="J22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I22"/>
  <c r="E22"/>
  <c r="B22"/>
  <c r="J21"/>
  <c r="I21"/>
  <c r="F2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E21"/>
  <c r="B21"/>
  <c r="J20"/>
  <c r="P20" s="1"/>
  <c r="I20"/>
  <c r="G20"/>
  <c r="G21" s="1"/>
  <c r="E20"/>
  <c r="C20"/>
  <c r="C21" s="1"/>
  <c r="J16"/>
  <c r="J15"/>
  <c r="F15"/>
  <c r="J13"/>
  <c r="F13"/>
  <c r="J12"/>
  <c r="F12"/>
  <c r="J10"/>
  <c r="J9"/>
  <c r="J8"/>
  <c r="F8"/>
  <c r="B8"/>
  <c r="J7"/>
  <c r="J6"/>
  <c r="F6"/>
  <c r="J4"/>
  <c r="J3"/>
  <c r="J2"/>
  <c r="F2"/>
  <c r="B2"/>
  <c r="J1"/>
  <c r="AL33" i="10"/>
  <c r="AL32"/>
  <c r="AL31"/>
  <c r="AL30"/>
  <c r="AL29"/>
  <c r="AJ33"/>
  <c r="AJ32"/>
  <c r="AJ31"/>
  <c r="AJ30"/>
  <c r="AJ29"/>
  <c r="AJ28"/>
  <c r="AJ27"/>
  <c r="AJ26"/>
  <c r="AJ25"/>
  <c r="AL24"/>
  <c r="AL25"/>
  <c r="AL26"/>
  <c r="AL27"/>
  <c r="AL28"/>
  <c r="F15"/>
  <c r="F13"/>
  <c r="F12"/>
  <c r="F6"/>
  <c r="F2"/>
  <c r="F8"/>
  <c r="B2"/>
  <c r="B8"/>
  <c r="B8" i="4"/>
  <c r="J8"/>
  <c r="N8" i="1"/>
  <c r="J8"/>
  <c r="F8"/>
  <c r="B8"/>
  <c r="K8" i="8"/>
  <c r="H8"/>
  <c r="E8"/>
  <c r="B8"/>
  <c r="N8" i="5"/>
  <c r="J8"/>
  <c r="F8"/>
  <c r="B8"/>
  <c r="B16" i="4"/>
  <c r="N7" i="5"/>
  <c r="J7"/>
  <c r="F7"/>
  <c r="B7"/>
  <c r="N10"/>
  <c r="J10"/>
  <c r="F10"/>
  <c r="B10"/>
  <c r="N13"/>
  <c r="N12"/>
  <c r="J13"/>
  <c r="J12"/>
  <c r="F13"/>
  <c r="F12"/>
  <c r="B13"/>
  <c r="B12"/>
  <c r="N24" i="4"/>
  <c r="N25" s="1"/>
  <c r="N23"/>
  <c r="N22"/>
  <c r="N21"/>
  <c r="J24"/>
  <c r="J25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J8" i="10"/>
  <c r="N16" i="1"/>
  <c r="N15"/>
  <c r="N13"/>
  <c r="N12"/>
  <c r="N10"/>
  <c r="N9"/>
  <c r="N7"/>
  <c r="N6"/>
  <c r="N4"/>
  <c r="N3"/>
  <c r="N2"/>
  <c r="J16"/>
  <c r="J15"/>
  <c r="J13"/>
  <c r="J12"/>
  <c r="J10"/>
  <c r="J9"/>
  <c r="J7"/>
  <c r="J6"/>
  <c r="J4"/>
  <c r="J3"/>
  <c r="J2"/>
  <c r="F16"/>
  <c r="F15"/>
  <c r="F13"/>
  <c r="F12"/>
  <c r="F10"/>
  <c r="F9"/>
  <c r="F7"/>
  <c r="F6"/>
  <c r="F4"/>
  <c r="F3"/>
  <c r="F2"/>
  <c r="B16"/>
  <c r="B15"/>
  <c r="B13"/>
  <c r="B12"/>
  <c r="B10"/>
  <c r="B9"/>
  <c r="B7"/>
  <c r="B6"/>
  <c r="B4"/>
  <c r="B3"/>
  <c r="B2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21"/>
  <c r="N20"/>
  <c r="J24"/>
  <c r="J25" s="1"/>
  <c r="J23"/>
  <c r="J22"/>
  <c r="J21"/>
  <c r="J20"/>
  <c r="F24"/>
  <c r="F25" s="1"/>
  <c r="F23"/>
  <c r="F22"/>
  <c r="F21"/>
  <c r="F20"/>
  <c r="B24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23"/>
  <c r="B22"/>
  <c r="B21"/>
  <c r="B20"/>
  <c r="J13" i="10"/>
  <c r="J12"/>
  <c r="I22"/>
  <c r="I23" s="1"/>
  <c r="I24" s="1"/>
  <c r="I21"/>
  <c r="I20"/>
  <c r="J20"/>
  <c r="K20" s="1"/>
  <c r="W20" s="1"/>
  <c r="AG20" s="1"/>
  <c r="J21"/>
  <c r="J22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/>
  <c r="O21"/>
  <c r="P21"/>
  <c r="O22"/>
  <c r="P22"/>
  <c r="O23"/>
  <c r="P23"/>
  <c r="O24"/>
  <c r="P24"/>
  <c r="O25"/>
  <c r="P25"/>
  <c r="O26"/>
  <c r="P26"/>
  <c r="O27"/>
  <c r="P27"/>
  <c r="O28"/>
  <c r="P28"/>
  <c r="O29"/>
  <c r="P29"/>
  <c r="O30"/>
  <c r="P30"/>
  <c r="O31"/>
  <c r="P31"/>
  <c r="O32"/>
  <c r="P32"/>
  <c r="O33"/>
  <c r="P33"/>
  <c r="O34"/>
  <c r="P34"/>
  <c r="O35"/>
  <c r="P35"/>
  <c r="O36"/>
  <c r="P36"/>
  <c r="O37"/>
  <c r="P37"/>
  <c r="O38"/>
  <c r="P38"/>
  <c r="O39"/>
  <c r="P39"/>
  <c r="K20"/>
  <c r="L20"/>
  <c r="K21"/>
  <c r="L21" s="1"/>
  <c r="L22" s="1"/>
  <c r="L23" s="1"/>
  <c r="L24" s="1"/>
  <c r="K22"/>
  <c r="K23"/>
  <c r="K24"/>
  <c r="G20"/>
  <c r="H20" s="1"/>
  <c r="H21" s="1"/>
  <c r="H22" s="1"/>
  <c r="H23" s="1"/>
  <c r="H24" s="1"/>
  <c r="G21"/>
  <c r="G22"/>
  <c r="G23"/>
  <c r="G24"/>
  <c r="C20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D20"/>
  <c r="O21" i="4"/>
  <c r="P21" s="1"/>
  <c r="P22" s="1"/>
  <c r="P23" s="1"/>
  <c r="P24" s="1"/>
  <c r="O22"/>
  <c r="O23"/>
  <c r="O24"/>
  <c r="K22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21"/>
  <c r="L21"/>
  <c r="L22" s="1"/>
  <c r="G21"/>
  <c r="H21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2"/>
  <c r="C21"/>
  <c r="D21"/>
  <c r="D22" s="1"/>
  <c r="C23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1" i="1"/>
  <c r="J1"/>
  <c r="F1"/>
  <c r="B1"/>
  <c r="J1" i="4"/>
  <c r="B1"/>
  <c r="J1" i="10"/>
  <c r="O21" i="5"/>
  <c r="K21"/>
  <c r="G21"/>
  <c r="C21"/>
  <c r="J16" i="10"/>
  <c r="J15"/>
  <c r="J10"/>
  <c r="J9"/>
  <c r="J7"/>
  <c r="J6"/>
  <c r="J4"/>
  <c r="J3"/>
  <c r="J2"/>
  <c r="J16" i="4"/>
  <c r="J10"/>
  <c r="B10"/>
  <c r="J15"/>
  <c r="J9"/>
  <c r="J7"/>
  <c r="J6"/>
  <c r="J3"/>
  <c r="J2"/>
  <c r="B7"/>
  <c r="B15"/>
  <c r="B9"/>
  <c r="B6"/>
  <c r="B3"/>
  <c r="B2"/>
  <c r="B2" i="5"/>
  <c r="N15"/>
  <c r="N9"/>
  <c r="N6"/>
  <c r="N2"/>
  <c r="J15"/>
  <c r="J9"/>
  <c r="J6"/>
  <c r="J2"/>
  <c r="F15"/>
  <c r="F9"/>
  <c r="F6"/>
  <c r="F2"/>
  <c r="B6"/>
  <c r="B15"/>
  <c r="B9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21" s="1"/>
  <c r="L22" s="1"/>
  <c r="L23" s="1"/>
  <c r="L24" s="1"/>
  <c r="L25" s="1"/>
  <c r="L26" s="1"/>
  <c r="L27" s="1"/>
  <c r="L28" s="1"/>
  <c r="L29" s="1"/>
  <c r="L30"/>
  <c r="L31"/>
  <c r="L32"/>
  <c r="I39"/>
  <c r="I38"/>
  <c r="I37"/>
  <c r="I36"/>
  <c r="I35"/>
  <c r="I34"/>
  <c r="I33"/>
  <c r="I20"/>
  <c r="I21" s="1"/>
  <c r="I22" s="1"/>
  <c r="I23" s="1"/>
  <c r="I24" s="1"/>
  <c r="I25" s="1"/>
  <c r="I26" s="1"/>
  <c r="I27" s="1"/>
  <c r="I28" s="1"/>
  <c r="I29" s="1"/>
  <c r="I30" s="1"/>
  <c r="I31" s="1"/>
  <c r="I32" s="1"/>
  <c r="F39"/>
  <c r="F38"/>
  <c r="F37"/>
  <c r="F36"/>
  <c r="F35"/>
  <c r="F34"/>
  <c r="F33"/>
  <c r="F32"/>
  <c r="F31"/>
  <c r="F30"/>
  <c r="F20"/>
  <c r="F21"/>
  <c r="F22" s="1"/>
  <c r="F23" s="1"/>
  <c r="F24" s="1"/>
  <c r="F25" s="1"/>
  <c r="F26" s="1"/>
  <c r="F27" s="1"/>
  <c r="F28" s="1"/>
  <c r="F29"/>
  <c r="C20"/>
  <c r="C21"/>
  <c r="C22" s="1"/>
  <c r="C23" s="1"/>
  <c r="C24" s="1"/>
  <c r="C25" s="1"/>
  <c r="C26" s="1"/>
  <c r="C27" s="1"/>
  <c r="C28" s="1"/>
  <c r="C29" s="1"/>
  <c r="C30" s="1"/>
  <c r="C31"/>
  <c r="C32"/>
  <c r="C33"/>
  <c r="C34"/>
  <c r="C35"/>
  <c r="C36"/>
  <c r="C37"/>
  <c r="C38"/>
  <c r="C39"/>
  <c r="P20" i="5"/>
  <c r="P21"/>
  <c r="O22"/>
  <c r="P22"/>
  <c r="O23"/>
  <c r="P23"/>
  <c r="O24"/>
  <c r="P24"/>
  <c r="O25"/>
  <c r="P25"/>
  <c r="O26"/>
  <c r="P26"/>
  <c r="O27"/>
  <c r="P27"/>
  <c r="O28"/>
  <c r="P28"/>
  <c r="P29" s="1"/>
  <c r="P30" s="1"/>
  <c r="P31" s="1"/>
  <c r="P32" s="1"/>
  <c r="P33" s="1"/>
  <c r="P34" s="1"/>
  <c r="P35" s="1"/>
  <c r="P36" s="1"/>
  <c r="P37" s="1"/>
  <c r="P38" s="1"/>
  <c r="P39" s="1"/>
  <c r="O29"/>
  <c r="O30"/>
  <c r="O31"/>
  <c r="O32"/>
  <c r="O33"/>
  <c r="O34"/>
  <c r="O35"/>
  <c r="O36"/>
  <c r="O37"/>
  <c r="O38"/>
  <c r="O39"/>
  <c r="L20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L31"/>
  <c r="K32"/>
  <c r="L32"/>
  <c r="K33"/>
  <c r="L33"/>
  <c r="K34"/>
  <c r="L34"/>
  <c r="K35"/>
  <c r="L35"/>
  <c r="K36"/>
  <c r="L36"/>
  <c r="K37"/>
  <c r="L37"/>
  <c r="K38"/>
  <c r="L38"/>
  <c r="K39"/>
  <c r="L39"/>
  <c r="H20"/>
  <c r="H21"/>
  <c r="G22"/>
  <c r="H22"/>
  <c r="G23"/>
  <c r="H23"/>
  <c r="G24"/>
  <c r="H24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G25"/>
  <c r="G26"/>
  <c r="G27"/>
  <c r="G28"/>
  <c r="G29"/>
  <c r="G30"/>
  <c r="G31"/>
  <c r="G32"/>
  <c r="G33"/>
  <c r="G34"/>
  <c r="G35"/>
  <c r="G36"/>
  <c r="G37"/>
  <c r="G38"/>
  <c r="G39"/>
  <c r="C22"/>
  <c r="C23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D20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E26" i="6" l="1"/>
  <c r="B27"/>
  <c r="B29"/>
  <c r="E30"/>
  <c r="B31"/>
  <c r="E32"/>
  <c r="E34"/>
  <c r="E35"/>
  <c r="E39"/>
  <c r="F8" i="11"/>
  <c r="J10"/>
  <c r="F13"/>
  <c r="B2" i="9"/>
  <c r="F8"/>
  <c r="J10"/>
  <c r="F13"/>
  <c r="B2" i="12"/>
  <c r="F8"/>
  <c r="J10"/>
  <c r="F13"/>
  <c r="J13" i="14"/>
  <c r="B8" i="15"/>
  <c r="J12"/>
  <c r="F8" i="16"/>
  <c r="F6" i="17"/>
  <c r="B39"/>
  <c r="F13"/>
  <c r="B2" i="18"/>
  <c r="J10"/>
  <c r="G21" i="6"/>
  <c r="G22" s="1"/>
  <c r="G23" s="1"/>
  <c r="B39"/>
  <c r="E38" i="18"/>
  <c r="E36"/>
  <c r="E34"/>
  <c r="E32"/>
  <c r="E30"/>
  <c r="E28"/>
  <c r="E26"/>
  <c r="E23"/>
  <c r="E21"/>
  <c r="F21" s="1"/>
  <c r="E20"/>
  <c r="E39"/>
  <c r="E37"/>
  <c r="E35"/>
  <c r="E33"/>
  <c r="E31"/>
  <c r="E29"/>
  <c r="E27"/>
  <c r="E25"/>
  <c r="E24"/>
  <c r="E22"/>
  <c r="F15"/>
  <c r="F6"/>
  <c r="J6"/>
  <c r="J8"/>
  <c r="J9"/>
  <c r="F12"/>
  <c r="J12"/>
  <c r="I25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4"/>
  <c r="I22"/>
  <c r="J21"/>
  <c r="I20"/>
  <c r="I23"/>
  <c r="J22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I24" i="17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2"/>
  <c r="J21"/>
  <c r="I20"/>
  <c r="J10"/>
  <c r="J9"/>
  <c r="B2"/>
  <c r="F2"/>
  <c r="J8"/>
  <c r="J7"/>
  <c r="E38"/>
  <c r="I21"/>
  <c r="B22"/>
  <c r="E24"/>
  <c r="E25"/>
  <c r="B27"/>
  <c r="B29"/>
  <c r="B31"/>
  <c r="B33"/>
  <c r="B35"/>
  <c r="E37"/>
  <c r="B38"/>
  <c r="B36"/>
  <c r="B34"/>
  <c r="B32"/>
  <c r="B30"/>
  <c r="B28"/>
  <c r="B26"/>
  <c r="B23"/>
  <c r="B21"/>
  <c r="C21" s="1"/>
  <c r="J13"/>
  <c r="J20"/>
  <c r="E22"/>
  <c r="J22"/>
  <c r="J23" s="1"/>
  <c r="J24" s="1"/>
  <c r="I23"/>
  <c r="B24"/>
  <c r="B25"/>
  <c r="E27"/>
  <c r="E29"/>
  <c r="E31"/>
  <c r="E33"/>
  <c r="E35"/>
  <c r="B37"/>
  <c r="E39"/>
  <c r="E20"/>
  <c r="E21"/>
  <c r="F21" s="1"/>
  <c r="E23"/>
  <c r="E26"/>
  <c r="E28"/>
  <c r="E30"/>
  <c r="E32"/>
  <c r="E34"/>
  <c r="E36"/>
  <c r="I25" i="16"/>
  <c r="I24"/>
  <c r="I22"/>
  <c r="J21"/>
  <c r="I20"/>
  <c r="J10"/>
  <c r="J9"/>
  <c r="B2"/>
  <c r="F2"/>
  <c r="J8"/>
  <c r="J7"/>
  <c r="E38"/>
  <c r="I21"/>
  <c r="B22"/>
  <c r="E24"/>
  <c r="E25"/>
  <c r="I26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B27"/>
  <c r="B29"/>
  <c r="B31"/>
  <c r="B33"/>
  <c r="B35"/>
  <c r="E37"/>
  <c r="B38"/>
  <c r="B36"/>
  <c r="B34"/>
  <c r="B32"/>
  <c r="B30"/>
  <c r="B28"/>
  <c r="B26"/>
  <c r="B23"/>
  <c r="B21"/>
  <c r="C21" s="1"/>
  <c r="J13"/>
  <c r="J20"/>
  <c r="E22"/>
  <c r="J22"/>
  <c r="I23"/>
  <c r="B24"/>
  <c r="B25"/>
  <c r="E27"/>
  <c r="E29"/>
  <c r="E31"/>
  <c r="E33"/>
  <c r="E35"/>
  <c r="B37"/>
  <c r="E39"/>
  <c r="E20"/>
  <c r="E21"/>
  <c r="F21" s="1"/>
  <c r="E23"/>
  <c r="E26"/>
  <c r="E28"/>
  <c r="E30"/>
  <c r="E32"/>
  <c r="E34"/>
  <c r="E36"/>
  <c r="E38" i="15"/>
  <c r="E36"/>
  <c r="E34"/>
  <c r="E32"/>
  <c r="E30"/>
  <c r="E28"/>
  <c r="E26"/>
  <c r="E23"/>
  <c r="E21"/>
  <c r="E20"/>
  <c r="E39"/>
  <c r="E37"/>
  <c r="E35"/>
  <c r="E33"/>
  <c r="E31"/>
  <c r="E29"/>
  <c r="E27"/>
  <c r="E25"/>
  <c r="E24"/>
  <c r="E22"/>
  <c r="F15"/>
  <c r="F2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6"/>
  <c r="J6"/>
  <c r="J8"/>
  <c r="J9"/>
  <c r="F12"/>
  <c r="I25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4"/>
  <c r="I22"/>
  <c r="J21"/>
  <c r="I20"/>
  <c r="I23"/>
  <c r="J22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G2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E38" i="14"/>
  <c r="E36"/>
  <c r="E34"/>
  <c r="E32"/>
  <c r="E30"/>
  <c r="E28"/>
  <c r="E26"/>
  <c r="E23"/>
  <c r="E21"/>
  <c r="E20"/>
  <c r="E39"/>
  <c r="E37"/>
  <c r="E35"/>
  <c r="E33"/>
  <c r="E31"/>
  <c r="E29"/>
  <c r="E27"/>
  <c r="E25"/>
  <c r="E24"/>
  <c r="E22"/>
  <c r="F15"/>
  <c r="I25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4"/>
  <c r="I22"/>
  <c r="J21"/>
  <c r="I20"/>
  <c r="I23"/>
  <c r="J22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F2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B2"/>
  <c r="F2"/>
  <c r="E38" i="12"/>
  <c r="E36"/>
  <c r="E34"/>
  <c r="E32"/>
  <c r="E30"/>
  <c r="E28"/>
  <c r="E26"/>
  <c r="E23"/>
  <c r="E21"/>
  <c r="E20"/>
  <c r="E39"/>
  <c r="E37"/>
  <c r="E35"/>
  <c r="E33"/>
  <c r="E31"/>
  <c r="E29"/>
  <c r="E27"/>
  <c r="E25"/>
  <c r="E24"/>
  <c r="E22"/>
  <c r="F15"/>
  <c r="F2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6"/>
  <c r="J6"/>
  <c r="J8"/>
  <c r="J9"/>
  <c r="F12"/>
  <c r="J12"/>
  <c r="I24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2"/>
  <c r="J21"/>
  <c r="I20"/>
  <c r="I23"/>
  <c r="J22"/>
  <c r="J23" s="1"/>
  <c r="J24" s="1"/>
  <c r="I21"/>
  <c r="J20"/>
  <c r="B38"/>
  <c r="B36"/>
  <c r="B34"/>
  <c r="B32"/>
  <c r="B30"/>
  <c r="B28"/>
  <c r="B26"/>
  <c r="B23"/>
  <c r="B21"/>
  <c r="B39"/>
  <c r="B37"/>
  <c r="B35"/>
  <c r="B33"/>
  <c r="B31"/>
  <c r="B29"/>
  <c r="B27"/>
  <c r="B25"/>
  <c r="B24"/>
  <c r="B22"/>
  <c r="C21"/>
  <c r="E38" i="9"/>
  <c r="E36"/>
  <c r="E34"/>
  <c r="E32"/>
  <c r="E30"/>
  <c r="E28"/>
  <c r="E26"/>
  <c r="E23"/>
  <c r="E21"/>
  <c r="F21" s="1"/>
  <c r="E20"/>
  <c r="E39"/>
  <c r="E37"/>
  <c r="E35"/>
  <c r="E33"/>
  <c r="E31"/>
  <c r="E29"/>
  <c r="E27"/>
  <c r="E25"/>
  <c r="E24"/>
  <c r="E22"/>
  <c r="F15"/>
  <c r="F6"/>
  <c r="J6"/>
  <c r="J8"/>
  <c r="J9"/>
  <c r="F12"/>
  <c r="J12"/>
  <c r="I25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4"/>
  <c r="I22"/>
  <c r="J21"/>
  <c r="I20"/>
  <c r="I23"/>
  <c r="J22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E38" i="11"/>
  <c r="E36"/>
  <c r="E34"/>
  <c r="E32"/>
  <c r="E30"/>
  <c r="E28"/>
  <c r="E26"/>
  <c r="E23"/>
  <c r="E21"/>
  <c r="E20"/>
  <c r="E39"/>
  <c r="E37"/>
  <c r="E35"/>
  <c r="E33"/>
  <c r="E31"/>
  <c r="E29"/>
  <c r="E27"/>
  <c r="E25"/>
  <c r="E24"/>
  <c r="E22"/>
  <c r="F15"/>
  <c r="B2"/>
  <c r="F6"/>
  <c r="J6"/>
  <c r="J8"/>
  <c r="J9"/>
  <c r="F12"/>
  <c r="J12"/>
  <c r="I24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2"/>
  <c r="J21"/>
  <c r="I20"/>
  <c r="I23"/>
  <c r="J22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F2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24" i="6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B36"/>
  <c r="B37"/>
  <c r="B38"/>
  <c r="C22"/>
  <c r="Q20"/>
  <c r="K20"/>
  <c r="C22" i="2"/>
  <c r="Q20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K20"/>
  <c r="C21" i="10"/>
  <c r="C22" s="1"/>
  <c r="J23"/>
  <c r="J24" s="1"/>
  <c r="P20"/>
  <c r="Q20" s="1"/>
  <c r="G2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1"/>
  <c r="O20"/>
  <c r="M20" s="1"/>
  <c r="N20" s="1"/>
  <c r="I25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G25" i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F26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H22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D21" i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H25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5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J26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N26" i="4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O25"/>
  <c r="L23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P25"/>
  <c r="F22" i="9" l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G2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F22" i="18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G2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J23" i="9"/>
  <c r="J24" s="1"/>
  <c r="J25" s="1"/>
  <c r="J26" s="1"/>
  <c r="J27" s="1"/>
  <c r="J28" s="1"/>
  <c r="J29" s="1"/>
  <c r="J30" s="1"/>
  <c r="J31" s="1"/>
  <c r="J32" s="1"/>
  <c r="G21" i="12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J23" i="14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 i="15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 i="16"/>
  <c r="J24" s="1"/>
  <c r="J25" s="1"/>
  <c r="J26" s="1"/>
  <c r="J27" s="1"/>
  <c r="J28" s="1"/>
  <c r="J29" s="1"/>
  <c r="J30" s="1"/>
  <c r="J23" i="18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 i="11"/>
  <c r="J24" s="1"/>
  <c r="J25" i="12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5" i="17"/>
  <c r="J26" s="1"/>
  <c r="J27" s="1"/>
  <c r="J28" s="1"/>
  <c r="J29" s="1"/>
  <c r="J30" s="1"/>
  <c r="P20" i="18"/>
  <c r="K20"/>
  <c r="C22"/>
  <c r="F22" i="17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G2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C22"/>
  <c r="J31"/>
  <c r="J32" s="1"/>
  <c r="J33" s="1"/>
  <c r="J34" s="1"/>
  <c r="J35" s="1"/>
  <c r="J36" s="1"/>
  <c r="J37" s="1"/>
  <c r="J38" s="1"/>
  <c r="J39" s="1"/>
  <c r="P20"/>
  <c r="K20"/>
  <c r="F22" i="16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G2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C22"/>
  <c r="J31"/>
  <c r="J32" s="1"/>
  <c r="J33" s="1"/>
  <c r="J34" s="1"/>
  <c r="J35" s="1"/>
  <c r="J36" s="1"/>
  <c r="J37" s="1"/>
  <c r="J38" s="1"/>
  <c r="J39" s="1"/>
  <c r="P20"/>
  <c r="K20"/>
  <c r="P20" i="15"/>
  <c r="K20"/>
  <c r="C22"/>
  <c r="P20" i="14"/>
  <c r="K20"/>
  <c r="C22"/>
  <c r="G2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P20" i="12"/>
  <c r="K20"/>
  <c r="C22"/>
  <c r="J33" i="9"/>
  <c r="J34" s="1"/>
  <c r="J35" s="1"/>
  <c r="J36" s="1"/>
  <c r="J37" s="1"/>
  <c r="J38" s="1"/>
  <c r="J39" s="1"/>
  <c r="P20"/>
  <c r="K20"/>
  <c r="C22"/>
  <c r="J25" i="1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P20"/>
  <c r="K20"/>
  <c r="F36"/>
  <c r="F37" s="1"/>
  <c r="F38" s="1"/>
  <c r="F39" s="1"/>
  <c r="C22"/>
  <c r="G2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24" i="6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C23"/>
  <c r="W20"/>
  <c r="P21"/>
  <c r="K21"/>
  <c r="O20"/>
  <c r="W20" i="2"/>
  <c r="P21"/>
  <c r="K21"/>
  <c r="O20"/>
  <c r="C23"/>
  <c r="X20" i="10"/>
  <c r="AA20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P21"/>
  <c r="AF20"/>
  <c r="R20"/>
  <c r="T20" s="1"/>
  <c r="C23"/>
  <c r="Z20"/>
  <c r="AB20" s="1"/>
  <c r="AC20" s="1"/>
  <c r="K22"/>
  <c r="O21"/>
  <c r="M21" s="1"/>
  <c r="N21" s="1"/>
  <c r="W21"/>
  <c r="AG21" s="1"/>
  <c r="O26" i="4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L25" i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J25" i="10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Q20" i="18" l="1"/>
  <c r="C23"/>
  <c r="W20"/>
  <c r="AG20" s="1"/>
  <c r="P21"/>
  <c r="K21"/>
  <c r="O20"/>
  <c r="M20" s="1"/>
  <c r="N20" s="1"/>
  <c r="W20" i="17"/>
  <c r="AG20" s="1"/>
  <c r="P21"/>
  <c r="K21"/>
  <c r="O20"/>
  <c r="M20" s="1"/>
  <c r="N20" s="1"/>
  <c r="AF20"/>
  <c r="R20"/>
  <c r="T20" s="1"/>
  <c r="X20"/>
  <c r="Q20"/>
  <c r="C23"/>
  <c r="W20" i="16"/>
  <c r="AG20" s="1"/>
  <c r="P21"/>
  <c r="K21"/>
  <c r="O20"/>
  <c r="M20" s="1"/>
  <c r="N20" s="1"/>
  <c r="AF20"/>
  <c r="R20"/>
  <c r="T20" s="1"/>
  <c r="X20"/>
  <c r="Q20"/>
  <c r="C23"/>
  <c r="Q20" i="15"/>
  <c r="C23"/>
  <c r="W20"/>
  <c r="AG20" s="1"/>
  <c r="P21"/>
  <c r="K21"/>
  <c r="O20"/>
  <c r="M20" s="1"/>
  <c r="N20" s="1"/>
  <c r="Q20" i="14"/>
  <c r="C23"/>
  <c r="W20"/>
  <c r="AG20" s="1"/>
  <c r="P21"/>
  <c r="K21"/>
  <c r="O20"/>
  <c r="M20" s="1"/>
  <c r="N20" s="1"/>
  <c r="Q20" i="12"/>
  <c r="C23"/>
  <c r="W20"/>
  <c r="AG20" s="1"/>
  <c r="P21"/>
  <c r="K21"/>
  <c r="O20"/>
  <c r="M20" s="1"/>
  <c r="N20" s="1"/>
  <c r="C23" i="9"/>
  <c r="W20"/>
  <c r="AG20" s="1"/>
  <c r="P21"/>
  <c r="K21"/>
  <c r="O20"/>
  <c r="M20" s="1"/>
  <c r="N20" s="1"/>
  <c r="AF20"/>
  <c r="R20"/>
  <c r="T20" s="1"/>
  <c r="X20"/>
  <c r="Q20"/>
  <c r="W20" i="11"/>
  <c r="AG20" s="1"/>
  <c r="P21"/>
  <c r="K21"/>
  <c r="O20"/>
  <c r="M20" s="1"/>
  <c r="N20" s="1"/>
  <c r="C23"/>
  <c r="X20"/>
  <c r="Q20"/>
  <c r="P22" i="6"/>
  <c r="K22"/>
  <c r="O21"/>
  <c r="M21" s="1"/>
  <c r="N21" s="1"/>
  <c r="W21"/>
  <c r="AG21" s="1"/>
  <c r="AG20"/>
  <c r="AF20"/>
  <c r="X20"/>
  <c r="C24"/>
  <c r="R20"/>
  <c r="T20" s="1"/>
  <c r="M20"/>
  <c r="N20" s="1"/>
  <c r="X21"/>
  <c r="Q21"/>
  <c r="AF21"/>
  <c r="C24" i="2"/>
  <c r="P22"/>
  <c r="K22"/>
  <c r="O21"/>
  <c r="M21" s="1"/>
  <c r="N21" s="1"/>
  <c r="W21"/>
  <c r="AG21" s="1"/>
  <c r="AG20"/>
  <c r="AF20"/>
  <c r="X20"/>
  <c r="R20"/>
  <c r="T20" s="1"/>
  <c r="M20"/>
  <c r="N20" s="1"/>
  <c r="X21"/>
  <c r="Q21"/>
  <c r="AF21"/>
  <c r="R21"/>
  <c r="P22" i="10"/>
  <c r="P23" s="1"/>
  <c r="Q21"/>
  <c r="K23"/>
  <c r="O22"/>
  <c r="M22" s="1"/>
  <c r="N22" s="1"/>
  <c r="W22"/>
  <c r="AG22" s="1"/>
  <c r="C24"/>
  <c r="P26" i="4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AF21" i="10"/>
  <c r="X21"/>
  <c r="R21"/>
  <c r="R21" i="6" l="1"/>
  <c r="AF20" i="11"/>
  <c r="R20"/>
  <c r="T20" s="1"/>
  <c r="P22" i="18"/>
  <c r="K22"/>
  <c r="O21"/>
  <c r="M21" s="1"/>
  <c r="N21" s="1"/>
  <c r="W21"/>
  <c r="AG21" s="1"/>
  <c r="X21"/>
  <c r="Q21"/>
  <c r="AF21"/>
  <c r="C24"/>
  <c r="X20"/>
  <c r="AF20"/>
  <c r="R20"/>
  <c r="T20" s="1"/>
  <c r="AA20" i="17"/>
  <c r="Z20"/>
  <c r="AB20" s="1"/>
  <c r="AC20" s="1"/>
  <c r="P22"/>
  <c r="K22"/>
  <c r="O21"/>
  <c r="M21" s="1"/>
  <c r="N21" s="1"/>
  <c r="W21"/>
  <c r="AG21" s="1"/>
  <c r="C24"/>
  <c r="X21"/>
  <c r="Q21"/>
  <c r="AF21"/>
  <c r="R21"/>
  <c r="AA20" i="16"/>
  <c r="Z20"/>
  <c r="AB20" s="1"/>
  <c r="AC20" s="1"/>
  <c r="P22"/>
  <c r="K22"/>
  <c r="O21"/>
  <c r="M21" s="1"/>
  <c r="N21" s="1"/>
  <c r="W21"/>
  <c r="AG21" s="1"/>
  <c r="C24"/>
  <c r="X21"/>
  <c r="Q21"/>
  <c r="AF21"/>
  <c r="R21"/>
  <c r="P22" i="15"/>
  <c r="K22"/>
  <c r="O21"/>
  <c r="M21" s="1"/>
  <c r="N21" s="1"/>
  <c r="W21"/>
  <c r="AG21" s="1"/>
  <c r="Q21"/>
  <c r="R21"/>
  <c r="C24"/>
  <c r="X20"/>
  <c r="AF20"/>
  <c r="R20"/>
  <c r="T20" s="1"/>
  <c r="P22" i="14"/>
  <c r="K22"/>
  <c r="O21"/>
  <c r="M21" s="1"/>
  <c r="N21" s="1"/>
  <c r="W21"/>
  <c r="AG21" s="1"/>
  <c r="X20"/>
  <c r="AF20"/>
  <c r="X21"/>
  <c r="Q21"/>
  <c r="AF21"/>
  <c r="R21"/>
  <c r="C24"/>
  <c r="R20"/>
  <c r="T20" s="1"/>
  <c r="P22" i="12"/>
  <c r="K22"/>
  <c r="O21"/>
  <c r="M21" s="1"/>
  <c r="N21" s="1"/>
  <c r="W21"/>
  <c r="AG21" s="1"/>
  <c r="X20"/>
  <c r="AF20"/>
  <c r="X21"/>
  <c r="Q21"/>
  <c r="AF21"/>
  <c r="R21"/>
  <c r="C24"/>
  <c r="R20"/>
  <c r="T20" s="1"/>
  <c r="AA20" i="9"/>
  <c r="Z20"/>
  <c r="AB20" s="1"/>
  <c r="AC20" s="1"/>
  <c r="P22"/>
  <c r="K22"/>
  <c r="O21"/>
  <c r="M21" s="1"/>
  <c r="N21" s="1"/>
  <c r="W21"/>
  <c r="AG21" s="1"/>
  <c r="X21"/>
  <c r="Q21"/>
  <c r="AF21"/>
  <c r="C24"/>
  <c r="AA20" i="11"/>
  <c r="Z20"/>
  <c r="AB20" s="1"/>
  <c r="AC20" s="1"/>
  <c r="P22"/>
  <c r="K22"/>
  <c r="O21"/>
  <c r="M21" s="1"/>
  <c r="N21" s="1"/>
  <c r="W21"/>
  <c r="AG21" s="1"/>
  <c r="C24"/>
  <c r="X21"/>
  <c r="Q21"/>
  <c r="AF21"/>
  <c r="R21"/>
  <c r="S21" i="6"/>
  <c r="T21"/>
  <c r="U21" s="1"/>
  <c r="Z20"/>
  <c r="AB20" s="1"/>
  <c r="AC20" s="1"/>
  <c r="AA20"/>
  <c r="Q22"/>
  <c r="AA21"/>
  <c r="Z21"/>
  <c r="AB21" s="1"/>
  <c r="AC21" s="1"/>
  <c r="C25"/>
  <c r="W22"/>
  <c r="AG22" s="1"/>
  <c r="P23"/>
  <c r="K23"/>
  <c r="O22"/>
  <c r="M22" s="1"/>
  <c r="N22" s="1"/>
  <c r="Z20" i="2"/>
  <c r="AB20" s="1"/>
  <c r="AC20" s="1"/>
  <c r="AA20"/>
  <c r="Q22"/>
  <c r="C25"/>
  <c r="S21"/>
  <c r="T21"/>
  <c r="U21" s="1"/>
  <c r="AA21"/>
  <c r="Z21"/>
  <c r="AB21" s="1"/>
  <c r="AC21" s="1"/>
  <c r="W22"/>
  <c r="AG22" s="1"/>
  <c r="P23"/>
  <c r="K23"/>
  <c r="O22"/>
  <c r="M22" s="1"/>
  <c r="N22" s="1"/>
  <c r="Q22" i="10"/>
  <c r="C25"/>
  <c r="Q23"/>
  <c r="K24"/>
  <c r="O23"/>
  <c r="M23" s="1"/>
  <c r="N23" s="1"/>
  <c r="W23"/>
  <c r="AG23" s="1"/>
  <c r="P24"/>
  <c r="AF22"/>
  <c r="R22"/>
  <c r="Z21"/>
  <c r="AB21" s="1"/>
  <c r="AC21" s="1"/>
  <c r="AA21"/>
  <c r="T21"/>
  <c r="U21" s="1"/>
  <c r="S21"/>
  <c r="X22"/>
  <c r="AF21" i="15" l="1"/>
  <c r="X21"/>
  <c r="R21" i="9"/>
  <c r="R21" i="18"/>
  <c r="AA20"/>
  <c r="Z20"/>
  <c r="AB20" s="1"/>
  <c r="AC20" s="1"/>
  <c r="AA21"/>
  <c r="Z21"/>
  <c r="AB21" s="1"/>
  <c r="AC21" s="1"/>
  <c r="Q22"/>
  <c r="C25"/>
  <c r="S21"/>
  <c r="T21"/>
  <c r="U21" s="1"/>
  <c r="W22"/>
  <c r="AG22" s="1"/>
  <c r="P23"/>
  <c r="K23"/>
  <c r="O22"/>
  <c r="M22" s="1"/>
  <c r="N22" s="1"/>
  <c r="Z21" i="17"/>
  <c r="AB21" s="1"/>
  <c r="AC21" s="1"/>
  <c r="AA21"/>
  <c r="Q22"/>
  <c r="S21"/>
  <c r="T21"/>
  <c r="U21" s="1"/>
  <c r="C25"/>
  <c r="W22"/>
  <c r="AG22" s="1"/>
  <c r="O22"/>
  <c r="M22" s="1"/>
  <c r="N22" s="1"/>
  <c r="P23"/>
  <c r="K23"/>
  <c r="Z21" i="16"/>
  <c r="AB21" s="1"/>
  <c r="AC21" s="1"/>
  <c r="AA21"/>
  <c r="Q22"/>
  <c r="S21"/>
  <c r="T21"/>
  <c r="U21" s="1"/>
  <c r="C25"/>
  <c r="W22"/>
  <c r="AG22" s="1"/>
  <c r="O22"/>
  <c r="M22" s="1"/>
  <c r="N22" s="1"/>
  <c r="P23"/>
  <c r="K23"/>
  <c r="AA20" i="15"/>
  <c r="Z20"/>
  <c r="AB20" s="1"/>
  <c r="AC20" s="1"/>
  <c r="AA21"/>
  <c r="Z21"/>
  <c r="AB21" s="1"/>
  <c r="AC21" s="1"/>
  <c r="Q22"/>
  <c r="C25"/>
  <c r="S21"/>
  <c r="T21"/>
  <c r="U21" s="1"/>
  <c r="W22"/>
  <c r="AG22" s="1"/>
  <c r="P23"/>
  <c r="K23"/>
  <c r="O22"/>
  <c r="M22" s="1"/>
  <c r="N22" s="1"/>
  <c r="AA21" i="14"/>
  <c r="Z21"/>
  <c r="AB21" s="1"/>
  <c r="AC21" s="1"/>
  <c r="AA20"/>
  <c r="Z20"/>
  <c r="AB20" s="1"/>
  <c r="AC20" s="1"/>
  <c r="Q22"/>
  <c r="C25"/>
  <c r="S21"/>
  <c r="T21"/>
  <c r="U21" s="1"/>
  <c r="W22"/>
  <c r="AG22" s="1"/>
  <c r="P23"/>
  <c r="K23"/>
  <c r="O22"/>
  <c r="M22" s="1"/>
  <c r="N22" s="1"/>
  <c r="AA21" i="12"/>
  <c r="Z21"/>
  <c r="AB21" s="1"/>
  <c r="AC21" s="1"/>
  <c r="AA20"/>
  <c r="Z20"/>
  <c r="AB20" s="1"/>
  <c r="AC20" s="1"/>
  <c r="Q22"/>
  <c r="C25"/>
  <c r="S21"/>
  <c r="T21"/>
  <c r="U21" s="1"/>
  <c r="W22"/>
  <c r="AG22" s="1"/>
  <c r="P23"/>
  <c r="K23"/>
  <c r="O22"/>
  <c r="M22" s="1"/>
  <c r="N22" s="1"/>
  <c r="AA21" i="9"/>
  <c r="Z21"/>
  <c r="AB21" s="1"/>
  <c r="AC21" s="1"/>
  <c r="Q22"/>
  <c r="C25"/>
  <c r="S21"/>
  <c r="T21"/>
  <c r="U21" s="1"/>
  <c r="W22"/>
  <c r="AG22" s="1"/>
  <c r="P23"/>
  <c r="K23"/>
  <c r="O22"/>
  <c r="M22" s="1"/>
  <c r="N22" s="1"/>
  <c r="AA21" i="11"/>
  <c r="Z21"/>
  <c r="AB21" s="1"/>
  <c r="AC21" s="1"/>
  <c r="Q22"/>
  <c r="S21"/>
  <c r="T21"/>
  <c r="U21" s="1"/>
  <c r="C25"/>
  <c r="W22"/>
  <c r="AG22" s="1"/>
  <c r="P23"/>
  <c r="K23"/>
  <c r="O22"/>
  <c r="M22" s="1"/>
  <c r="N22" s="1"/>
  <c r="P24" i="6"/>
  <c r="K24"/>
  <c r="O23"/>
  <c r="M23" s="1"/>
  <c r="N23" s="1"/>
  <c r="W23"/>
  <c r="AG23" s="1"/>
  <c r="C26"/>
  <c r="X22"/>
  <c r="AF22"/>
  <c r="X23"/>
  <c r="Q23"/>
  <c r="AF23"/>
  <c r="R23"/>
  <c r="R22"/>
  <c r="P24" i="2"/>
  <c r="K24"/>
  <c r="O23"/>
  <c r="M23" s="1"/>
  <c r="N23" s="1"/>
  <c r="W23"/>
  <c r="AG23" s="1"/>
  <c r="C26"/>
  <c r="X22"/>
  <c r="AF22"/>
  <c r="Q23"/>
  <c r="R23"/>
  <c r="R22"/>
  <c r="Z22" i="10"/>
  <c r="AB22" s="1"/>
  <c r="AC22" s="1"/>
  <c r="AA22"/>
  <c r="K25"/>
  <c r="O24"/>
  <c r="M24" s="1"/>
  <c r="N24" s="1"/>
  <c r="P25"/>
  <c r="W24"/>
  <c r="AG24" s="1"/>
  <c r="C26"/>
  <c r="X23"/>
  <c r="S22"/>
  <c r="T22"/>
  <c r="U22" s="1"/>
  <c r="Q24"/>
  <c r="X24"/>
  <c r="R23"/>
  <c r="AF23"/>
  <c r="P24" i="18" l="1"/>
  <c r="K24"/>
  <c r="O23"/>
  <c r="M23" s="1"/>
  <c r="N23" s="1"/>
  <c r="W23"/>
  <c r="AG23" s="1"/>
  <c r="X22"/>
  <c r="AF22"/>
  <c r="X23"/>
  <c r="Q23"/>
  <c r="AF23"/>
  <c r="C26"/>
  <c r="R22"/>
  <c r="Q23" i="17"/>
  <c r="X22"/>
  <c r="AF22"/>
  <c r="P24"/>
  <c r="K24"/>
  <c r="O23"/>
  <c r="M23" s="1"/>
  <c r="N23" s="1"/>
  <c r="W23"/>
  <c r="AG23" s="1"/>
  <c r="C26"/>
  <c r="R22"/>
  <c r="Q23" i="16"/>
  <c r="X22"/>
  <c r="AF22"/>
  <c r="P24"/>
  <c r="K24"/>
  <c r="O23"/>
  <c r="M23" s="1"/>
  <c r="N23" s="1"/>
  <c r="W23"/>
  <c r="AG23" s="1"/>
  <c r="C26"/>
  <c r="R22"/>
  <c r="P24" i="15"/>
  <c r="K24"/>
  <c r="O23"/>
  <c r="M23" s="1"/>
  <c r="N23" s="1"/>
  <c r="W23"/>
  <c r="AG23" s="1"/>
  <c r="X22"/>
  <c r="AF22"/>
  <c r="Q23"/>
  <c r="AF23"/>
  <c r="R23"/>
  <c r="C26"/>
  <c r="R22"/>
  <c r="P24" i="14"/>
  <c r="K24"/>
  <c r="O23"/>
  <c r="M23" s="1"/>
  <c r="N23" s="1"/>
  <c r="W23"/>
  <c r="AG23" s="1"/>
  <c r="X22"/>
  <c r="AF22"/>
  <c r="X23"/>
  <c r="Q23"/>
  <c r="AF23"/>
  <c r="R23"/>
  <c r="C26"/>
  <c r="R22"/>
  <c r="P24" i="12"/>
  <c r="K24"/>
  <c r="O23"/>
  <c r="M23" s="1"/>
  <c r="N23" s="1"/>
  <c r="W23"/>
  <c r="AG23" s="1"/>
  <c r="X22"/>
  <c r="AF22"/>
  <c r="X23"/>
  <c r="Q23"/>
  <c r="AF23"/>
  <c r="R23"/>
  <c r="C26"/>
  <c r="R22"/>
  <c r="P24" i="9"/>
  <c r="K24"/>
  <c r="O23"/>
  <c r="M23" s="1"/>
  <c r="N23" s="1"/>
  <c r="W23"/>
  <c r="AG23" s="1"/>
  <c r="X22"/>
  <c r="AF22"/>
  <c r="X23"/>
  <c r="Q23"/>
  <c r="AF23"/>
  <c r="C26"/>
  <c r="R22"/>
  <c r="P24" i="11"/>
  <c r="K24"/>
  <c r="O23"/>
  <c r="M23" s="1"/>
  <c r="N23" s="1"/>
  <c r="W23"/>
  <c r="AG23" s="1"/>
  <c r="X22"/>
  <c r="AF22"/>
  <c r="X23"/>
  <c r="Q23"/>
  <c r="AF23"/>
  <c r="C26"/>
  <c r="R22"/>
  <c r="T22" i="6"/>
  <c r="U22" s="1"/>
  <c r="S22"/>
  <c r="AA23"/>
  <c r="Z23"/>
  <c r="AB23" s="1"/>
  <c r="AC23" s="1"/>
  <c r="Z22"/>
  <c r="AB22" s="1"/>
  <c r="AC22" s="1"/>
  <c r="AA22"/>
  <c r="C27"/>
  <c r="Q24"/>
  <c r="S23"/>
  <c r="T23"/>
  <c r="U23" s="1"/>
  <c r="P25"/>
  <c r="K25"/>
  <c r="W24"/>
  <c r="AG24" s="1"/>
  <c r="O24"/>
  <c r="M24" s="1"/>
  <c r="N24" s="1"/>
  <c r="S23" i="2"/>
  <c r="T23"/>
  <c r="U23" s="1"/>
  <c r="P25"/>
  <c r="K25"/>
  <c r="W24"/>
  <c r="AG24" s="1"/>
  <c r="O24"/>
  <c r="M24" s="1"/>
  <c r="N24" s="1"/>
  <c r="T22"/>
  <c r="U22" s="1"/>
  <c r="S22"/>
  <c r="Z22"/>
  <c r="AB22" s="1"/>
  <c r="AC22" s="1"/>
  <c r="AA22"/>
  <c r="C27"/>
  <c r="AF24"/>
  <c r="R24"/>
  <c r="X24"/>
  <c r="Q24"/>
  <c r="AF23"/>
  <c r="X23"/>
  <c r="AF24" i="10"/>
  <c r="R24"/>
  <c r="S24" s="1"/>
  <c r="Z24"/>
  <c r="AB24" s="1"/>
  <c r="AC24" s="1"/>
  <c r="AA24"/>
  <c r="Z23"/>
  <c r="AB23" s="1"/>
  <c r="AC23" s="1"/>
  <c r="AA23"/>
  <c r="C27"/>
  <c r="Q25"/>
  <c r="K26"/>
  <c r="O25"/>
  <c r="M25" s="1"/>
  <c r="N25" s="1"/>
  <c r="P26"/>
  <c r="W25"/>
  <c r="AG25" s="1"/>
  <c r="T23"/>
  <c r="U23" s="1"/>
  <c r="S23"/>
  <c r="R23" i="11" l="1"/>
  <c r="R23" i="9"/>
  <c r="X23" i="15"/>
  <c r="R23" i="18"/>
  <c r="T22"/>
  <c r="U22" s="1"/>
  <c r="S22"/>
  <c r="AA23"/>
  <c r="Z23"/>
  <c r="AB23" s="1"/>
  <c r="AC23" s="1"/>
  <c r="AA22"/>
  <c r="Z22"/>
  <c r="AB22" s="1"/>
  <c r="AC22" s="1"/>
  <c r="Q24"/>
  <c r="C27"/>
  <c r="S23"/>
  <c r="T23"/>
  <c r="U23" s="1"/>
  <c r="P25"/>
  <c r="K25"/>
  <c r="W24"/>
  <c r="AG24" s="1"/>
  <c r="O24"/>
  <c r="M24" s="1"/>
  <c r="N24" s="1"/>
  <c r="T22" i="17"/>
  <c r="U22" s="1"/>
  <c r="S22"/>
  <c r="Q24"/>
  <c r="AA22"/>
  <c r="Z22"/>
  <c r="AB22" s="1"/>
  <c r="AC22" s="1"/>
  <c r="R23"/>
  <c r="X23"/>
  <c r="C27"/>
  <c r="P25"/>
  <c r="K25"/>
  <c r="W24"/>
  <c r="AG24" s="1"/>
  <c r="O24"/>
  <c r="M24" s="1"/>
  <c r="N24" s="1"/>
  <c r="AF23"/>
  <c r="T22" i="16"/>
  <c r="U22" s="1"/>
  <c r="S22"/>
  <c r="Q24"/>
  <c r="AA22"/>
  <c r="Z22"/>
  <c r="AB22" s="1"/>
  <c r="AC22" s="1"/>
  <c r="R23"/>
  <c r="X23"/>
  <c r="C27"/>
  <c r="P25"/>
  <c r="K25"/>
  <c r="W24"/>
  <c r="AG24" s="1"/>
  <c r="O24"/>
  <c r="M24" s="1"/>
  <c r="N24" s="1"/>
  <c r="AF23"/>
  <c r="T22" i="15"/>
  <c r="U22" s="1"/>
  <c r="S22"/>
  <c r="AA23"/>
  <c r="Z23"/>
  <c r="AB23" s="1"/>
  <c r="AC23" s="1"/>
  <c r="AA22"/>
  <c r="Z22"/>
  <c r="AB22" s="1"/>
  <c r="AC22" s="1"/>
  <c r="Q24"/>
  <c r="C27"/>
  <c r="S23"/>
  <c r="T23"/>
  <c r="U23" s="1"/>
  <c r="P25"/>
  <c r="K25"/>
  <c r="W24"/>
  <c r="AG24" s="1"/>
  <c r="O24"/>
  <c r="M24" s="1"/>
  <c r="N24" s="1"/>
  <c r="T22" i="14"/>
  <c r="U22" s="1"/>
  <c r="S22"/>
  <c r="AA23"/>
  <c r="Z23"/>
  <c r="AB23" s="1"/>
  <c r="AC23" s="1"/>
  <c r="AA22"/>
  <c r="Z22"/>
  <c r="AB22" s="1"/>
  <c r="AC22" s="1"/>
  <c r="Q24"/>
  <c r="C27"/>
  <c r="S23"/>
  <c r="T23"/>
  <c r="U23" s="1"/>
  <c r="P25"/>
  <c r="K25"/>
  <c r="W24"/>
  <c r="AG24" s="1"/>
  <c r="O24"/>
  <c r="M24" s="1"/>
  <c r="N24" s="1"/>
  <c r="T22" i="12"/>
  <c r="U22" s="1"/>
  <c r="S22"/>
  <c r="AA23"/>
  <c r="Z23"/>
  <c r="AB23" s="1"/>
  <c r="AC23" s="1"/>
  <c r="AA22"/>
  <c r="Z22"/>
  <c r="AB22" s="1"/>
  <c r="AC22" s="1"/>
  <c r="Q24"/>
  <c r="C27"/>
  <c r="S23"/>
  <c r="T23"/>
  <c r="U23" s="1"/>
  <c r="P25"/>
  <c r="K25"/>
  <c r="W24"/>
  <c r="AG24" s="1"/>
  <c r="O24"/>
  <c r="M24" s="1"/>
  <c r="N24" s="1"/>
  <c r="T22" i="9"/>
  <c r="U22" s="1"/>
  <c r="S22"/>
  <c r="AA23"/>
  <c r="Z23"/>
  <c r="AB23" s="1"/>
  <c r="AC23" s="1"/>
  <c r="AA22"/>
  <c r="Z22"/>
  <c r="AB22" s="1"/>
  <c r="AC22" s="1"/>
  <c r="Q24"/>
  <c r="C27"/>
  <c r="S23"/>
  <c r="T23"/>
  <c r="U23" s="1"/>
  <c r="P25"/>
  <c r="K25"/>
  <c r="W24"/>
  <c r="AG24" s="1"/>
  <c r="O24"/>
  <c r="M24" s="1"/>
  <c r="N24" s="1"/>
  <c r="T22" i="11"/>
  <c r="U22" s="1"/>
  <c r="S22"/>
  <c r="AA23"/>
  <c r="Z23"/>
  <c r="AB23" s="1"/>
  <c r="AC23" s="1"/>
  <c r="AA22"/>
  <c r="Z22"/>
  <c r="AB22" s="1"/>
  <c r="AC22" s="1"/>
  <c r="Q24"/>
  <c r="C27"/>
  <c r="S23"/>
  <c r="T23"/>
  <c r="U23" s="1"/>
  <c r="P25"/>
  <c r="K25"/>
  <c r="W24"/>
  <c r="AG24" s="1"/>
  <c r="O24"/>
  <c r="M24" s="1"/>
  <c r="N24" s="1"/>
  <c r="Q25" i="6"/>
  <c r="C28"/>
  <c r="X24"/>
  <c r="AF24"/>
  <c r="W25"/>
  <c r="AG25" s="1"/>
  <c r="P26"/>
  <c r="K26"/>
  <c r="O25"/>
  <c r="M25" s="1"/>
  <c r="N25" s="1"/>
  <c r="R24"/>
  <c r="Z24" i="2"/>
  <c r="AB24" s="1"/>
  <c r="AC24" s="1"/>
  <c r="AA24"/>
  <c r="C28"/>
  <c r="Q25"/>
  <c r="AA23"/>
  <c r="Z23"/>
  <c r="AB23" s="1"/>
  <c r="AC23" s="1"/>
  <c r="T24"/>
  <c r="U24" s="1"/>
  <c r="S24"/>
  <c r="W25"/>
  <c r="AG25" s="1"/>
  <c r="P26"/>
  <c r="K26"/>
  <c r="O25"/>
  <c r="M25" s="1"/>
  <c r="N25" s="1"/>
  <c r="T24" i="10"/>
  <c r="U24" s="1"/>
  <c r="Q26"/>
  <c r="K27"/>
  <c r="O26"/>
  <c r="M26" s="1"/>
  <c r="N26" s="1"/>
  <c r="P27"/>
  <c r="W26"/>
  <c r="AG26" s="1"/>
  <c r="C28"/>
  <c r="X25"/>
  <c r="R25"/>
  <c r="AF25"/>
  <c r="Q25" i="18" l="1"/>
  <c r="X24"/>
  <c r="AF24"/>
  <c r="W25"/>
  <c r="AG25" s="1"/>
  <c r="P26"/>
  <c r="K26"/>
  <c r="O25"/>
  <c r="M25" s="1"/>
  <c r="N25" s="1"/>
  <c r="C28"/>
  <c r="R24"/>
  <c r="Q25" i="17"/>
  <c r="S23"/>
  <c r="T23"/>
  <c r="U23" s="1"/>
  <c r="W25"/>
  <c r="AG25" s="1"/>
  <c r="P26"/>
  <c r="K26"/>
  <c r="O25"/>
  <c r="M25" s="1"/>
  <c r="N25" s="1"/>
  <c r="C28"/>
  <c r="Z23"/>
  <c r="AB23" s="1"/>
  <c r="AC23" s="1"/>
  <c r="AA23"/>
  <c r="AF24"/>
  <c r="X24"/>
  <c r="R24"/>
  <c r="Q25" i="16"/>
  <c r="S23"/>
  <c r="T23"/>
  <c r="U23" s="1"/>
  <c r="AF24"/>
  <c r="W25"/>
  <c r="AG25" s="1"/>
  <c r="P26"/>
  <c r="K26"/>
  <c r="O25"/>
  <c r="M25" s="1"/>
  <c r="N25" s="1"/>
  <c r="C28"/>
  <c r="Z23"/>
  <c r="AB23" s="1"/>
  <c r="AC23" s="1"/>
  <c r="AA23"/>
  <c r="X24"/>
  <c r="R24"/>
  <c r="Q25" i="15"/>
  <c r="X24"/>
  <c r="AF24"/>
  <c r="W25"/>
  <c r="AG25" s="1"/>
  <c r="P26"/>
  <c r="K26"/>
  <c r="O25"/>
  <c r="M25" s="1"/>
  <c r="N25" s="1"/>
  <c r="C28"/>
  <c r="R24"/>
  <c r="Q25" i="14"/>
  <c r="X24"/>
  <c r="AF24"/>
  <c r="W25"/>
  <c r="AG25" s="1"/>
  <c r="P26"/>
  <c r="K26"/>
  <c r="O25"/>
  <c r="M25" s="1"/>
  <c r="N25" s="1"/>
  <c r="C28"/>
  <c r="R24"/>
  <c r="Q25" i="12"/>
  <c r="X24"/>
  <c r="AF24"/>
  <c r="W25"/>
  <c r="AG25" s="1"/>
  <c r="P26"/>
  <c r="K26"/>
  <c r="O25"/>
  <c r="M25" s="1"/>
  <c r="N25" s="1"/>
  <c r="C28"/>
  <c r="R24"/>
  <c r="Q25" i="9"/>
  <c r="X24"/>
  <c r="AF24"/>
  <c r="W25"/>
  <c r="AG25" s="1"/>
  <c r="P26"/>
  <c r="K26"/>
  <c r="O25"/>
  <c r="M25" s="1"/>
  <c r="N25" s="1"/>
  <c r="C28"/>
  <c r="R24"/>
  <c r="Q25" i="11"/>
  <c r="X24"/>
  <c r="AF24"/>
  <c r="W25"/>
  <c r="AG25" s="1"/>
  <c r="P26"/>
  <c r="K26"/>
  <c r="O25"/>
  <c r="M25" s="1"/>
  <c r="N25" s="1"/>
  <c r="C28"/>
  <c r="R24"/>
  <c r="T24" i="6"/>
  <c r="U24" s="1"/>
  <c r="S24"/>
  <c r="P27"/>
  <c r="K27"/>
  <c r="O26"/>
  <c r="M26" s="1"/>
  <c r="N26" s="1"/>
  <c r="W26"/>
  <c r="AG26" s="1"/>
  <c r="Z24"/>
  <c r="AB24" s="1"/>
  <c r="AC24" s="1"/>
  <c r="AA24"/>
  <c r="C29"/>
  <c r="X25"/>
  <c r="AF25"/>
  <c r="X26"/>
  <c r="Q26"/>
  <c r="AF26"/>
  <c r="R26"/>
  <c r="R25"/>
  <c r="P27" i="2"/>
  <c r="K27"/>
  <c r="O26"/>
  <c r="M26" s="1"/>
  <c r="N26" s="1"/>
  <c r="W26"/>
  <c r="AG26" s="1"/>
  <c r="C29"/>
  <c r="X26"/>
  <c r="Q26"/>
  <c r="AF26"/>
  <c r="X25"/>
  <c r="AF25"/>
  <c r="R25"/>
  <c r="Z25" i="10"/>
  <c r="AB25" s="1"/>
  <c r="AC25" s="1"/>
  <c r="AA25"/>
  <c r="C29"/>
  <c r="Q27"/>
  <c r="K28"/>
  <c r="O27"/>
  <c r="M27" s="1"/>
  <c r="N27" s="1"/>
  <c r="W27"/>
  <c r="AG27" s="1"/>
  <c r="P28"/>
  <c r="AF26"/>
  <c r="R26"/>
  <c r="T25"/>
  <c r="U25" s="1"/>
  <c r="S25"/>
  <c r="X26"/>
  <c r="T24" i="18" l="1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4" i="17"/>
  <c r="U24" s="1"/>
  <c r="S24"/>
  <c r="P27"/>
  <c r="K27"/>
  <c r="O26"/>
  <c r="M26" s="1"/>
  <c r="N26" s="1"/>
  <c r="W26"/>
  <c r="AG26" s="1"/>
  <c r="AF25"/>
  <c r="AA24"/>
  <c r="Z24"/>
  <c r="AB24" s="1"/>
  <c r="AC24" s="1"/>
  <c r="C29"/>
  <c r="X26"/>
  <c r="Q26"/>
  <c r="AF26"/>
  <c r="R26"/>
  <c r="X25"/>
  <c r="R25"/>
  <c r="T24" i="16"/>
  <c r="U24" s="1"/>
  <c r="S24"/>
  <c r="C29"/>
  <c r="Q26"/>
  <c r="AF25"/>
  <c r="AA24"/>
  <c r="Z24"/>
  <c r="AB24" s="1"/>
  <c r="AC24" s="1"/>
  <c r="P27"/>
  <c r="K27"/>
  <c r="O26"/>
  <c r="M26" s="1"/>
  <c r="N26" s="1"/>
  <c r="W26"/>
  <c r="AG26" s="1"/>
  <c r="X25"/>
  <c r="R25"/>
  <c r="T24" i="15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4" i="14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4" i="12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4" i="9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4" i="11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5" i="6"/>
  <c r="U25" s="1"/>
  <c r="S25"/>
  <c r="AA26"/>
  <c r="Z26"/>
  <c r="AB26" s="1"/>
  <c r="AC26" s="1"/>
  <c r="Z25"/>
  <c r="AB25" s="1"/>
  <c r="AC25" s="1"/>
  <c r="AA25"/>
  <c r="C30"/>
  <c r="Q27"/>
  <c r="S26"/>
  <c r="T26"/>
  <c r="U26" s="1"/>
  <c r="W27"/>
  <c r="AG27" s="1"/>
  <c r="P28"/>
  <c r="K28"/>
  <c r="O27"/>
  <c r="M27" s="1"/>
  <c r="N27" s="1"/>
  <c r="T25" i="2"/>
  <c r="U25" s="1"/>
  <c r="S25"/>
  <c r="Z25"/>
  <c r="AB25" s="1"/>
  <c r="AC25" s="1"/>
  <c r="AA25"/>
  <c r="AA26"/>
  <c r="Z26"/>
  <c r="AB26" s="1"/>
  <c r="AC26" s="1"/>
  <c r="C30"/>
  <c r="Q27"/>
  <c r="W27"/>
  <c r="AG27" s="1"/>
  <c r="P28"/>
  <c r="K28"/>
  <c r="O27"/>
  <c r="M27" s="1"/>
  <c r="N27" s="1"/>
  <c r="R26"/>
  <c r="Z26" i="10"/>
  <c r="AB26" s="1"/>
  <c r="AC26" s="1"/>
  <c r="AA26"/>
  <c r="K29"/>
  <c r="O28"/>
  <c r="M28" s="1"/>
  <c r="N28" s="1"/>
  <c r="P29"/>
  <c r="W28"/>
  <c r="AG28" s="1"/>
  <c r="C30"/>
  <c r="X27"/>
  <c r="S26"/>
  <c r="T26"/>
  <c r="U26" s="1"/>
  <c r="Q28"/>
  <c r="X28"/>
  <c r="R27"/>
  <c r="AF27"/>
  <c r="T25" i="18" l="1"/>
  <c r="U25" s="1"/>
  <c r="S25"/>
  <c r="AA26"/>
  <c r="Z26"/>
  <c r="AB26" s="1"/>
  <c r="AC26" s="1"/>
  <c r="AA25"/>
  <c r="Z25"/>
  <c r="AB25" s="1"/>
  <c r="AC25" s="1"/>
  <c r="Q27"/>
  <c r="S26"/>
  <c r="T26"/>
  <c r="U26" s="1"/>
  <c r="C30"/>
  <c r="W27"/>
  <c r="AG27" s="1"/>
  <c r="P28"/>
  <c r="K28"/>
  <c r="O27"/>
  <c r="M27" s="1"/>
  <c r="N27" s="1"/>
  <c r="T25" i="17"/>
  <c r="U25" s="1"/>
  <c r="S25"/>
  <c r="S26"/>
  <c r="T26"/>
  <c r="U26" s="1"/>
  <c r="C30"/>
  <c r="Q27"/>
  <c r="AA25"/>
  <c r="Z25"/>
  <c r="AB25" s="1"/>
  <c r="AC25" s="1"/>
  <c r="Z26"/>
  <c r="AB26" s="1"/>
  <c r="AC26" s="1"/>
  <c r="AA26"/>
  <c r="W27"/>
  <c r="AG27" s="1"/>
  <c r="P28"/>
  <c r="K28"/>
  <c r="O27"/>
  <c r="M27" s="1"/>
  <c r="N27" s="1"/>
  <c r="T25" i="16"/>
  <c r="U25" s="1"/>
  <c r="S25"/>
  <c r="W27"/>
  <c r="AG27" s="1"/>
  <c r="P28"/>
  <c r="K28"/>
  <c r="O27"/>
  <c r="M27" s="1"/>
  <c r="N27" s="1"/>
  <c r="AF26"/>
  <c r="X26"/>
  <c r="AA25"/>
  <c r="Z25"/>
  <c r="AB25" s="1"/>
  <c r="AC25" s="1"/>
  <c r="AF27"/>
  <c r="R27"/>
  <c r="X27"/>
  <c r="Q27"/>
  <c r="C30"/>
  <c r="R26"/>
  <c r="T25" i="15"/>
  <c r="U25" s="1"/>
  <c r="S25"/>
  <c r="AA26"/>
  <c r="Z26"/>
  <c r="AB26" s="1"/>
  <c r="AC26" s="1"/>
  <c r="AA25"/>
  <c r="Z25"/>
  <c r="AB25" s="1"/>
  <c r="AC25" s="1"/>
  <c r="Q27"/>
  <c r="S26"/>
  <c r="T26"/>
  <c r="U26" s="1"/>
  <c r="C30"/>
  <c r="W27"/>
  <c r="AG27" s="1"/>
  <c r="P28"/>
  <c r="K28"/>
  <c r="O27"/>
  <c r="M27" s="1"/>
  <c r="N27" s="1"/>
  <c r="T25" i="14"/>
  <c r="U25" s="1"/>
  <c r="S25"/>
  <c r="AA26"/>
  <c r="Z26"/>
  <c r="AB26" s="1"/>
  <c r="AC26" s="1"/>
  <c r="AA25"/>
  <c r="Z25"/>
  <c r="AB25" s="1"/>
  <c r="AC25" s="1"/>
  <c r="Q27"/>
  <c r="S26"/>
  <c r="T26"/>
  <c r="U26" s="1"/>
  <c r="C30"/>
  <c r="W27"/>
  <c r="AG27" s="1"/>
  <c r="P28"/>
  <c r="K28"/>
  <c r="O27"/>
  <c r="M27" s="1"/>
  <c r="N27" s="1"/>
  <c r="T25" i="12"/>
  <c r="U25" s="1"/>
  <c r="S25"/>
  <c r="AA26"/>
  <c r="Z26"/>
  <c r="AB26" s="1"/>
  <c r="AC26" s="1"/>
  <c r="AA25"/>
  <c r="Z25"/>
  <c r="AB25" s="1"/>
  <c r="AC25" s="1"/>
  <c r="Q27"/>
  <c r="S26"/>
  <c r="T26"/>
  <c r="U26" s="1"/>
  <c r="C30"/>
  <c r="W27"/>
  <c r="AG27" s="1"/>
  <c r="P28"/>
  <c r="K28"/>
  <c r="O27"/>
  <c r="M27" s="1"/>
  <c r="N27" s="1"/>
  <c r="T25" i="9"/>
  <c r="U25" s="1"/>
  <c r="S25"/>
  <c r="AA26"/>
  <c r="Z26"/>
  <c r="AB26" s="1"/>
  <c r="AC26" s="1"/>
  <c r="AA25"/>
  <c r="Z25"/>
  <c r="AB25" s="1"/>
  <c r="AC25" s="1"/>
  <c r="Q27"/>
  <c r="S26"/>
  <c r="T26"/>
  <c r="U26" s="1"/>
  <c r="C30"/>
  <c r="W27"/>
  <c r="AG27" s="1"/>
  <c r="P28"/>
  <c r="K28"/>
  <c r="O27"/>
  <c r="M27" s="1"/>
  <c r="N27" s="1"/>
  <c r="AA26" i="11"/>
  <c r="Z26"/>
  <c r="AB26" s="1"/>
  <c r="AC26" s="1"/>
  <c r="AA25"/>
  <c r="Z25"/>
  <c r="AB25" s="1"/>
  <c r="AC25" s="1"/>
  <c r="Q27"/>
  <c r="T25"/>
  <c r="U25" s="1"/>
  <c r="S25"/>
  <c r="S26"/>
  <c r="T26"/>
  <c r="U26" s="1"/>
  <c r="C30"/>
  <c r="W27"/>
  <c r="AG27" s="1"/>
  <c r="P28"/>
  <c r="K28"/>
  <c r="O27"/>
  <c r="M27" s="1"/>
  <c r="N27" s="1"/>
  <c r="P29" i="6"/>
  <c r="K29"/>
  <c r="O28"/>
  <c r="M28" s="1"/>
  <c r="N28" s="1"/>
  <c r="W28"/>
  <c r="AG28" s="1"/>
  <c r="C31"/>
  <c r="X27"/>
  <c r="AF27"/>
  <c r="X28"/>
  <c r="Q28"/>
  <c r="AF28"/>
  <c r="R28"/>
  <c r="R27"/>
  <c r="S26" i="2"/>
  <c r="T26"/>
  <c r="U26" s="1"/>
  <c r="P29"/>
  <c r="K29"/>
  <c r="O28"/>
  <c r="M28" s="1"/>
  <c r="N28" s="1"/>
  <c r="W28"/>
  <c r="AG28" s="1"/>
  <c r="C31"/>
  <c r="X27"/>
  <c r="AF27"/>
  <c r="X28"/>
  <c r="Q28"/>
  <c r="AF28"/>
  <c r="R28"/>
  <c r="R27"/>
  <c r="AF28" i="10"/>
  <c r="R28"/>
  <c r="S28" s="1"/>
  <c r="Z28"/>
  <c r="AB28" s="1"/>
  <c r="AC28" s="1"/>
  <c r="AA28"/>
  <c r="Z27"/>
  <c r="AB27" s="1"/>
  <c r="AC27" s="1"/>
  <c r="AA27"/>
  <c r="C31"/>
  <c r="Q29"/>
  <c r="K30"/>
  <c r="O29"/>
  <c r="M29" s="1"/>
  <c r="N29" s="1"/>
  <c r="P30"/>
  <c r="W29"/>
  <c r="AG29" s="1"/>
  <c r="T27"/>
  <c r="U27" s="1"/>
  <c r="S27"/>
  <c r="P29" i="18" l="1"/>
  <c r="K29"/>
  <c r="O28"/>
  <c r="M28" s="1"/>
  <c r="N28" s="1"/>
  <c r="W28"/>
  <c r="AG28" s="1"/>
  <c r="X27"/>
  <c r="AF27"/>
  <c r="X28"/>
  <c r="Q28"/>
  <c r="AF28"/>
  <c r="C31"/>
  <c r="R27"/>
  <c r="P29" i="17"/>
  <c r="K29"/>
  <c r="O28"/>
  <c r="M28" s="1"/>
  <c r="N28" s="1"/>
  <c r="W28"/>
  <c r="AG28" s="1"/>
  <c r="X27"/>
  <c r="AF27"/>
  <c r="X28"/>
  <c r="Q28"/>
  <c r="AF28"/>
  <c r="C31"/>
  <c r="R27"/>
  <c r="S26" i="16"/>
  <c r="T26"/>
  <c r="U26" s="1"/>
  <c r="AA27"/>
  <c r="Z27"/>
  <c r="AB27" s="1"/>
  <c r="AC27" s="1"/>
  <c r="P29"/>
  <c r="K29"/>
  <c r="O28"/>
  <c r="M28" s="1"/>
  <c r="N28" s="1"/>
  <c r="W28"/>
  <c r="AG28" s="1"/>
  <c r="C31"/>
  <c r="T27"/>
  <c r="U27" s="1"/>
  <c r="S27"/>
  <c r="Z26"/>
  <c r="AB26" s="1"/>
  <c r="AC26" s="1"/>
  <c r="AA26"/>
  <c r="X28"/>
  <c r="Q28"/>
  <c r="AF28"/>
  <c r="R28"/>
  <c r="P29" i="15"/>
  <c r="K29"/>
  <c r="O28"/>
  <c r="M28" s="1"/>
  <c r="N28" s="1"/>
  <c r="W28"/>
  <c r="AG28" s="1"/>
  <c r="X27"/>
  <c r="AF27"/>
  <c r="X28"/>
  <c r="Q28"/>
  <c r="AF28"/>
  <c r="C31"/>
  <c r="R27"/>
  <c r="P29" i="14"/>
  <c r="K29"/>
  <c r="O28"/>
  <c r="M28" s="1"/>
  <c r="N28" s="1"/>
  <c r="W28"/>
  <c r="AG28" s="1"/>
  <c r="X27"/>
  <c r="AF27"/>
  <c r="Q28"/>
  <c r="AF28"/>
  <c r="R28"/>
  <c r="C31"/>
  <c r="R27"/>
  <c r="P29" i="12"/>
  <c r="K29"/>
  <c r="O28"/>
  <c r="M28" s="1"/>
  <c r="N28" s="1"/>
  <c r="W28"/>
  <c r="AG28" s="1"/>
  <c r="X27"/>
  <c r="AF27"/>
  <c r="X28"/>
  <c r="Q28"/>
  <c r="AF28"/>
  <c r="R28"/>
  <c r="C31"/>
  <c r="R27"/>
  <c r="P29" i="9"/>
  <c r="K29"/>
  <c r="O28"/>
  <c r="M28" s="1"/>
  <c r="N28" s="1"/>
  <c r="W28"/>
  <c r="AG28" s="1"/>
  <c r="X27"/>
  <c r="AF27"/>
  <c r="X28"/>
  <c r="Q28"/>
  <c r="AF28"/>
  <c r="C31"/>
  <c r="R27"/>
  <c r="P29" i="11"/>
  <c r="K29"/>
  <c r="O28"/>
  <c r="M28" s="1"/>
  <c r="N28" s="1"/>
  <c r="W28"/>
  <c r="AG28" s="1"/>
  <c r="X27"/>
  <c r="AF27"/>
  <c r="Q28"/>
  <c r="AF28"/>
  <c r="C31"/>
  <c r="R27"/>
  <c r="T27" i="6"/>
  <c r="U27" s="1"/>
  <c r="S27"/>
  <c r="AA28"/>
  <c r="Z28"/>
  <c r="AB28" s="1"/>
  <c r="AC28" s="1"/>
  <c r="Z27"/>
  <c r="AB27" s="1"/>
  <c r="AC27" s="1"/>
  <c r="AA27"/>
  <c r="C32"/>
  <c r="Q29"/>
  <c r="S28"/>
  <c r="T28"/>
  <c r="U28" s="1"/>
  <c r="W29"/>
  <c r="AG29" s="1"/>
  <c r="P30"/>
  <c r="K30"/>
  <c r="O29"/>
  <c r="M29" s="1"/>
  <c r="N29" s="1"/>
  <c r="T27" i="2"/>
  <c r="U27" s="1"/>
  <c r="S27"/>
  <c r="AA28"/>
  <c r="Z28"/>
  <c r="AB28" s="1"/>
  <c r="AC28" s="1"/>
  <c r="Z27"/>
  <c r="AB27" s="1"/>
  <c r="AC27" s="1"/>
  <c r="AA27"/>
  <c r="C32"/>
  <c r="Q29"/>
  <c r="S28"/>
  <c r="T28"/>
  <c r="U28" s="1"/>
  <c r="W29"/>
  <c r="AG29" s="1"/>
  <c r="P30"/>
  <c r="K30"/>
  <c r="O29"/>
  <c r="M29" s="1"/>
  <c r="N29" s="1"/>
  <c r="T28" i="10"/>
  <c r="U28" s="1"/>
  <c r="Q30"/>
  <c r="K31"/>
  <c r="O30"/>
  <c r="M30" s="1"/>
  <c r="N30" s="1"/>
  <c r="W30"/>
  <c r="AG30" s="1"/>
  <c r="P31"/>
  <c r="C32"/>
  <c r="X29"/>
  <c r="R29"/>
  <c r="AF29"/>
  <c r="X28" i="14" l="1"/>
  <c r="X28" i="11"/>
  <c r="R28" i="9"/>
  <c r="R28" i="11"/>
  <c r="R28" i="15"/>
  <c r="R28" i="17"/>
  <c r="R28" i="18"/>
  <c r="T27"/>
  <c r="U27" s="1"/>
  <c r="S27"/>
  <c r="AA28"/>
  <c r="Z28"/>
  <c r="AB28" s="1"/>
  <c r="AC28" s="1"/>
  <c r="AA27"/>
  <c r="Z27"/>
  <c r="AB27" s="1"/>
  <c r="AC27" s="1"/>
  <c r="Q29"/>
  <c r="C32"/>
  <c r="S28"/>
  <c r="T28"/>
  <c r="U28" s="1"/>
  <c r="W29"/>
  <c r="AG29" s="1"/>
  <c r="P30"/>
  <c r="K30"/>
  <c r="O29"/>
  <c r="M29" s="1"/>
  <c r="N29" s="1"/>
  <c r="T27" i="17"/>
  <c r="U27" s="1"/>
  <c r="S27"/>
  <c r="Z28"/>
  <c r="AB28" s="1"/>
  <c r="AC28" s="1"/>
  <c r="AA28"/>
  <c r="AA27"/>
  <c r="Z27"/>
  <c r="AB27" s="1"/>
  <c r="AC27" s="1"/>
  <c r="Q29"/>
  <c r="C32"/>
  <c r="S28"/>
  <c r="T28"/>
  <c r="U28" s="1"/>
  <c r="W29"/>
  <c r="AG29" s="1"/>
  <c r="P30"/>
  <c r="K30"/>
  <c r="O29"/>
  <c r="M29" s="1"/>
  <c r="N29" s="1"/>
  <c r="Z28" i="16"/>
  <c r="AB28" s="1"/>
  <c r="AC28" s="1"/>
  <c r="AA28"/>
  <c r="Q29"/>
  <c r="S28"/>
  <c r="T28"/>
  <c r="U28" s="1"/>
  <c r="C32"/>
  <c r="W29"/>
  <c r="AG29" s="1"/>
  <c r="P30"/>
  <c r="K30"/>
  <c r="O29"/>
  <c r="M29" s="1"/>
  <c r="N29" s="1"/>
  <c r="T27" i="15"/>
  <c r="U27" s="1"/>
  <c r="S27"/>
  <c r="AA28"/>
  <c r="Z28"/>
  <c r="AB28" s="1"/>
  <c r="AC28" s="1"/>
  <c r="AA27"/>
  <c r="Z27"/>
  <c r="AB27" s="1"/>
  <c r="AC27" s="1"/>
  <c r="Q29"/>
  <c r="C32"/>
  <c r="S28"/>
  <c r="T28"/>
  <c r="U28" s="1"/>
  <c r="W29"/>
  <c r="AG29" s="1"/>
  <c r="P30"/>
  <c r="K30"/>
  <c r="O29"/>
  <c r="M29" s="1"/>
  <c r="N29" s="1"/>
  <c r="T27" i="14"/>
  <c r="U27" s="1"/>
  <c r="S27"/>
  <c r="AA28"/>
  <c r="Z28"/>
  <c r="AB28" s="1"/>
  <c r="AC28" s="1"/>
  <c r="AA27"/>
  <c r="Z27"/>
  <c r="AB27" s="1"/>
  <c r="AC27" s="1"/>
  <c r="Q29"/>
  <c r="C32"/>
  <c r="S28"/>
  <c r="T28"/>
  <c r="U28" s="1"/>
  <c r="W29"/>
  <c r="AG29" s="1"/>
  <c r="P30"/>
  <c r="K30"/>
  <c r="O29"/>
  <c r="M29" s="1"/>
  <c r="N29" s="1"/>
  <c r="T27" i="12"/>
  <c r="U27" s="1"/>
  <c r="S27"/>
  <c r="AA28"/>
  <c r="Z28"/>
  <c r="AB28" s="1"/>
  <c r="AC28" s="1"/>
  <c r="AA27"/>
  <c r="Z27"/>
  <c r="AB27" s="1"/>
  <c r="AC27" s="1"/>
  <c r="Q29"/>
  <c r="C32"/>
  <c r="S28"/>
  <c r="T28"/>
  <c r="U28" s="1"/>
  <c r="W29"/>
  <c r="AG29" s="1"/>
  <c r="P30"/>
  <c r="K30"/>
  <c r="O29"/>
  <c r="M29" s="1"/>
  <c r="N29" s="1"/>
  <c r="T27" i="9"/>
  <c r="U27" s="1"/>
  <c r="S27"/>
  <c r="AA28"/>
  <c r="Z28"/>
  <c r="AB28" s="1"/>
  <c r="AC28" s="1"/>
  <c r="AA27"/>
  <c r="Z27"/>
  <c r="AB27" s="1"/>
  <c r="AC27" s="1"/>
  <c r="Q29"/>
  <c r="C32"/>
  <c r="S28"/>
  <c r="T28"/>
  <c r="U28" s="1"/>
  <c r="W29"/>
  <c r="AG29" s="1"/>
  <c r="P30"/>
  <c r="K30"/>
  <c r="O29"/>
  <c r="M29" s="1"/>
  <c r="N29" s="1"/>
  <c r="T27" i="11"/>
  <c r="U27" s="1"/>
  <c r="S27"/>
  <c r="AA28"/>
  <c r="Z28"/>
  <c r="AB28" s="1"/>
  <c r="AC28" s="1"/>
  <c r="AA27"/>
  <c r="Z27"/>
  <c r="AB27" s="1"/>
  <c r="AC27" s="1"/>
  <c r="Q29"/>
  <c r="C32"/>
  <c r="S28"/>
  <c r="T28"/>
  <c r="U28" s="1"/>
  <c r="W29"/>
  <c r="AG29" s="1"/>
  <c r="P30"/>
  <c r="K30"/>
  <c r="O29"/>
  <c r="M29" s="1"/>
  <c r="N29" s="1"/>
  <c r="P31" i="6"/>
  <c r="K31"/>
  <c r="O30"/>
  <c r="M30" s="1"/>
  <c r="N30" s="1"/>
  <c r="W30"/>
  <c r="AG30" s="1"/>
  <c r="C33"/>
  <c r="X29"/>
  <c r="AF29"/>
  <c r="X30"/>
  <c r="Q30"/>
  <c r="AF30"/>
  <c r="R30"/>
  <c r="R29"/>
  <c r="P31" i="2"/>
  <c r="K31"/>
  <c r="O30"/>
  <c r="M30" s="1"/>
  <c r="N30" s="1"/>
  <c r="W30"/>
  <c r="AG30" s="1"/>
  <c r="C33"/>
  <c r="X30"/>
  <c r="Q30"/>
  <c r="AF30"/>
  <c r="R30"/>
  <c r="X29"/>
  <c r="AF29"/>
  <c r="R29"/>
  <c r="Z29" i="10"/>
  <c r="AB29" s="1"/>
  <c r="AC29" s="1"/>
  <c r="AA29"/>
  <c r="C33"/>
  <c r="K32"/>
  <c r="O31"/>
  <c r="M31" s="1"/>
  <c r="N31" s="1"/>
  <c r="P32"/>
  <c r="W31"/>
  <c r="AG31" s="1"/>
  <c r="AF30"/>
  <c r="R30"/>
  <c r="T29"/>
  <c r="U29" s="1"/>
  <c r="S29"/>
  <c r="Q31"/>
  <c r="X30"/>
  <c r="P31" i="18" l="1"/>
  <c r="K31"/>
  <c r="O30"/>
  <c r="M30" s="1"/>
  <c r="N30" s="1"/>
  <c r="W30"/>
  <c r="AG30" s="1"/>
  <c r="X29"/>
  <c r="AF29"/>
  <c r="X30"/>
  <c r="Q30"/>
  <c r="AF30"/>
  <c r="C33"/>
  <c r="R29"/>
  <c r="P31" i="17"/>
  <c r="K31"/>
  <c r="O30"/>
  <c r="M30" s="1"/>
  <c r="N30" s="1"/>
  <c r="W30"/>
  <c r="AG30" s="1"/>
  <c r="X29"/>
  <c r="AF29"/>
  <c r="X30"/>
  <c r="Q30"/>
  <c r="AF30"/>
  <c r="R30"/>
  <c r="C33"/>
  <c r="R29"/>
  <c r="P31" i="16"/>
  <c r="K31"/>
  <c r="O30"/>
  <c r="M30" s="1"/>
  <c r="N30" s="1"/>
  <c r="W30"/>
  <c r="AG30" s="1"/>
  <c r="X29"/>
  <c r="AF29"/>
  <c r="X30"/>
  <c r="Q30"/>
  <c r="AF30"/>
  <c r="R30"/>
  <c r="C33"/>
  <c r="R29"/>
  <c r="P31" i="15"/>
  <c r="K31"/>
  <c r="O30"/>
  <c r="M30" s="1"/>
  <c r="N30" s="1"/>
  <c r="W30"/>
  <c r="AG30" s="1"/>
  <c r="X29"/>
  <c r="AF29"/>
  <c r="X30"/>
  <c r="Q30"/>
  <c r="AF30"/>
  <c r="C33"/>
  <c r="R29"/>
  <c r="P31" i="14"/>
  <c r="K31"/>
  <c r="O30"/>
  <c r="M30" s="1"/>
  <c r="N30" s="1"/>
  <c r="W30"/>
  <c r="AG30" s="1"/>
  <c r="X29"/>
  <c r="AF29"/>
  <c r="X30"/>
  <c r="Q30"/>
  <c r="AF30"/>
  <c r="C33"/>
  <c r="R29"/>
  <c r="P31" i="12"/>
  <c r="K31"/>
  <c r="O30"/>
  <c r="M30" s="1"/>
  <c r="N30" s="1"/>
  <c r="W30"/>
  <c r="AG30" s="1"/>
  <c r="X29"/>
  <c r="AF29"/>
  <c r="X30"/>
  <c r="Q30"/>
  <c r="AF30"/>
  <c r="C33"/>
  <c r="R29"/>
  <c r="P31" i="9"/>
  <c r="K31"/>
  <c r="O30"/>
  <c r="M30" s="1"/>
  <c r="N30" s="1"/>
  <c r="W30"/>
  <c r="AG30" s="1"/>
  <c r="X29"/>
  <c r="AF29"/>
  <c r="X30"/>
  <c r="Q30"/>
  <c r="AF30"/>
  <c r="C33"/>
  <c r="R29"/>
  <c r="P31" i="11"/>
  <c r="K31"/>
  <c r="O30"/>
  <c r="M30" s="1"/>
  <c r="N30" s="1"/>
  <c r="W30"/>
  <c r="AG30" s="1"/>
  <c r="X29"/>
  <c r="AF29"/>
  <c r="Q30"/>
  <c r="C33"/>
  <c r="R29"/>
  <c r="AA30" i="6"/>
  <c r="Z30"/>
  <c r="AB30" s="1"/>
  <c r="AC30" s="1"/>
  <c r="Z29"/>
  <c r="AB29" s="1"/>
  <c r="AC29" s="1"/>
  <c r="AA29"/>
  <c r="C34"/>
  <c r="Q31"/>
  <c r="T29"/>
  <c r="U29" s="1"/>
  <c r="S29"/>
  <c r="S30"/>
  <c r="T30"/>
  <c r="U30" s="1"/>
  <c r="W31"/>
  <c r="AG31" s="1"/>
  <c r="P32"/>
  <c r="K32"/>
  <c r="O31"/>
  <c r="M31" s="1"/>
  <c r="N31" s="1"/>
  <c r="T29" i="2"/>
  <c r="U29" s="1"/>
  <c r="S29"/>
  <c r="C34"/>
  <c r="Q31"/>
  <c r="Z29"/>
  <c r="AB29" s="1"/>
  <c r="AC29" s="1"/>
  <c r="AA29"/>
  <c r="AA30"/>
  <c r="Z30"/>
  <c r="AB30" s="1"/>
  <c r="AC30" s="1"/>
  <c r="S30"/>
  <c r="T30"/>
  <c r="U30" s="1"/>
  <c r="W31"/>
  <c r="AG31" s="1"/>
  <c r="P32"/>
  <c r="K32"/>
  <c r="O31"/>
  <c r="M31" s="1"/>
  <c r="N31" s="1"/>
  <c r="AF31" i="10"/>
  <c r="R31"/>
  <c r="S31" s="1"/>
  <c r="X31"/>
  <c r="Z31" s="1"/>
  <c r="AB31" s="1"/>
  <c r="AC31" s="1"/>
  <c r="Q32"/>
  <c r="K33"/>
  <c r="O32"/>
  <c r="M32" s="1"/>
  <c r="N32" s="1"/>
  <c r="W32"/>
  <c r="AG32" s="1"/>
  <c r="P33"/>
  <c r="C34"/>
  <c r="Z30"/>
  <c r="AB30" s="1"/>
  <c r="AC30" s="1"/>
  <c r="AA30"/>
  <c r="T31"/>
  <c r="U31" s="1"/>
  <c r="S30"/>
  <c r="T30"/>
  <c r="U30" s="1"/>
  <c r="AF30" i="11" l="1"/>
  <c r="X30"/>
  <c r="R30" i="12"/>
  <c r="R30" i="14"/>
  <c r="R30" i="15"/>
  <c r="R30" i="11"/>
  <c r="R30" i="18"/>
  <c r="T29"/>
  <c r="U29" s="1"/>
  <c r="S29"/>
  <c r="AA30"/>
  <c r="Z30"/>
  <c r="AB30" s="1"/>
  <c r="AC30" s="1"/>
  <c r="AA29"/>
  <c r="Z29"/>
  <c r="AB29" s="1"/>
  <c r="AC29" s="1"/>
  <c r="Q31"/>
  <c r="C34"/>
  <c r="S30"/>
  <c r="T30"/>
  <c r="U30" s="1"/>
  <c r="W31"/>
  <c r="AG31" s="1"/>
  <c r="P32"/>
  <c r="K32"/>
  <c r="O31"/>
  <c r="M31" s="1"/>
  <c r="N31" s="1"/>
  <c r="T29" i="17"/>
  <c r="U29" s="1"/>
  <c r="S29"/>
  <c r="Z30"/>
  <c r="AB30" s="1"/>
  <c r="AC30" s="1"/>
  <c r="AA30"/>
  <c r="AA29"/>
  <c r="Z29"/>
  <c r="AB29" s="1"/>
  <c r="AC29" s="1"/>
  <c r="Q31"/>
  <c r="C34"/>
  <c r="S30"/>
  <c r="T30"/>
  <c r="U30" s="1"/>
  <c r="W31"/>
  <c r="AG31" s="1"/>
  <c r="P32"/>
  <c r="K32"/>
  <c r="O31"/>
  <c r="M31" s="1"/>
  <c r="N31" s="1"/>
  <c r="T29" i="16"/>
  <c r="U29" s="1"/>
  <c r="S29"/>
  <c r="Z30"/>
  <c r="AB30" s="1"/>
  <c r="AC30" s="1"/>
  <c r="AA30"/>
  <c r="AA29"/>
  <c r="Z29"/>
  <c r="AB29" s="1"/>
  <c r="AC29" s="1"/>
  <c r="Q31"/>
  <c r="C34"/>
  <c r="S30"/>
  <c r="T30"/>
  <c r="U30" s="1"/>
  <c r="W31"/>
  <c r="AG31" s="1"/>
  <c r="P32"/>
  <c r="K32"/>
  <c r="O31"/>
  <c r="M31" s="1"/>
  <c r="N31" s="1"/>
  <c r="T29" i="15"/>
  <c r="U29" s="1"/>
  <c r="S29"/>
  <c r="AA30"/>
  <c r="Z30"/>
  <c r="AB30" s="1"/>
  <c r="AC30" s="1"/>
  <c r="AA29"/>
  <c r="Z29"/>
  <c r="AB29" s="1"/>
  <c r="AC29" s="1"/>
  <c r="Q31"/>
  <c r="C34"/>
  <c r="S30"/>
  <c r="T30"/>
  <c r="U30" s="1"/>
  <c r="W31"/>
  <c r="AG31" s="1"/>
  <c r="P32"/>
  <c r="K32"/>
  <c r="O31"/>
  <c r="M31" s="1"/>
  <c r="N31" s="1"/>
  <c r="T29" i="14"/>
  <c r="U29" s="1"/>
  <c r="S29"/>
  <c r="AA30"/>
  <c r="Z30"/>
  <c r="AB30" s="1"/>
  <c r="AC30" s="1"/>
  <c r="AA29"/>
  <c r="Z29"/>
  <c r="AB29" s="1"/>
  <c r="AC29" s="1"/>
  <c r="Q31"/>
  <c r="C34"/>
  <c r="S30"/>
  <c r="T30"/>
  <c r="U30" s="1"/>
  <c r="W31"/>
  <c r="AG31" s="1"/>
  <c r="P32"/>
  <c r="K32"/>
  <c r="O31"/>
  <c r="M31" s="1"/>
  <c r="N31" s="1"/>
  <c r="T29" i="12"/>
  <c r="U29" s="1"/>
  <c r="S29"/>
  <c r="AA30"/>
  <c r="Z30"/>
  <c r="AB30" s="1"/>
  <c r="AC30" s="1"/>
  <c r="AA29"/>
  <c r="Z29"/>
  <c r="AB29" s="1"/>
  <c r="AC29" s="1"/>
  <c r="Q31"/>
  <c r="C34"/>
  <c r="S30"/>
  <c r="T30"/>
  <c r="U30" s="1"/>
  <c r="W31"/>
  <c r="AG31" s="1"/>
  <c r="P32"/>
  <c r="K32"/>
  <c r="O31"/>
  <c r="M31" s="1"/>
  <c r="N31" s="1"/>
  <c r="T29" i="9"/>
  <c r="U29" s="1"/>
  <c r="S29"/>
  <c r="AA30"/>
  <c r="Z30"/>
  <c r="AB30" s="1"/>
  <c r="AC30" s="1"/>
  <c r="AA29"/>
  <c r="Z29"/>
  <c r="AB29" s="1"/>
  <c r="AC29" s="1"/>
  <c r="Q31"/>
  <c r="C34"/>
  <c r="W31"/>
  <c r="AG31" s="1"/>
  <c r="P32"/>
  <c r="K32"/>
  <c r="O31"/>
  <c r="M31" s="1"/>
  <c r="N31" s="1"/>
  <c r="R30"/>
  <c r="T29" i="11"/>
  <c r="U29" s="1"/>
  <c r="S29"/>
  <c r="AA30"/>
  <c r="Z30"/>
  <c r="AB30" s="1"/>
  <c r="AC30" s="1"/>
  <c r="AA29"/>
  <c r="Z29"/>
  <c r="AB29" s="1"/>
  <c r="AC29" s="1"/>
  <c r="Q31"/>
  <c r="C34"/>
  <c r="S30"/>
  <c r="T30"/>
  <c r="U30" s="1"/>
  <c r="W31"/>
  <c r="AG31" s="1"/>
  <c r="P32"/>
  <c r="K32"/>
  <c r="O31"/>
  <c r="M31" s="1"/>
  <c r="N31" s="1"/>
  <c r="P33" i="6"/>
  <c r="K33"/>
  <c r="O32"/>
  <c r="M32" s="1"/>
  <c r="N32" s="1"/>
  <c r="W32"/>
  <c r="AG32" s="1"/>
  <c r="C35"/>
  <c r="X31"/>
  <c r="F3" i="19" s="1"/>
  <c r="F4" s="1"/>
  <c r="AF31" i="6"/>
  <c r="X32"/>
  <c r="Q32"/>
  <c r="AF32"/>
  <c r="R32"/>
  <c r="R31"/>
  <c r="P33" i="2"/>
  <c r="K33"/>
  <c r="O32"/>
  <c r="M32" s="1"/>
  <c r="N32" s="1"/>
  <c r="W32"/>
  <c r="AG32" s="1"/>
  <c r="C35"/>
  <c r="X31"/>
  <c r="AF31"/>
  <c r="X32"/>
  <c r="Q32"/>
  <c r="AF32"/>
  <c r="R32"/>
  <c r="R31"/>
  <c r="AA31" i="10"/>
  <c r="C35"/>
  <c r="K34"/>
  <c r="O33"/>
  <c r="M33" s="1"/>
  <c r="N33" s="1"/>
  <c r="P34"/>
  <c r="W33"/>
  <c r="AG33" s="1"/>
  <c r="AF32"/>
  <c r="R32"/>
  <c r="Q33"/>
  <c r="AF33"/>
  <c r="X32"/>
  <c r="P33" i="18" l="1"/>
  <c r="K33"/>
  <c r="O32"/>
  <c r="M32" s="1"/>
  <c r="N32" s="1"/>
  <c r="W32"/>
  <c r="AG32" s="1"/>
  <c r="X31"/>
  <c r="N3" i="19" s="1"/>
  <c r="N4" s="1"/>
  <c r="AF31" i="18"/>
  <c r="X32"/>
  <c r="Q32"/>
  <c r="AF32"/>
  <c r="C35"/>
  <c r="R31"/>
  <c r="P33" i="17"/>
  <c r="K33"/>
  <c r="O32"/>
  <c r="M32" s="1"/>
  <c r="N32" s="1"/>
  <c r="W32"/>
  <c r="AG32" s="1"/>
  <c r="X31"/>
  <c r="M3" i="19" s="1"/>
  <c r="M4" s="1"/>
  <c r="AF31" i="17"/>
  <c r="Q32"/>
  <c r="R32"/>
  <c r="C35"/>
  <c r="R31"/>
  <c r="P33" i="16"/>
  <c r="K33"/>
  <c r="O32"/>
  <c r="M32" s="1"/>
  <c r="N32" s="1"/>
  <c r="W32"/>
  <c r="AG32" s="1"/>
  <c r="X31"/>
  <c r="L3" i="19" s="1"/>
  <c r="L4" s="1"/>
  <c r="AF31" i="16"/>
  <c r="X32"/>
  <c r="Q32"/>
  <c r="AF32"/>
  <c r="C35"/>
  <c r="R31"/>
  <c r="P33" i="15"/>
  <c r="K33"/>
  <c r="O32"/>
  <c r="M32" s="1"/>
  <c r="N32" s="1"/>
  <c r="W32"/>
  <c r="AG32" s="1"/>
  <c r="X31"/>
  <c r="K3" i="19" s="1"/>
  <c r="K4" s="1"/>
  <c r="AF31" i="15"/>
  <c r="X32"/>
  <c r="Q32"/>
  <c r="AF32"/>
  <c r="R32"/>
  <c r="C35"/>
  <c r="R31"/>
  <c r="P33" i="14"/>
  <c r="K33"/>
  <c r="O32"/>
  <c r="M32" s="1"/>
  <c r="N32" s="1"/>
  <c r="W32"/>
  <c r="AG32" s="1"/>
  <c r="X31"/>
  <c r="J3" i="19" s="1"/>
  <c r="J4" s="1"/>
  <c r="AF31" i="14"/>
  <c r="X32"/>
  <c r="Q32"/>
  <c r="AF32"/>
  <c r="C35"/>
  <c r="R31"/>
  <c r="P33" i="12"/>
  <c r="K33"/>
  <c r="O32"/>
  <c r="M32" s="1"/>
  <c r="N32" s="1"/>
  <c r="W32"/>
  <c r="AG32" s="1"/>
  <c r="X31"/>
  <c r="I3" i="19" s="1"/>
  <c r="I4" s="1"/>
  <c r="AF31" i="12"/>
  <c r="X32"/>
  <c r="Q32"/>
  <c r="AF32"/>
  <c r="C35"/>
  <c r="R31"/>
  <c r="S30" i="9"/>
  <c r="T30"/>
  <c r="U30" s="1"/>
  <c r="P33"/>
  <c r="K33"/>
  <c r="O32"/>
  <c r="M32" s="1"/>
  <c r="N32" s="1"/>
  <c r="W32"/>
  <c r="AG32" s="1"/>
  <c r="X31"/>
  <c r="H3" i="19" s="1"/>
  <c r="H4" s="1"/>
  <c r="AF31" i="9"/>
  <c r="Q32"/>
  <c r="R32"/>
  <c r="C35"/>
  <c r="R31"/>
  <c r="P33" i="11"/>
  <c r="K33"/>
  <c r="O32"/>
  <c r="M32" s="1"/>
  <c r="N32" s="1"/>
  <c r="W32"/>
  <c r="AG32" s="1"/>
  <c r="X31"/>
  <c r="G3" i="19" s="1"/>
  <c r="G4" s="1"/>
  <c r="AF31" i="11"/>
  <c r="Q32"/>
  <c r="R32"/>
  <c r="C35"/>
  <c r="R31"/>
  <c r="AA32" i="6"/>
  <c r="Z32"/>
  <c r="AB32" s="1"/>
  <c r="AC32" s="1"/>
  <c r="Z31"/>
  <c r="AB31" s="1"/>
  <c r="AC31" s="1"/>
  <c r="AA31"/>
  <c r="C36"/>
  <c r="Q33"/>
  <c r="T31"/>
  <c r="U31" s="1"/>
  <c r="S31"/>
  <c r="S32"/>
  <c r="T32"/>
  <c r="U32" s="1"/>
  <c r="W33"/>
  <c r="AG33" s="1"/>
  <c r="P34"/>
  <c r="K34"/>
  <c r="O33"/>
  <c r="M33" s="1"/>
  <c r="N33" s="1"/>
  <c r="Z31" i="2"/>
  <c r="AB31" s="1"/>
  <c r="AC31" s="1"/>
  <c r="AA31"/>
  <c r="C36"/>
  <c r="Q33"/>
  <c r="T31"/>
  <c r="U31" s="1"/>
  <c r="S31"/>
  <c r="AA32"/>
  <c r="Z32"/>
  <c r="AB32" s="1"/>
  <c r="AC32" s="1"/>
  <c r="S32"/>
  <c r="T32"/>
  <c r="U32" s="1"/>
  <c r="W33"/>
  <c r="AG33" s="1"/>
  <c r="P34"/>
  <c r="K34"/>
  <c r="O33"/>
  <c r="M33" s="1"/>
  <c r="N33" s="1"/>
  <c r="R33" i="10"/>
  <c r="S33" s="1"/>
  <c r="Z32"/>
  <c r="AB32" s="1"/>
  <c r="AC32" s="1"/>
  <c r="AA32"/>
  <c r="Q34"/>
  <c r="K35"/>
  <c r="O34"/>
  <c r="M34" s="1"/>
  <c r="N34" s="1"/>
  <c r="W34"/>
  <c r="AG34" s="1"/>
  <c r="P35"/>
  <c r="C36"/>
  <c r="X33"/>
  <c r="T33"/>
  <c r="U33" s="1"/>
  <c r="S32"/>
  <c r="T32"/>
  <c r="U32" s="1"/>
  <c r="AF32" i="11" l="1"/>
  <c r="X32"/>
  <c r="AF32" i="9"/>
  <c r="X32"/>
  <c r="R32" i="14"/>
  <c r="S32" s="1"/>
  <c r="AF32" i="17"/>
  <c r="X32"/>
  <c r="AA32" s="1"/>
  <c r="R32" i="18"/>
  <c r="T31"/>
  <c r="U31" s="1"/>
  <c r="S31"/>
  <c r="AA32"/>
  <c r="Z32"/>
  <c r="AB32" s="1"/>
  <c r="AC32" s="1"/>
  <c r="AA31"/>
  <c r="Z31"/>
  <c r="AB31" s="1"/>
  <c r="AC31" s="1"/>
  <c r="Q33"/>
  <c r="C36"/>
  <c r="S32"/>
  <c r="T32"/>
  <c r="U32" s="1"/>
  <c r="W33"/>
  <c r="AG33" s="1"/>
  <c r="P34"/>
  <c r="K34"/>
  <c r="O33"/>
  <c r="M33" s="1"/>
  <c r="N33" s="1"/>
  <c r="T31" i="17"/>
  <c r="U31" s="1"/>
  <c r="S31"/>
  <c r="Z32"/>
  <c r="AB32" s="1"/>
  <c r="AC32" s="1"/>
  <c r="AA31"/>
  <c r="Z31"/>
  <c r="AB31" s="1"/>
  <c r="AC31" s="1"/>
  <c r="Q33"/>
  <c r="C36"/>
  <c r="S32"/>
  <c r="T32"/>
  <c r="U32" s="1"/>
  <c r="W33"/>
  <c r="AG33" s="1"/>
  <c r="P34"/>
  <c r="K34"/>
  <c r="O33"/>
  <c r="M33" s="1"/>
  <c r="N33" s="1"/>
  <c r="T31" i="16"/>
  <c r="U31" s="1"/>
  <c r="S31"/>
  <c r="Z32"/>
  <c r="AB32" s="1"/>
  <c r="AC32" s="1"/>
  <c r="AA32"/>
  <c r="AA31"/>
  <c r="Z31"/>
  <c r="AB31" s="1"/>
  <c r="AC31" s="1"/>
  <c r="Q33"/>
  <c r="C36"/>
  <c r="W33"/>
  <c r="AG33" s="1"/>
  <c r="P34"/>
  <c r="K34"/>
  <c r="O33"/>
  <c r="M33" s="1"/>
  <c r="N33" s="1"/>
  <c r="R32"/>
  <c r="T31" i="15"/>
  <c r="U31" s="1"/>
  <c r="S31"/>
  <c r="AA32"/>
  <c r="Z32"/>
  <c r="AB32" s="1"/>
  <c r="AC32" s="1"/>
  <c r="AA31"/>
  <c r="Z31"/>
  <c r="AB31" s="1"/>
  <c r="AC31" s="1"/>
  <c r="Q33"/>
  <c r="C36"/>
  <c r="S32"/>
  <c r="T32"/>
  <c r="U32" s="1"/>
  <c r="W33"/>
  <c r="AG33" s="1"/>
  <c r="P34"/>
  <c r="K34"/>
  <c r="O33"/>
  <c r="M33" s="1"/>
  <c r="N33" s="1"/>
  <c r="T31" i="14"/>
  <c r="U31" s="1"/>
  <c r="S31"/>
  <c r="AA32"/>
  <c r="Z32"/>
  <c r="AB32" s="1"/>
  <c r="AC32" s="1"/>
  <c r="AA31"/>
  <c r="Z31"/>
  <c r="AB31" s="1"/>
  <c r="AC31" s="1"/>
  <c r="Q33"/>
  <c r="C36"/>
  <c r="T32"/>
  <c r="U32" s="1"/>
  <c r="W33"/>
  <c r="AG33" s="1"/>
  <c r="P34"/>
  <c r="K34"/>
  <c r="O33"/>
  <c r="M33" s="1"/>
  <c r="N33" s="1"/>
  <c r="T31" i="12"/>
  <c r="U31" s="1"/>
  <c r="S31"/>
  <c r="AA32"/>
  <c r="Z32"/>
  <c r="AB32" s="1"/>
  <c r="AC32" s="1"/>
  <c r="AA31"/>
  <c r="Z31"/>
  <c r="AB31" s="1"/>
  <c r="AC31" s="1"/>
  <c r="Q33"/>
  <c r="C36"/>
  <c r="W33"/>
  <c r="AG33" s="1"/>
  <c r="P34"/>
  <c r="K34"/>
  <c r="O33"/>
  <c r="M33" s="1"/>
  <c r="N33" s="1"/>
  <c r="R32"/>
  <c r="T31" i="9"/>
  <c r="U31" s="1"/>
  <c r="S31"/>
  <c r="AA32"/>
  <c r="Z32"/>
  <c r="AB32" s="1"/>
  <c r="AC32" s="1"/>
  <c r="AA31"/>
  <c r="Z31"/>
  <c r="AB31" s="1"/>
  <c r="AC31" s="1"/>
  <c r="Q33"/>
  <c r="C36"/>
  <c r="S32"/>
  <c r="T32"/>
  <c r="U32" s="1"/>
  <c r="W33"/>
  <c r="AG33" s="1"/>
  <c r="P34"/>
  <c r="K34"/>
  <c r="O33"/>
  <c r="M33" s="1"/>
  <c r="N33" s="1"/>
  <c r="T31" i="11"/>
  <c r="U31" s="1"/>
  <c r="S31"/>
  <c r="AA32"/>
  <c r="Z32"/>
  <c r="AB32" s="1"/>
  <c r="AC32" s="1"/>
  <c r="AA31"/>
  <c r="Z31"/>
  <c r="AB31" s="1"/>
  <c r="AC31" s="1"/>
  <c r="Q33"/>
  <c r="C36"/>
  <c r="S32"/>
  <c r="T32"/>
  <c r="U32" s="1"/>
  <c r="W33"/>
  <c r="AG33" s="1"/>
  <c r="P34"/>
  <c r="K34"/>
  <c r="O33"/>
  <c r="M33" s="1"/>
  <c r="N33" s="1"/>
  <c r="P35" i="6"/>
  <c r="K35"/>
  <c r="O34"/>
  <c r="M34" s="1"/>
  <c r="N34" s="1"/>
  <c r="W34"/>
  <c r="AG34" s="1"/>
  <c r="C37"/>
  <c r="X33"/>
  <c r="AF33"/>
  <c r="X34"/>
  <c r="F6" i="19" s="1"/>
  <c r="F7" s="1"/>
  <c r="Q34" i="6"/>
  <c r="AF34"/>
  <c r="R34"/>
  <c r="R33"/>
  <c r="P35" i="2"/>
  <c r="K35"/>
  <c r="O34"/>
  <c r="M34" s="1"/>
  <c r="N34" s="1"/>
  <c r="W34"/>
  <c r="AG34" s="1"/>
  <c r="C37"/>
  <c r="X33"/>
  <c r="AF33"/>
  <c r="X34"/>
  <c r="Q34"/>
  <c r="AF34"/>
  <c r="R34"/>
  <c r="R33"/>
  <c r="Z33" i="10"/>
  <c r="AB33" s="1"/>
  <c r="AC33" s="1"/>
  <c r="AA33"/>
  <c r="C37"/>
  <c r="K36"/>
  <c r="O35"/>
  <c r="M35" s="1"/>
  <c r="N35" s="1"/>
  <c r="P36"/>
  <c r="W35"/>
  <c r="AG35" s="1"/>
  <c r="AF34"/>
  <c r="R34"/>
  <c r="Q35"/>
  <c r="X34"/>
  <c r="P35" i="18" l="1"/>
  <c r="K35"/>
  <c r="O34"/>
  <c r="M34" s="1"/>
  <c r="N34" s="1"/>
  <c r="W34"/>
  <c r="AG34" s="1"/>
  <c r="X33"/>
  <c r="AF33"/>
  <c r="X34"/>
  <c r="N6" i="19" s="1"/>
  <c r="N7" s="1"/>
  <c r="Q34" i="18"/>
  <c r="AF34"/>
  <c r="C37"/>
  <c r="R33"/>
  <c r="P35" i="17"/>
  <c r="K35"/>
  <c r="O34"/>
  <c r="M34" s="1"/>
  <c r="N34" s="1"/>
  <c r="W34"/>
  <c r="AG34" s="1"/>
  <c r="Q34"/>
  <c r="R34"/>
  <c r="C37"/>
  <c r="X33"/>
  <c r="AF33"/>
  <c r="R33"/>
  <c r="S32" i="16"/>
  <c r="T32"/>
  <c r="U32" s="1"/>
  <c r="P35"/>
  <c r="K35"/>
  <c r="O34"/>
  <c r="M34" s="1"/>
  <c r="N34" s="1"/>
  <c r="W34"/>
  <c r="AG34" s="1"/>
  <c r="X33"/>
  <c r="AF33"/>
  <c r="Q34"/>
  <c r="AF34"/>
  <c r="R34"/>
  <c r="C37"/>
  <c r="R33"/>
  <c r="P35" i="15"/>
  <c r="K35"/>
  <c r="O34"/>
  <c r="M34" s="1"/>
  <c r="N34" s="1"/>
  <c r="W34"/>
  <c r="AG34" s="1"/>
  <c r="X33"/>
  <c r="AF33"/>
  <c r="X34"/>
  <c r="K6" i="19" s="1"/>
  <c r="K7" s="1"/>
  <c r="Q34" i="15"/>
  <c r="AF34"/>
  <c r="R34"/>
  <c r="C37"/>
  <c r="R33"/>
  <c r="P35" i="14"/>
  <c r="K35"/>
  <c r="O34"/>
  <c r="M34" s="1"/>
  <c r="N34" s="1"/>
  <c r="W34"/>
  <c r="AG34" s="1"/>
  <c r="X33"/>
  <c r="AF33"/>
  <c r="X34"/>
  <c r="J6" i="19" s="1"/>
  <c r="J7" s="1"/>
  <c r="Q34" i="14"/>
  <c r="AF34"/>
  <c r="R34"/>
  <c r="C37"/>
  <c r="R33"/>
  <c r="S32" i="12"/>
  <c r="T32"/>
  <c r="U32" s="1"/>
  <c r="P35"/>
  <c r="K35"/>
  <c r="O34"/>
  <c r="M34" s="1"/>
  <c r="N34" s="1"/>
  <c r="W34"/>
  <c r="AG34" s="1"/>
  <c r="X33"/>
  <c r="AF33"/>
  <c r="X34"/>
  <c r="I6" i="19" s="1"/>
  <c r="I7" s="1"/>
  <c r="Q34" i="12"/>
  <c r="AF34"/>
  <c r="C37"/>
  <c r="R33"/>
  <c r="P35" i="9"/>
  <c r="K35"/>
  <c r="O34"/>
  <c r="M34" s="1"/>
  <c r="N34" s="1"/>
  <c r="W34"/>
  <c r="AG34" s="1"/>
  <c r="X33"/>
  <c r="AF33"/>
  <c r="X34"/>
  <c r="H6" i="19" s="1"/>
  <c r="H7" s="1"/>
  <c r="Q34" i="9"/>
  <c r="AF34"/>
  <c r="C37"/>
  <c r="R33"/>
  <c r="P35" i="11"/>
  <c r="K35"/>
  <c r="O34"/>
  <c r="M34" s="1"/>
  <c r="N34" s="1"/>
  <c r="W34"/>
  <c r="AG34" s="1"/>
  <c r="X33"/>
  <c r="AF33"/>
  <c r="X34"/>
  <c r="G6" i="19" s="1"/>
  <c r="G7" s="1"/>
  <c r="Q34" i="11"/>
  <c r="AF34"/>
  <c r="C37"/>
  <c r="R33"/>
  <c r="T33" i="6"/>
  <c r="U33" s="1"/>
  <c r="S33"/>
  <c r="AA34"/>
  <c r="Z34"/>
  <c r="AB34" s="1"/>
  <c r="AC34" s="1"/>
  <c r="Z33"/>
  <c r="AB33" s="1"/>
  <c r="AC33" s="1"/>
  <c r="AA33"/>
  <c r="C38"/>
  <c r="Q35"/>
  <c r="S34"/>
  <c r="T34"/>
  <c r="U34" s="1"/>
  <c r="W35"/>
  <c r="AG35" s="1"/>
  <c r="P36"/>
  <c r="K36"/>
  <c r="O35"/>
  <c r="M35" s="1"/>
  <c r="N35" s="1"/>
  <c r="T33" i="2"/>
  <c r="U33" s="1"/>
  <c r="S33"/>
  <c r="AA34"/>
  <c r="Z34"/>
  <c r="AB34" s="1"/>
  <c r="AC34" s="1"/>
  <c r="C38"/>
  <c r="Q35"/>
  <c r="Z33"/>
  <c r="AB33" s="1"/>
  <c r="AC33" s="1"/>
  <c r="AA33"/>
  <c r="S34"/>
  <c r="T34"/>
  <c r="U34" s="1"/>
  <c r="W35"/>
  <c r="AG35" s="1"/>
  <c r="P36"/>
  <c r="K36"/>
  <c r="O35"/>
  <c r="M35" s="1"/>
  <c r="N35" s="1"/>
  <c r="AF35" i="10"/>
  <c r="R35"/>
  <c r="S35" s="1"/>
  <c r="X35"/>
  <c r="Z35" s="1"/>
  <c r="AB35" s="1"/>
  <c r="AC35" s="1"/>
  <c r="Z34"/>
  <c r="AB34" s="1"/>
  <c r="AC34" s="1"/>
  <c r="AA34"/>
  <c r="Q36"/>
  <c r="K37"/>
  <c r="O36"/>
  <c r="M36" s="1"/>
  <c r="N36" s="1"/>
  <c r="W36"/>
  <c r="AG36" s="1"/>
  <c r="P37"/>
  <c r="C38"/>
  <c r="T35"/>
  <c r="U35" s="1"/>
  <c r="S34"/>
  <c r="T34"/>
  <c r="U34" s="1"/>
  <c r="R34" i="9" l="1"/>
  <c r="R34" i="12"/>
  <c r="X34" i="16"/>
  <c r="L6" i="19" s="1"/>
  <c r="L7" s="1"/>
  <c r="AF34" i="17"/>
  <c r="X34"/>
  <c r="M6" i="19" s="1"/>
  <c r="M7" s="1"/>
  <c r="R34" i="18"/>
  <c r="T33"/>
  <c r="U33" s="1"/>
  <c r="S33"/>
  <c r="AA34"/>
  <c r="Z34"/>
  <c r="AB34" s="1"/>
  <c r="AC34" s="1"/>
  <c r="AA33"/>
  <c r="Z33"/>
  <c r="AB33" s="1"/>
  <c r="AC33" s="1"/>
  <c r="Q35"/>
  <c r="C38"/>
  <c r="S34"/>
  <c r="T34"/>
  <c r="U34" s="1"/>
  <c r="W35"/>
  <c r="AG35" s="1"/>
  <c r="P36"/>
  <c r="K36"/>
  <c r="O35"/>
  <c r="M35" s="1"/>
  <c r="N35" s="1"/>
  <c r="T33" i="17"/>
  <c r="U33" s="1"/>
  <c r="S33"/>
  <c r="AA33"/>
  <c r="Z33"/>
  <c r="AB33" s="1"/>
  <c r="AC33" s="1"/>
  <c r="Z34"/>
  <c r="AB34" s="1"/>
  <c r="AC34" s="1"/>
  <c r="AA34"/>
  <c r="Q35"/>
  <c r="C38"/>
  <c r="S34"/>
  <c r="T34"/>
  <c r="U34" s="1"/>
  <c r="W35"/>
  <c r="AG35" s="1"/>
  <c r="O35"/>
  <c r="M35" s="1"/>
  <c r="N35" s="1"/>
  <c r="P36"/>
  <c r="K36"/>
  <c r="T33" i="16"/>
  <c r="U33" s="1"/>
  <c r="S33"/>
  <c r="Z34"/>
  <c r="AB34" s="1"/>
  <c r="AC34" s="1"/>
  <c r="AA34"/>
  <c r="AA33"/>
  <c r="Z33"/>
  <c r="AB33" s="1"/>
  <c r="AC33" s="1"/>
  <c r="Q35"/>
  <c r="C38"/>
  <c r="S34"/>
  <c r="T34"/>
  <c r="U34" s="1"/>
  <c r="W35"/>
  <c r="AG35" s="1"/>
  <c r="O35"/>
  <c r="M35" s="1"/>
  <c r="N35" s="1"/>
  <c r="P36"/>
  <c r="K36"/>
  <c r="T33" i="15"/>
  <c r="U33" s="1"/>
  <c r="S33"/>
  <c r="AA34"/>
  <c r="Z34"/>
  <c r="AB34" s="1"/>
  <c r="AC34" s="1"/>
  <c r="AA33"/>
  <c r="Z33"/>
  <c r="AB33" s="1"/>
  <c r="AC33" s="1"/>
  <c r="Q35"/>
  <c r="C38"/>
  <c r="S34"/>
  <c r="T34"/>
  <c r="U34" s="1"/>
  <c r="W35"/>
  <c r="AG35" s="1"/>
  <c r="P36"/>
  <c r="K36"/>
  <c r="O35"/>
  <c r="M35" s="1"/>
  <c r="N35" s="1"/>
  <c r="T33" i="14"/>
  <c r="U33" s="1"/>
  <c r="S33"/>
  <c r="AA34"/>
  <c r="Z34"/>
  <c r="AB34" s="1"/>
  <c r="AC34" s="1"/>
  <c r="AA33"/>
  <c r="Z33"/>
  <c r="AB33" s="1"/>
  <c r="AC33" s="1"/>
  <c r="Q35"/>
  <c r="C38"/>
  <c r="S34"/>
  <c r="T34"/>
  <c r="U34" s="1"/>
  <c r="W35"/>
  <c r="AG35" s="1"/>
  <c r="P36"/>
  <c r="K36"/>
  <c r="O35"/>
  <c r="M35" s="1"/>
  <c r="N35" s="1"/>
  <c r="T33" i="12"/>
  <c r="U33" s="1"/>
  <c r="S33"/>
  <c r="AA34"/>
  <c r="Z34"/>
  <c r="AB34" s="1"/>
  <c r="AC34" s="1"/>
  <c r="AA33"/>
  <c r="Z33"/>
  <c r="AB33" s="1"/>
  <c r="AC33" s="1"/>
  <c r="Q35"/>
  <c r="C38"/>
  <c r="S34"/>
  <c r="T34"/>
  <c r="U34" s="1"/>
  <c r="W35"/>
  <c r="AG35" s="1"/>
  <c r="P36"/>
  <c r="K36"/>
  <c r="O35"/>
  <c r="M35" s="1"/>
  <c r="N35" s="1"/>
  <c r="T33" i="9"/>
  <c r="U33" s="1"/>
  <c r="S33"/>
  <c r="AA34"/>
  <c r="Z34"/>
  <c r="AB34" s="1"/>
  <c r="AC34" s="1"/>
  <c r="AA33"/>
  <c r="Z33"/>
  <c r="AB33" s="1"/>
  <c r="AC33" s="1"/>
  <c r="Q35"/>
  <c r="C38"/>
  <c r="S34"/>
  <c r="T34"/>
  <c r="U34" s="1"/>
  <c r="W35"/>
  <c r="AG35" s="1"/>
  <c r="P36"/>
  <c r="K36"/>
  <c r="O35"/>
  <c r="M35" s="1"/>
  <c r="N35" s="1"/>
  <c r="AA34" i="11"/>
  <c r="Z34"/>
  <c r="AB34" s="1"/>
  <c r="AC34" s="1"/>
  <c r="AA33"/>
  <c r="Z33"/>
  <c r="AB33" s="1"/>
  <c r="AC33" s="1"/>
  <c r="Q35"/>
  <c r="T33"/>
  <c r="U33" s="1"/>
  <c r="S33"/>
  <c r="C38"/>
  <c r="W35"/>
  <c r="AG35" s="1"/>
  <c r="P36"/>
  <c r="K36"/>
  <c r="O35"/>
  <c r="M35" s="1"/>
  <c r="N35" s="1"/>
  <c r="R34"/>
  <c r="P37" i="6"/>
  <c r="K37"/>
  <c r="O36"/>
  <c r="M36" s="1"/>
  <c r="N36" s="1"/>
  <c r="W36"/>
  <c r="AG36" s="1"/>
  <c r="C39"/>
  <c r="X35"/>
  <c r="AF35"/>
  <c r="X36"/>
  <c r="Q36"/>
  <c r="AF36"/>
  <c r="R36"/>
  <c r="R35"/>
  <c r="P37" i="2"/>
  <c r="K37"/>
  <c r="O36"/>
  <c r="M36" s="1"/>
  <c r="N36" s="1"/>
  <c r="W36"/>
  <c r="AG36" s="1"/>
  <c r="C39"/>
  <c r="X35"/>
  <c r="AF35"/>
  <c r="X36"/>
  <c r="Q36"/>
  <c r="AF36"/>
  <c r="R36"/>
  <c r="R35"/>
  <c r="AA35" i="10"/>
  <c r="C39"/>
  <c r="K38"/>
  <c r="O37"/>
  <c r="M37" s="1"/>
  <c r="N37" s="1"/>
  <c r="P38"/>
  <c r="W37"/>
  <c r="AG37" s="1"/>
  <c r="AF36"/>
  <c r="R36"/>
  <c r="Q37"/>
  <c r="X36"/>
  <c r="P37" i="18" l="1"/>
  <c r="K37"/>
  <c r="O36"/>
  <c r="M36" s="1"/>
  <c r="N36" s="1"/>
  <c r="W36"/>
  <c r="AG36" s="1"/>
  <c r="X35"/>
  <c r="AF35"/>
  <c r="X36"/>
  <c r="Q36"/>
  <c r="AF36"/>
  <c r="C39"/>
  <c r="R35"/>
  <c r="Q36" i="17"/>
  <c r="X35"/>
  <c r="AF35"/>
  <c r="P37"/>
  <c r="K37"/>
  <c r="O36"/>
  <c r="M36" s="1"/>
  <c r="N36" s="1"/>
  <c r="W36"/>
  <c r="AG36" s="1"/>
  <c r="C39"/>
  <c r="R35"/>
  <c r="Q36" i="16"/>
  <c r="X35"/>
  <c r="AF35"/>
  <c r="P37"/>
  <c r="K37"/>
  <c r="O36"/>
  <c r="M36" s="1"/>
  <c r="N36" s="1"/>
  <c r="W36"/>
  <c r="AG36" s="1"/>
  <c r="C39"/>
  <c r="R35"/>
  <c r="P37" i="15"/>
  <c r="K37"/>
  <c r="O36"/>
  <c r="M36" s="1"/>
  <c r="N36" s="1"/>
  <c r="W36"/>
  <c r="AG36" s="1"/>
  <c r="X35"/>
  <c r="AF35"/>
  <c r="Q36"/>
  <c r="R36"/>
  <c r="C39"/>
  <c r="R35"/>
  <c r="P37" i="14"/>
  <c r="K37"/>
  <c r="O36"/>
  <c r="M36" s="1"/>
  <c r="N36" s="1"/>
  <c r="W36"/>
  <c r="AG36" s="1"/>
  <c r="X35"/>
  <c r="AF35"/>
  <c r="X36"/>
  <c r="Q36"/>
  <c r="AF36"/>
  <c r="R36"/>
  <c r="C39"/>
  <c r="R35"/>
  <c r="P37" i="12"/>
  <c r="K37"/>
  <c r="O36"/>
  <c r="M36" s="1"/>
  <c r="N36" s="1"/>
  <c r="W36"/>
  <c r="AG36" s="1"/>
  <c r="X35"/>
  <c r="AF35"/>
  <c r="X36"/>
  <c r="Q36"/>
  <c r="AF36"/>
  <c r="R36"/>
  <c r="C39"/>
  <c r="R35"/>
  <c r="P37" i="9"/>
  <c r="K37"/>
  <c r="O36"/>
  <c r="M36" s="1"/>
  <c r="N36" s="1"/>
  <c r="W36"/>
  <c r="AG36" s="1"/>
  <c r="X35"/>
  <c r="AF35"/>
  <c r="X36"/>
  <c r="Q36"/>
  <c r="AF36"/>
  <c r="C39"/>
  <c r="R35"/>
  <c r="S34" i="11"/>
  <c r="T34"/>
  <c r="U34" s="1"/>
  <c r="P37"/>
  <c r="K37"/>
  <c r="O36"/>
  <c r="M36" s="1"/>
  <c r="N36" s="1"/>
  <c r="W36"/>
  <c r="AG36" s="1"/>
  <c r="X35"/>
  <c r="AF35"/>
  <c r="Q36"/>
  <c r="C39"/>
  <c r="R35"/>
  <c r="T35" i="6"/>
  <c r="U35" s="1"/>
  <c r="S35"/>
  <c r="AA36"/>
  <c r="Z36"/>
  <c r="AB36" s="1"/>
  <c r="AC36" s="1"/>
  <c r="Z35"/>
  <c r="AB35" s="1"/>
  <c r="AC35" s="1"/>
  <c r="AA35"/>
  <c r="Q37"/>
  <c r="S36"/>
  <c r="T36"/>
  <c r="U36" s="1"/>
  <c r="W37"/>
  <c r="AG37" s="1"/>
  <c r="P38"/>
  <c r="K38"/>
  <c r="O37"/>
  <c r="M37" s="1"/>
  <c r="N37" s="1"/>
  <c r="T35" i="2"/>
  <c r="U35" s="1"/>
  <c r="S35"/>
  <c r="AA36"/>
  <c r="Z36"/>
  <c r="AB36" s="1"/>
  <c r="AC36" s="1"/>
  <c r="Q37"/>
  <c r="Z35"/>
  <c r="AB35" s="1"/>
  <c r="AC35" s="1"/>
  <c r="AA35"/>
  <c r="S36"/>
  <c r="T36"/>
  <c r="U36" s="1"/>
  <c r="W37"/>
  <c r="AG37" s="1"/>
  <c r="P38"/>
  <c r="K38"/>
  <c r="O37"/>
  <c r="M37" s="1"/>
  <c r="N37" s="1"/>
  <c r="AF37" i="10"/>
  <c r="R37"/>
  <c r="T37" s="1"/>
  <c r="U37" s="1"/>
  <c r="Z36"/>
  <c r="AB36" s="1"/>
  <c r="AC36" s="1"/>
  <c r="AA36"/>
  <c r="Q38"/>
  <c r="K39"/>
  <c r="O38"/>
  <c r="M38" s="1"/>
  <c r="N38" s="1"/>
  <c r="W38"/>
  <c r="AG38" s="1"/>
  <c r="P39"/>
  <c r="X37"/>
  <c r="S36"/>
  <c r="T36"/>
  <c r="U36" s="1"/>
  <c r="AF36" i="11" l="1"/>
  <c r="X36"/>
  <c r="AF36" i="15"/>
  <c r="X36"/>
  <c r="R36" i="11"/>
  <c r="R36" i="18"/>
  <c r="T35"/>
  <c r="U35" s="1"/>
  <c r="S35"/>
  <c r="AA36"/>
  <c r="Z36"/>
  <c r="AB36" s="1"/>
  <c r="AC36" s="1"/>
  <c r="AA35"/>
  <c r="Z35"/>
  <c r="AB35" s="1"/>
  <c r="AC35" s="1"/>
  <c r="Q37"/>
  <c r="S36"/>
  <c r="T36"/>
  <c r="U36" s="1"/>
  <c r="W37"/>
  <c r="AG37" s="1"/>
  <c r="P38"/>
  <c r="K38"/>
  <c r="O37"/>
  <c r="M37" s="1"/>
  <c r="N37" s="1"/>
  <c r="T35" i="17"/>
  <c r="U35" s="1"/>
  <c r="S35"/>
  <c r="Q37"/>
  <c r="AA35"/>
  <c r="Z35"/>
  <c r="AB35" s="1"/>
  <c r="AC35" s="1"/>
  <c r="R36"/>
  <c r="X36"/>
  <c r="W37"/>
  <c r="AG37" s="1"/>
  <c r="P38"/>
  <c r="K38"/>
  <c r="O37"/>
  <c r="M37" s="1"/>
  <c r="N37" s="1"/>
  <c r="AF36"/>
  <c r="T35" i="16"/>
  <c r="U35" s="1"/>
  <c r="S35"/>
  <c r="Q37"/>
  <c r="AA35"/>
  <c r="Z35"/>
  <c r="AB35" s="1"/>
  <c r="AC35" s="1"/>
  <c r="R36"/>
  <c r="X36"/>
  <c r="W37"/>
  <c r="AG37" s="1"/>
  <c r="P38"/>
  <c r="K38"/>
  <c r="O37"/>
  <c r="M37" s="1"/>
  <c r="N37" s="1"/>
  <c r="AF36"/>
  <c r="T35" i="15"/>
  <c r="U35" s="1"/>
  <c r="S35"/>
  <c r="AA36"/>
  <c r="Z36"/>
  <c r="AB36" s="1"/>
  <c r="AC36" s="1"/>
  <c r="AA35"/>
  <c r="Z35"/>
  <c r="AB35" s="1"/>
  <c r="AC35" s="1"/>
  <c r="Q37"/>
  <c r="S36"/>
  <c r="T36"/>
  <c r="U36" s="1"/>
  <c r="W37"/>
  <c r="AG37" s="1"/>
  <c r="P38"/>
  <c r="K38"/>
  <c r="O37"/>
  <c r="M37" s="1"/>
  <c r="N37" s="1"/>
  <c r="T35" i="14"/>
  <c r="U35" s="1"/>
  <c r="S35"/>
  <c r="AA36"/>
  <c r="Z36"/>
  <c r="AB36" s="1"/>
  <c r="AC36" s="1"/>
  <c r="AA35"/>
  <c r="Z35"/>
  <c r="AB35" s="1"/>
  <c r="AC35" s="1"/>
  <c r="Q37"/>
  <c r="S36"/>
  <c r="T36"/>
  <c r="U36" s="1"/>
  <c r="W37"/>
  <c r="AG37" s="1"/>
  <c r="P38"/>
  <c r="K38"/>
  <c r="O37"/>
  <c r="M37" s="1"/>
  <c r="N37" s="1"/>
  <c r="T35" i="12"/>
  <c r="U35" s="1"/>
  <c r="S35"/>
  <c r="AA36"/>
  <c r="Z36"/>
  <c r="AB36" s="1"/>
  <c r="AC36" s="1"/>
  <c r="AA35"/>
  <c r="Z35"/>
  <c r="AB35" s="1"/>
  <c r="AC35" s="1"/>
  <c r="Q37"/>
  <c r="S36"/>
  <c r="T36"/>
  <c r="U36" s="1"/>
  <c r="W37"/>
  <c r="AG37" s="1"/>
  <c r="P38"/>
  <c r="K38"/>
  <c r="O37"/>
  <c r="M37" s="1"/>
  <c r="N37" s="1"/>
  <c r="T35" i="9"/>
  <c r="U35" s="1"/>
  <c r="S35"/>
  <c r="AA36"/>
  <c r="Z36"/>
  <c r="AB36" s="1"/>
  <c r="AC36" s="1"/>
  <c r="AA35"/>
  <c r="Z35"/>
  <c r="AB35" s="1"/>
  <c r="AC35" s="1"/>
  <c r="Q37"/>
  <c r="W37"/>
  <c r="AG37" s="1"/>
  <c r="P38"/>
  <c r="K38"/>
  <c r="O37"/>
  <c r="M37" s="1"/>
  <c r="N37" s="1"/>
  <c r="R36"/>
  <c r="T35" i="11"/>
  <c r="U35" s="1"/>
  <c r="S35"/>
  <c r="AA36"/>
  <c r="Z36"/>
  <c r="AB36" s="1"/>
  <c r="AC36" s="1"/>
  <c r="AA35"/>
  <c r="Z35"/>
  <c r="AB35" s="1"/>
  <c r="AC35" s="1"/>
  <c r="Q37"/>
  <c r="S36"/>
  <c r="T36"/>
  <c r="U36" s="1"/>
  <c r="W37"/>
  <c r="AG37" s="1"/>
  <c r="P38"/>
  <c r="K38"/>
  <c r="O37"/>
  <c r="M37" s="1"/>
  <c r="N37" s="1"/>
  <c r="Q38" i="6"/>
  <c r="X37"/>
  <c r="F9" i="19" s="1"/>
  <c r="F10" s="1"/>
  <c r="AF37" i="6"/>
  <c r="P39"/>
  <c r="K39"/>
  <c r="O38"/>
  <c r="M38" s="1"/>
  <c r="N38" s="1"/>
  <c r="W38"/>
  <c r="AG38" s="1"/>
  <c r="R37"/>
  <c r="Q38" i="2"/>
  <c r="X37"/>
  <c r="AF37"/>
  <c r="P39"/>
  <c r="K39"/>
  <c r="O38"/>
  <c r="M38" s="1"/>
  <c r="N38" s="1"/>
  <c r="W38"/>
  <c r="AG38" s="1"/>
  <c r="R37"/>
  <c r="S37" i="10"/>
  <c r="Z37"/>
  <c r="AB37" s="1"/>
  <c r="AC37" s="1"/>
  <c r="AA37"/>
  <c r="O39"/>
  <c r="M39" s="1"/>
  <c r="N39" s="1"/>
  <c r="W39"/>
  <c r="AG39" s="1"/>
  <c r="AF38"/>
  <c r="R38"/>
  <c r="Q39"/>
  <c r="AF39"/>
  <c r="X38"/>
  <c r="P39" i="18" l="1"/>
  <c r="K39"/>
  <c r="O38"/>
  <c r="M38" s="1"/>
  <c r="N38" s="1"/>
  <c r="W38"/>
  <c r="AG38" s="1"/>
  <c r="X37"/>
  <c r="N9" i="19" s="1"/>
  <c r="N10" s="1"/>
  <c r="AF37" i="18"/>
  <c r="X38"/>
  <c r="Q38"/>
  <c r="AF38"/>
  <c r="R37"/>
  <c r="P39" i="17"/>
  <c r="K39"/>
  <c r="O38"/>
  <c r="M38" s="1"/>
  <c r="N38" s="1"/>
  <c r="W38"/>
  <c r="AG38" s="1"/>
  <c r="S36"/>
  <c r="T36"/>
  <c r="U36" s="1"/>
  <c r="AF37"/>
  <c r="X38"/>
  <c r="Q38"/>
  <c r="AF38"/>
  <c r="R38"/>
  <c r="Z36"/>
  <c r="AB36" s="1"/>
  <c r="AC36" s="1"/>
  <c r="AA36"/>
  <c r="X37"/>
  <c r="M9" i="19" s="1"/>
  <c r="M10" s="1"/>
  <c r="R37" i="17"/>
  <c r="P39" i="16"/>
  <c r="K39"/>
  <c r="O38"/>
  <c r="M38" s="1"/>
  <c r="N38" s="1"/>
  <c r="W38"/>
  <c r="AG38" s="1"/>
  <c r="S36"/>
  <c r="T36"/>
  <c r="U36" s="1"/>
  <c r="AF37"/>
  <c r="X38"/>
  <c r="Q38"/>
  <c r="AF38"/>
  <c r="R38"/>
  <c r="Z36"/>
  <c r="AB36" s="1"/>
  <c r="AC36" s="1"/>
  <c r="AA36"/>
  <c r="X37"/>
  <c r="L9" i="19" s="1"/>
  <c r="L10" s="1"/>
  <c r="R37" i="16"/>
  <c r="P39" i="15"/>
  <c r="K39"/>
  <c r="O38"/>
  <c r="M38" s="1"/>
  <c r="N38" s="1"/>
  <c r="W38"/>
  <c r="AG38" s="1"/>
  <c r="X37"/>
  <c r="K9" i="19" s="1"/>
  <c r="K10" s="1"/>
  <c r="AF37" i="15"/>
  <c r="X38"/>
  <c r="Q38"/>
  <c r="AF38"/>
  <c r="R37"/>
  <c r="P39" i="14"/>
  <c r="K39"/>
  <c r="O38"/>
  <c r="M38" s="1"/>
  <c r="N38" s="1"/>
  <c r="W38"/>
  <c r="AG38" s="1"/>
  <c r="X37"/>
  <c r="J9" i="19" s="1"/>
  <c r="J10" s="1"/>
  <c r="AF37" i="14"/>
  <c r="Q38"/>
  <c r="R38"/>
  <c r="R37"/>
  <c r="P39" i="12"/>
  <c r="K39"/>
  <c r="O38"/>
  <c r="M38" s="1"/>
  <c r="N38" s="1"/>
  <c r="W38"/>
  <c r="AG38" s="1"/>
  <c r="X37"/>
  <c r="I9" i="19" s="1"/>
  <c r="I10" s="1"/>
  <c r="AF37" i="12"/>
  <c r="X38"/>
  <c r="Q38"/>
  <c r="AF38"/>
  <c r="R37"/>
  <c r="P39" i="9"/>
  <c r="K39"/>
  <c r="O38"/>
  <c r="M38" s="1"/>
  <c r="N38" s="1"/>
  <c r="W38"/>
  <c r="AG38" s="1"/>
  <c r="X37"/>
  <c r="H9" i="19" s="1"/>
  <c r="H10" s="1"/>
  <c r="AF37" i="9"/>
  <c r="S36"/>
  <c r="T36"/>
  <c r="U36" s="1"/>
  <c r="Q38"/>
  <c r="R38"/>
  <c r="R37"/>
  <c r="P39" i="11"/>
  <c r="K39"/>
  <c r="O38"/>
  <c r="M38" s="1"/>
  <c r="N38" s="1"/>
  <c r="W38"/>
  <c r="AG38" s="1"/>
  <c r="X37"/>
  <c r="G9" i="19" s="1"/>
  <c r="G10" s="1"/>
  <c r="AF37" i="11"/>
  <c r="X38"/>
  <c r="Q38"/>
  <c r="AF38"/>
  <c r="R37"/>
  <c r="Q39" i="6"/>
  <c r="Z37"/>
  <c r="AB37" s="1"/>
  <c r="AC37" s="1"/>
  <c r="AA37"/>
  <c r="AF38"/>
  <c r="X38"/>
  <c r="T37"/>
  <c r="U37" s="1"/>
  <c r="S37"/>
  <c r="W39"/>
  <c r="AG39" s="1"/>
  <c r="O39"/>
  <c r="M39" s="1"/>
  <c r="N39" s="1"/>
  <c r="R38"/>
  <c r="Q39" i="2"/>
  <c r="Z37"/>
  <c r="AB37" s="1"/>
  <c r="AC37" s="1"/>
  <c r="AA37"/>
  <c r="AF38"/>
  <c r="X38"/>
  <c r="T37"/>
  <c r="U37" s="1"/>
  <c r="S37"/>
  <c r="W39"/>
  <c r="AG39" s="1"/>
  <c r="O39"/>
  <c r="M39" s="1"/>
  <c r="N39" s="1"/>
  <c r="R38"/>
  <c r="X39" i="10"/>
  <c r="AA39" s="1"/>
  <c r="R39"/>
  <c r="T39" s="1"/>
  <c r="U39" s="1"/>
  <c r="Z38"/>
  <c r="AB38" s="1"/>
  <c r="AC38" s="1"/>
  <c r="AA38"/>
  <c r="Z39"/>
  <c r="AB39" s="1"/>
  <c r="AC39" s="1"/>
  <c r="S38"/>
  <c r="T38"/>
  <c r="U38" s="1"/>
  <c r="AF38" i="9" l="1"/>
  <c r="X38"/>
  <c r="R38" i="12"/>
  <c r="R38" i="15"/>
  <c r="AF38" i="14"/>
  <c r="X38"/>
  <c r="R38" i="18"/>
  <c r="T38" s="1"/>
  <c r="U38" s="1"/>
  <c r="T37"/>
  <c r="U37" s="1"/>
  <c r="S37"/>
  <c r="AA38"/>
  <c r="Z38"/>
  <c r="AB38" s="1"/>
  <c r="AC38" s="1"/>
  <c r="AA37"/>
  <c r="Z37"/>
  <c r="AB37" s="1"/>
  <c r="AC37" s="1"/>
  <c r="Q39"/>
  <c r="S38"/>
  <c r="W39"/>
  <c r="AG39" s="1"/>
  <c r="O39"/>
  <c r="M39" s="1"/>
  <c r="N39" s="1"/>
  <c r="T37" i="17"/>
  <c r="U37" s="1"/>
  <c r="S37"/>
  <c r="S38"/>
  <c r="T38"/>
  <c r="U38" s="1"/>
  <c r="Q39"/>
  <c r="AA37"/>
  <c r="Z37"/>
  <c r="AB37" s="1"/>
  <c r="AC37" s="1"/>
  <c r="Z38"/>
  <c r="AB38" s="1"/>
  <c r="AC38" s="1"/>
  <c r="AA38"/>
  <c r="W39"/>
  <c r="AG39" s="1"/>
  <c r="O39"/>
  <c r="M39" s="1"/>
  <c r="N39" s="1"/>
  <c r="T37" i="16"/>
  <c r="U37" s="1"/>
  <c r="S37"/>
  <c r="S38"/>
  <c r="T38"/>
  <c r="U38" s="1"/>
  <c r="Q39"/>
  <c r="AA37"/>
  <c r="Z37"/>
  <c r="AB37" s="1"/>
  <c r="AC37" s="1"/>
  <c r="Z38"/>
  <c r="AB38" s="1"/>
  <c r="AC38" s="1"/>
  <c r="AA38"/>
  <c r="W39"/>
  <c r="AG39" s="1"/>
  <c r="O39"/>
  <c r="M39" s="1"/>
  <c r="N39" s="1"/>
  <c r="T37" i="15"/>
  <c r="U37" s="1"/>
  <c r="S37"/>
  <c r="AA38"/>
  <c r="Z38"/>
  <c r="AB38" s="1"/>
  <c r="AC38" s="1"/>
  <c r="AA37"/>
  <c r="Z37"/>
  <c r="AB37" s="1"/>
  <c r="AC37" s="1"/>
  <c r="Q39"/>
  <c r="S38"/>
  <c r="T38"/>
  <c r="U38" s="1"/>
  <c r="W39"/>
  <c r="AG39" s="1"/>
  <c r="O39"/>
  <c r="M39" s="1"/>
  <c r="N39" s="1"/>
  <c r="T37" i="14"/>
  <c r="U37" s="1"/>
  <c r="S37"/>
  <c r="AA38"/>
  <c r="Z38"/>
  <c r="AB38" s="1"/>
  <c r="AC38" s="1"/>
  <c r="AA37"/>
  <c r="Z37"/>
  <c r="AB37" s="1"/>
  <c r="AC37" s="1"/>
  <c r="Q39"/>
  <c r="S38"/>
  <c r="T38"/>
  <c r="U38" s="1"/>
  <c r="W39"/>
  <c r="AG39" s="1"/>
  <c r="O39"/>
  <c r="M39" s="1"/>
  <c r="N39" s="1"/>
  <c r="AA38" i="12"/>
  <c r="Z38"/>
  <c r="AB38" s="1"/>
  <c r="AC38" s="1"/>
  <c r="AA37"/>
  <c r="Z37"/>
  <c r="AB37" s="1"/>
  <c r="AC37" s="1"/>
  <c r="Q39"/>
  <c r="T37"/>
  <c r="U37" s="1"/>
  <c r="S37"/>
  <c r="S38"/>
  <c r="T38"/>
  <c r="U38" s="1"/>
  <c r="W39"/>
  <c r="AG39" s="1"/>
  <c r="O39"/>
  <c r="M39" s="1"/>
  <c r="N39" s="1"/>
  <c r="T37" i="9"/>
  <c r="U37" s="1"/>
  <c r="S37"/>
  <c r="AA38"/>
  <c r="Z38"/>
  <c r="AB38" s="1"/>
  <c r="AC38" s="1"/>
  <c r="AA37"/>
  <c r="Z37"/>
  <c r="AB37" s="1"/>
  <c r="AC37" s="1"/>
  <c r="Q39"/>
  <c r="S38"/>
  <c r="T38"/>
  <c r="U38" s="1"/>
  <c r="W39"/>
  <c r="AG39" s="1"/>
  <c r="O39"/>
  <c r="M39" s="1"/>
  <c r="N39" s="1"/>
  <c r="Q39" i="11"/>
  <c r="T37"/>
  <c r="U37" s="1"/>
  <c r="S37"/>
  <c r="AA38"/>
  <c r="Z38"/>
  <c r="AB38" s="1"/>
  <c r="AC38" s="1"/>
  <c r="AA37"/>
  <c r="Z37"/>
  <c r="AB37" s="1"/>
  <c r="AC37" s="1"/>
  <c r="W39"/>
  <c r="AG39" s="1"/>
  <c r="O39"/>
  <c r="M39" s="1"/>
  <c r="N39" s="1"/>
  <c r="R38"/>
  <c r="S38" i="6"/>
  <c r="T38"/>
  <c r="U38" s="1"/>
  <c r="X39"/>
  <c r="AF39"/>
  <c r="AA38"/>
  <c r="Z38"/>
  <c r="AB38" s="1"/>
  <c r="AC38" s="1"/>
  <c r="R39"/>
  <c r="X39" i="2"/>
  <c r="AF39"/>
  <c r="S38"/>
  <c r="T38"/>
  <c r="U38" s="1"/>
  <c r="AA38"/>
  <c r="Z38"/>
  <c r="AB38" s="1"/>
  <c r="AC38" s="1"/>
  <c r="R39"/>
  <c r="S39" i="10"/>
  <c r="X39" i="18" l="1"/>
  <c r="AF39"/>
  <c r="R39"/>
  <c r="X39" i="17"/>
  <c r="AF39"/>
  <c r="R39"/>
  <c r="X39" i="16"/>
  <c r="AF39"/>
  <c r="R39"/>
  <c r="X39" i="15"/>
  <c r="AF39"/>
  <c r="R39"/>
  <c r="X39" i="14"/>
  <c r="AF39"/>
  <c r="R39"/>
  <c r="X39" i="12"/>
  <c r="AF39"/>
  <c r="R39"/>
  <c r="X39" i="9"/>
  <c r="AF39"/>
  <c r="R39"/>
  <c r="S38" i="11"/>
  <c r="T38"/>
  <c r="U38" s="1"/>
  <c r="X39"/>
  <c r="AF39"/>
  <c r="R39"/>
  <c r="T39" i="6"/>
  <c r="U39" s="1"/>
  <c r="S39"/>
  <c r="Z39"/>
  <c r="AB39" s="1"/>
  <c r="AC39" s="1"/>
  <c r="AA39"/>
  <c r="Z39" i="2"/>
  <c r="AB39" s="1"/>
  <c r="AC39" s="1"/>
  <c r="AA39"/>
  <c r="T39"/>
  <c r="U39" s="1"/>
  <c r="S39"/>
  <c r="T39" i="18" l="1"/>
  <c r="U39" s="1"/>
  <c r="S39"/>
  <c r="AA39"/>
  <c r="Z39"/>
  <c r="AB39" s="1"/>
  <c r="AC39" s="1"/>
  <c r="T39" i="17"/>
  <c r="U39" s="1"/>
  <c r="S39"/>
  <c r="AA39"/>
  <c r="Z39"/>
  <c r="AB39" s="1"/>
  <c r="AC39" s="1"/>
  <c r="T39" i="16"/>
  <c r="U39" s="1"/>
  <c r="S39"/>
  <c r="AA39"/>
  <c r="Z39"/>
  <c r="AB39" s="1"/>
  <c r="AC39" s="1"/>
  <c r="T39" i="15"/>
  <c r="U39" s="1"/>
  <c r="S39"/>
  <c r="AA39"/>
  <c r="Z39"/>
  <c r="AB39" s="1"/>
  <c r="AC39" s="1"/>
  <c r="T39" i="14"/>
  <c r="U39" s="1"/>
  <c r="S39"/>
  <c r="AA39"/>
  <c r="Z39"/>
  <c r="AB39" s="1"/>
  <c r="AC39" s="1"/>
  <c r="T39" i="12"/>
  <c r="U39" s="1"/>
  <c r="S39"/>
  <c r="AA39"/>
  <c r="Z39"/>
  <c r="AB39" s="1"/>
  <c r="AC39" s="1"/>
  <c r="T39" i="9"/>
  <c r="U39" s="1"/>
  <c r="S39"/>
  <c r="AA39"/>
  <c r="Z39"/>
  <c r="AB39" s="1"/>
  <c r="AC39" s="1"/>
  <c r="T39" i="11"/>
  <c r="U39" s="1"/>
  <c r="S39"/>
  <c r="AA39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3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4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5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6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7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8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9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10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1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1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<sst xmlns="http://schemas.openxmlformats.org/spreadsheetml/2006/main" count="861" uniqueCount="101">
  <si>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</si>
  <si>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</si>
  <si>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</si>
  <si>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</si>
  <si>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</si>
  <si>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</si>
  <si>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</si>
  <si>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</si>
  <si>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</si>
  <si>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</si>
  <si>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</si>
  <si>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</si>
  <si>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</si>
  <si>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</si>
  <si>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</si>
  <si>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</si>
  <si>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</si>
  <si>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</si>
  <si>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</si>
  <si>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</si>
  <si>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</si>
  <si>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</si>
  <si>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</si>
  <si>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</si>
  <si>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</si>
  <si>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</si>
  <si>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</si>
  <si>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</si>
  <si>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</si>
  <si>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</si>
  <si>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</si>
  <si>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</si>
  <si>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</si>
  <si>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</si>
  <si>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</si>
  <si>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</si>
  <si>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</si>
  <si>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</si>
  <si>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</si>
  <si>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</si>
  <si>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</si>
  <si>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</si>
  <si>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</si>
  <si>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</si>
  <si>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</si>
  <si>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</si>
  <si>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</si>
  <si>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</si>
  <si>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</si>
  <si>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</si>
  <si>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</si>
  <si>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</si>
  <si>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</si>
  <si>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</si>
  <si>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</si>
  <si>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</si>
  <si>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</si>
  <si>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</si>
  <si>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</si>
  <si>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</si>
  <si>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</si>
  <si>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</si>
  <si>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</si>
  <si>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</si>
  <si>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</si>
  <si>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</si>
  <si>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</si>
  <si>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</si>
  <si>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</si>
  <si>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</si>
  <si>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</si>
  <si>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</si>
  <si>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</si>
  <si>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</si>
  <si>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</si>
  <si>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</si>
  <si>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</si>
  <si>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</si>
  <si>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</si>
  <si>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</si>
  <si>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</si>
  <si>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</si>
  <si>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</si>
  <si>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</si>
  <si>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</si>
  <si>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</si>
  <si>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</si>
  <si>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</si>
  <si>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</si>
  <si>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</si>
  <si>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</si>
  <si>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</si>
  <si>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</si>
  <si>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</si>
  <si>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</si>
  <si>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Sng</t>
  </si>
  <si>
    <t>nzdcad</t>
  </si>
  <si>
    <t>12=472</t>
  </si>
  <si>
    <t>Просадка+залог (Колонка Х)</t>
  </si>
  <si>
    <t>Колено</t>
  </si>
  <si>
    <t>Отношение = Просадка тек MinLot / Просадка MinLot=0.01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</si>
</sst>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8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sz val="11"/>
      <color rgb="FF006100"/>
      <name val="Calibri"/>
      <family val="2"/>
      <charset val="204"/>
      <scheme val="minor"/>
    </font>
    <font>
      <b/>
      <sz val="14"/>
      <color indexed="12"/>
      <name val="Arial Cyr"/>
      <charset val="204"/>
    </font>
    <font>
      <sz val="10"/>
      <name val="тахома"/>
      <charset val="204"/>
    </font>
    <font>
      <b/>
      <sz val="14"/>
      <name val="тахома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6EFCE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7" fillId="13" borderId="0" applyNumberFormat="0" applyBorder="0" applyAlignment="0" applyProtection="0"/>
  </cellStyleXfs>
  <cellXfs count="433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1" fontId="13" fillId="2" borderId="23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1" fontId="13" fillId="2" borderId="8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9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6" xfId="0" applyNumberFormat="1" applyFont="1" applyFill="1" applyBorder="1" applyProtection="1"/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30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9" fontId="1" fillId="6" borderId="8" xfId="0" applyNumberFormat="1" applyFont="1" applyFill="1" applyBorder="1" applyAlignment="1" applyProtection="1">
      <alignment horizontal="right"/>
    </xf>
    <xf numFmtId="0" fontId="48" fillId="0" borderId="0" xfId="0" applyFont="1"/>
    <xf numFmtId="0" fontId="47" fillId="0" borderId="0" xfId="0" applyFont="1" applyAlignment="1">
      <alignment horizontal="center"/>
    </xf>
    <xf numFmtId="0" fontId="50" fillId="0" borderId="0" xfId="0" applyFont="1" applyAlignment="1">
      <alignment horizontal="left"/>
    </xf>
    <xf numFmtId="0" fontId="50" fillId="0" borderId="0" xfId="0" applyFont="1" applyAlignment="1">
      <alignment horizontal="left" vertical="center"/>
    </xf>
    <xf numFmtId="171" fontId="51" fillId="0" borderId="0" xfId="0" applyNumberFormat="1" applyFont="1" applyAlignment="1" applyProtection="1">
      <alignment horizontal="center"/>
      <protection locked="0"/>
    </xf>
    <xf numFmtId="0" fontId="55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4" fillId="0" borderId="0" xfId="0" applyNumberFormat="1" applyFont="1" applyProtection="1"/>
    <xf numFmtId="1" fontId="54" fillId="4" borderId="0" xfId="0" applyNumberFormat="1" applyFont="1" applyFill="1" applyProtection="1"/>
    <xf numFmtId="1" fontId="54" fillId="3" borderId="0" xfId="0" applyNumberFormat="1" applyFont="1" applyFill="1" applyProtection="1"/>
    <xf numFmtId="1" fontId="55" fillId="0" borderId="0" xfId="0" applyNumberFormat="1" applyFont="1" applyProtection="1"/>
    <xf numFmtId="1" fontId="55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4" fillId="4" borderId="0" xfId="0" applyNumberFormat="1" applyFont="1" applyFill="1" applyProtection="1"/>
    <xf numFmtId="0" fontId="56" fillId="0" borderId="0" xfId="0" applyFont="1" applyProtection="1"/>
    <xf numFmtId="171" fontId="54" fillId="3" borderId="0" xfId="0" applyNumberFormat="1" applyFont="1" applyFill="1" applyProtection="1"/>
    <xf numFmtId="0" fontId="56" fillId="7" borderId="0" xfId="0" applyFont="1" applyFill="1" applyProtection="1"/>
    <xf numFmtId="0" fontId="35" fillId="0" borderId="0" xfId="0" applyFont="1" applyFill="1" applyProtection="1">
      <protection locked="0"/>
    </xf>
    <xf numFmtId="0" fontId="57" fillId="0" borderId="0" xfId="0" applyFont="1" applyProtection="1"/>
    <xf numFmtId="0" fontId="58" fillId="0" borderId="0" xfId="0" applyFont="1" applyProtection="1"/>
    <xf numFmtId="0" fontId="58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7" fillId="0" borderId="0" xfId="0" applyFont="1" applyAlignment="1" applyProtection="1">
      <alignment horizontal="left"/>
    </xf>
    <xf numFmtId="0" fontId="59" fillId="0" borderId="0" xfId="0" applyFont="1" applyProtection="1"/>
    <xf numFmtId="0" fontId="60" fillId="0" borderId="0" xfId="0" applyFont="1" applyProtection="1"/>
    <xf numFmtId="0" fontId="61" fillId="0" borderId="0" xfId="0" applyFont="1" applyProtection="1"/>
    <xf numFmtId="0" fontId="62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3" fillId="0" borderId="0" xfId="0" applyNumberFormat="1" applyFont="1" applyProtection="1"/>
    <xf numFmtId="1" fontId="63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4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1" xfId="0" applyNumberFormat="1" applyFont="1" applyFill="1" applyBorder="1" applyAlignment="1" applyProtection="1">
      <alignment horizontal="center"/>
    </xf>
    <xf numFmtId="1" fontId="5" fillId="3" borderId="31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5" fillId="8" borderId="25" xfId="0" applyFont="1" applyFill="1" applyBorder="1" applyAlignment="1" applyProtection="1">
      <alignment horizontal="center"/>
      <protection locked="0"/>
    </xf>
    <xf numFmtId="0" fontId="66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4" fillId="4" borderId="0" xfId="0" applyFont="1" applyFill="1" applyProtection="1"/>
    <xf numFmtId="0" fontId="54" fillId="3" borderId="0" xfId="0" applyFont="1" applyFill="1" applyProtection="1"/>
    <xf numFmtId="0" fontId="55" fillId="5" borderId="0" xfId="0" applyFont="1" applyFill="1" applyProtection="1"/>
    <xf numFmtId="171" fontId="55" fillId="5" borderId="0" xfId="0" applyNumberFormat="1" applyFont="1" applyFill="1" applyProtection="1"/>
    <xf numFmtId="0" fontId="67" fillId="0" borderId="0" xfId="0" applyFont="1" applyProtection="1"/>
    <xf numFmtId="0" fontId="69" fillId="0" borderId="0" xfId="0" applyFont="1" applyProtection="1"/>
    <xf numFmtId="1" fontId="71" fillId="8" borderId="25" xfId="0" applyNumberFormat="1" applyFont="1" applyFill="1" applyBorder="1" applyAlignment="1" applyProtection="1">
      <alignment horizontal="center"/>
      <protection locked="0"/>
    </xf>
    <xf numFmtId="171" fontId="71" fillId="8" borderId="0" xfId="0" applyNumberFormat="1" applyFont="1" applyFill="1" applyAlignment="1" applyProtection="1">
      <alignment horizontal="center"/>
      <protection locked="0"/>
    </xf>
    <xf numFmtId="0" fontId="72" fillId="4" borderId="0" xfId="0" applyFont="1" applyFill="1" applyProtection="1"/>
    <xf numFmtId="0" fontId="68" fillId="0" borderId="0" xfId="0" applyFont="1" applyProtection="1"/>
    <xf numFmtId="0" fontId="72" fillId="3" borderId="0" xfId="0" applyFont="1" applyFill="1" applyProtection="1"/>
    <xf numFmtId="1" fontId="67" fillId="8" borderId="25" xfId="0" applyNumberFormat="1" applyFont="1" applyFill="1" applyBorder="1" applyAlignment="1" applyProtection="1">
      <alignment horizontal="center"/>
      <protection locked="0"/>
    </xf>
    <xf numFmtId="0" fontId="68" fillId="7" borderId="0" xfId="0" applyFont="1" applyFill="1" applyProtection="1"/>
    <xf numFmtId="0" fontId="68" fillId="0" borderId="0" xfId="0" applyFont="1" applyProtection="1">
      <protection locked="0"/>
    </xf>
    <xf numFmtId="171" fontId="72" fillId="4" borderId="0" xfId="0" applyNumberFormat="1" applyFont="1" applyFill="1" applyProtection="1"/>
    <xf numFmtId="171" fontId="72" fillId="3" borderId="0" xfId="0" applyNumberFormat="1" applyFont="1" applyFill="1" applyProtection="1"/>
    <xf numFmtId="165" fontId="67" fillId="8" borderId="0" xfId="0" applyNumberFormat="1" applyFont="1" applyFill="1" applyAlignment="1" applyProtection="1">
      <alignment horizontal="center"/>
      <protection locked="0"/>
    </xf>
    <xf numFmtId="0" fontId="73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7" fillId="0" borderId="0" xfId="0" applyNumberFormat="1" applyFont="1" applyAlignment="1" applyProtection="1">
      <alignment horizontal="center"/>
      <protection locked="0"/>
    </xf>
    <xf numFmtId="1" fontId="67" fillId="3" borderId="0" xfId="0" applyNumberFormat="1" applyFont="1" applyFill="1" applyAlignment="1" applyProtection="1">
      <alignment horizontal="center"/>
    </xf>
    <xf numFmtId="1" fontId="70" fillId="5" borderId="0" xfId="0" applyNumberFormat="1" applyFont="1" applyFill="1" applyAlignment="1" applyProtection="1">
      <alignment horizontal="center"/>
    </xf>
    <xf numFmtId="166" fontId="3" fillId="0" borderId="30" xfId="0" applyNumberFormat="1" applyFont="1" applyFill="1" applyBorder="1" applyAlignment="1" applyProtection="1">
      <alignment horizontal="center" vertical="center"/>
    </xf>
    <xf numFmtId="0" fontId="3" fillId="0" borderId="32" xfId="0" applyFont="1" applyBorder="1" applyProtection="1"/>
    <xf numFmtId="0" fontId="74" fillId="0" borderId="0" xfId="0" applyFont="1"/>
    <xf numFmtId="0" fontId="73" fillId="0" borderId="0" xfId="0" applyFont="1" applyAlignment="1" applyProtection="1">
      <alignment horizontal="center"/>
      <protection locked="0"/>
    </xf>
    <xf numFmtId="1" fontId="73" fillId="0" borderId="0" xfId="0" applyNumberFormat="1" applyFont="1" applyAlignment="1" applyProtection="1">
      <alignment horizontal="center"/>
      <protection locked="0"/>
    </xf>
    <xf numFmtId="0" fontId="30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4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4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5" fillId="0" borderId="0" xfId="0" applyFont="1" applyProtection="1"/>
    <xf numFmtId="171" fontId="52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51" fillId="0" borderId="0" xfId="0" applyNumberFormat="1" applyFont="1" applyAlignment="1" applyProtection="1">
      <alignment horizontal="center"/>
    </xf>
    <xf numFmtId="171" fontId="52" fillId="4" borderId="0" xfId="0" applyNumberFormat="1" applyFont="1" applyFill="1" applyProtection="1"/>
    <xf numFmtId="171" fontId="52" fillId="3" borderId="0" xfId="0" applyNumberFormat="1" applyFont="1" applyFill="1" applyProtection="1"/>
    <xf numFmtId="171" fontId="53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6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7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71" fillId="0" borderId="0" xfId="0" applyNumberFormat="1" applyFont="1" applyFill="1" applyAlignment="1" applyProtection="1">
      <alignment horizontal="center"/>
    </xf>
    <xf numFmtId="165" fontId="67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0" fillId="0" borderId="10" xfId="0" applyFont="1" applyBorder="1" applyAlignment="1" applyProtection="1">
      <alignment horizontal="center" vertical="center" wrapText="1"/>
    </xf>
    <xf numFmtId="0" fontId="78" fillId="0" borderId="0" xfId="0" applyFont="1" applyFill="1" applyAlignment="1" applyProtection="1">
      <alignment horizontal="center"/>
      <protection locked="0"/>
    </xf>
    <xf numFmtId="1" fontId="77" fillId="13" borderId="22" xfId="1" applyNumberFormat="1" applyBorder="1" applyAlignment="1" applyProtection="1">
      <alignment horizontal="center"/>
    </xf>
    <xf numFmtId="0" fontId="78" fillId="0" borderId="0" xfId="0" applyFont="1" applyAlignment="1" applyProtection="1">
      <alignment horizontal="center"/>
    </xf>
    <xf numFmtId="0" fontId="47" fillId="0" borderId="0" xfId="0" applyFont="1" applyAlignment="1">
      <alignment horizontal="center"/>
    </xf>
    <xf numFmtId="0" fontId="78" fillId="0" borderId="0" xfId="0" applyFont="1" applyAlignment="1" applyProtection="1">
      <alignment horizont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2" fontId="0" fillId="0" borderId="0" xfId="0" applyNumberFormat="1"/>
    <xf numFmtId="0" fontId="47" fillId="0" borderId="0" xfId="0" applyFont="1" applyAlignment="1">
      <alignment horizontal="center"/>
    </xf>
    <xf numFmtId="0" fontId="78" fillId="0" borderId="0" xfId="0" applyFont="1" applyAlignment="1" applyProtection="1">
      <alignment horizont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79" fillId="0" borderId="0" xfId="0" applyFont="1"/>
    <xf numFmtId="0" fontId="79" fillId="0" borderId="0" xfId="0" applyFont="1" applyAlignment="1">
      <alignment horizontal="center" vertical="center" wrapText="1"/>
    </xf>
    <xf numFmtId="0" fontId="79" fillId="0" borderId="0" xfId="0" applyFont="1" applyAlignment="1">
      <alignment horizontal="center" vertical="center"/>
    </xf>
    <xf numFmtId="0" fontId="79" fillId="0" borderId="0" xfId="0" applyFont="1" applyAlignment="1">
      <alignment horizontal="center"/>
    </xf>
    <xf numFmtId="1" fontId="7" fillId="8" borderId="0" xfId="0" applyNumberFormat="1" applyFont="1" applyFill="1" applyBorder="1" applyAlignment="1" applyProtection="1">
      <alignment horizontal="center"/>
      <protection locked="0"/>
    </xf>
    <xf numFmtId="2" fontId="79" fillId="0" borderId="0" xfId="0" applyNumberFormat="1" applyFont="1"/>
    <xf numFmtId="0" fontId="79" fillId="0" borderId="0" xfId="0" applyFont="1" applyAlignment="1">
      <alignment wrapText="1"/>
    </xf>
    <xf numFmtId="2" fontId="80" fillId="0" borderId="0" xfId="0" applyNumberFormat="1" applyFont="1" applyAlignment="1">
      <alignment horizontal="center" vertical="center"/>
    </xf>
    <xf numFmtId="1" fontId="5" fillId="3" borderId="34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12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37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1" fontId="79" fillId="0" borderId="0" xfId="0" applyNumberFormat="1" applyFont="1" applyAlignment="1">
      <alignment horizontal="center" vertical="center"/>
    </xf>
    <xf numFmtId="0" fontId="79" fillId="0" borderId="0" xfId="0" applyFont="1" applyAlignment="1">
      <alignment horizontal="center" vertical="center"/>
    </xf>
    <xf numFmtId="0" fontId="49" fillId="0" borderId="0" xfId="0" applyFont="1" applyAlignment="1">
      <alignment horizontal="left"/>
    </xf>
    <xf numFmtId="0" fontId="78" fillId="0" borderId="0" xfId="0" applyFont="1" applyAlignment="1" applyProtection="1">
      <alignment horizontal="center"/>
    </xf>
    <xf numFmtId="0" fontId="6" fillId="0" borderId="36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5" fillId="0" borderId="36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47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Обычный" xfId="0" builtinId="0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0"/>
  <sheetViews>
    <sheetView workbookViewId="0">
      <selection activeCell="B4" sqref="B4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5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5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5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5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70" t="s">
        <v>6</v>
      </c>
      <c r="B18" s="414">
        <v>3</v>
      </c>
      <c r="C18" s="415"/>
      <c r="D18" s="416"/>
      <c r="E18" s="271"/>
      <c r="F18" s="411">
        <v>2</v>
      </c>
      <c r="G18" s="411"/>
      <c r="H18" s="411"/>
      <c r="I18" s="272"/>
      <c r="J18" s="412">
        <v>3</v>
      </c>
      <c r="K18" s="412"/>
      <c r="L18" s="412"/>
      <c r="M18" s="271"/>
      <c r="N18" s="412">
        <v>2</v>
      </c>
      <c r="O18" s="412"/>
      <c r="P18" s="413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5" sqref="B5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5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6.5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6.5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6.5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6.5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5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5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5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2:N10"/>
  <sheetViews>
    <sheetView tabSelected="1" workbookViewId="0">
      <selection activeCell="C11" sqref="C11"/>
    </sheetView>
  </sheetViews>
  <sheetFormatPr defaultRowHeight="12.75"/>
  <cols>
    <col min="1" max="1" width="4.42578125" style="403" customWidth="1"/>
    <col min="2" max="2" width="15.85546875" style="403" customWidth="1"/>
    <col min="3" max="3" width="21.28515625" style="403" customWidth="1"/>
    <col min="4" max="4" width="9.140625" style="403"/>
    <col min="5" max="5" width="11.5703125" style="403" bestFit="1" customWidth="1"/>
    <col min="6" max="16384" width="9.140625" style="403"/>
  </cols>
  <sheetData>
    <row r="2" spans="2:14">
      <c r="B2" s="406" t="s">
        <v>99</v>
      </c>
      <c r="C2" s="405" t="s">
        <v>0</v>
      </c>
      <c r="E2" s="403">
        <v>0.01</v>
      </c>
      <c r="F2" s="403">
        <f>E2+0.01</f>
        <v>0.02</v>
      </c>
      <c r="G2" s="403">
        <f t="shared" ref="G2:M2" si="0">F2+0.01</f>
        <v>0.03</v>
      </c>
      <c r="H2" s="403">
        <f t="shared" si="0"/>
        <v>0.04</v>
      </c>
      <c r="I2" s="403">
        <f t="shared" si="0"/>
        <v>0.05</v>
      </c>
      <c r="J2" s="403">
        <f t="shared" si="0"/>
        <v>6.0000000000000005E-2</v>
      </c>
      <c r="K2" s="403">
        <f t="shared" si="0"/>
        <v>7.0000000000000007E-2</v>
      </c>
      <c r="L2" s="403">
        <f t="shared" si="0"/>
        <v>0.08</v>
      </c>
      <c r="M2" s="403">
        <f t="shared" si="0"/>
        <v>0.09</v>
      </c>
      <c r="N2" s="408">
        <f>M2+0.01</f>
        <v>9.9999999999999992E-2</v>
      </c>
    </row>
    <row r="3" spans="2:14" ht="25.5">
      <c r="B3" s="417">
        <f>'0.01'!A31</f>
        <v>12</v>
      </c>
      <c r="C3" s="404" t="s">
        <v>98</v>
      </c>
      <c r="E3" s="403">
        <f>'0.01'!$X31</f>
        <v>905.65</v>
      </c>
      <c r="F3" s="403">
        <f>'0.02'!$X31</f>
        <v>1795.06</v>
      </c>
      <c r="G3" s="403">
        <f>'0.03'!$X31</f>
        <v>3639.76</v>
      </c>
      <c r="H3" s="403">
        <f>'0.04'!$X31</f>
        <v>3639.76</v>
      </c>
      <c r="I3" s="403">
        <f>'0.05'!$X31</f>
        <v>4547.9799999999996</v>
      </c>
      <c r="J3" s="403">
        <f>'0.06'!$X31</f>
        <v>5482.75</v>
      </c>
      <c r="K3" s="403">
        <f>'0.07'!$X31</f>
        <v>6368.41</v>
      </c>
      <c r="L3" s="403">
        <f>'0.08'!$X31</f>
        <v>7285.04</v>
      </c>
      <c r="M3" s="403">
        <f>'0.09'!$X31</f>
        <v>8172.02</v>
      </c>
      <c r="N3" s="403">
        <f>'0.10'!$X31</f>
        <v>9080.27</v>
      </c>
    </row>
    <row r="4" spans="2:14" ht="38.25">
      <c r="B4" s="418"/>
      <c r="C4" s="409" t="s">
        <v>100</v>
      </c>
      <c r="E4" s="410">
        <f t="shared" ref="E4:N4" si="1">E3/$E$3</f>
        <v>1</v>
      </c>
      <c r="F4" s="410">
        <f t="shared" si="1"/>
        <v>1.9820681278639651</v>
      </c>
      <c r="G4" s="410">
        <f t="shared" si="1"/>
        <v>4.0189477171092589</v>
      </c>
      <c r="H4" s="410">
        <f t="shared" si="1"/>
        <v>4.0189477171092589</v>
      </c>
      <c r="I4" s="410">
        <f t="shared" si="1"/>
        <v>5.0217854579583721</v>
      </c>
      <c r="J4" s="410">
        <f t="shared" si="1"/>
        <v>6.0539391597195387</v>
      </c>
      <c r="K4" s="410">
        <f t="shared" si="1"/>
        <v>7.0318666151382985</v>
      </c>
      <c r="L4" s="410">
        <f t="shared" si="1"/>
        <v>8.0439905040578594</v>
      </c>
      <c r="M4" s="410">
        <f t="shared" si="1"/>
        <v>9.0233754761773319</v>
      </c>
      <c r="N4" s="410">
        <f t="shared" si="1"/>
        <v>10.026246342406008</v>
      </c>
    </row>
    <row r="6" spans="2:14" ht="25.5">
      <c r="B6" s="417">
        <f>'0.01'!A34</f>
        <v>15</v>
      </c>
      <c r="C6" s="404" t="s">
        <v>98</v>
      </c>
      <c r="E6" s="403">
        <f>'0.01'!$X34</f>
        <v>4426.6099999999997</v>
      </c>
      <c r="F6" s="403">
        <f>'0.02'!$X34</f>
        <v>8765.69</v>
      </c>
      <c r="G6" s="403">
        <f>'0.03'!$X34</f>
        <v>17822.34</v>
      </c>
      <c r="H6" s="403">
        <f>'0.04'!$X34</f>
        <v>17822.34</v>
      </c>
      <c r="I6" s="403">
        <f>'0.05'!$X34</f>
        <v>22259.3</v>
      </c>
      <c r="J6" s="403">
        <f>'0.06'!$X34</f>
        <v>26876.94</v>
      </c>
      <c r="K6" s="403">
        <f>'0.07'!$X34</f>
        <v>31197.43</v>
      </c>
      <c r="L6" s="403">
        <f>'0.08'!$X34</f>
        <v>35680.04</v>
      </c>
      <c r="M6" s="403">
        <f>'0.09'!$X34</f>
        <v>40022.980000000003</v>
      </c>
      <c r="N6" s="403">
        <f>'0.10'!$X34</f>
        <v>44453.7</v>
      </c>
    </row>
    <row r="7" spans="2:14" ht="38.25">
      <c r="B7" s="418"/>
      <c r="C7" s="409" t="s">
        <v>100</v>
      </c>
      <c r="E7" s="410">
        <f t="shared" ref="E7:N7" si="2">E6/$E$6</f>
        <v>1</v>
      </c>
      <c r="F7" s="410">
        <f t="shared" si="2"/>
        <v>1.9802264035006474</v>
      </c>
      <c r="G7" s="410">
        <f t="shared" si="2"/>
        <v>4.0261825640840287</v>
      </c>
      <c r="H7" s="410">
        <f t="shared" si="2"/>
        <v>4.0261825640840287</v>
      </c>
      <c r="I7" s="410">
        <f t="shared" si="2"/>
        <v>5.0285206964245779</v>
      </c>
      <c r="J7" s="410">
        <f t="shared" si="2"/>
        <v>6.0716756163294257</v>
      </c>
      <c r="K7" s="410">
        <f t="shared" si="2"/>
        <v>7.0477024178773382</v>
      </c>
      <c r="L7" s="410">
        <f t="shared" si="2"/>
        <v>8.0603531822320029</v>
      </c>
      <c r="M7" s="410">
        <f t="shared" si="2"/>
        <v>9.0414515848470973</v>
      </c>
      <c r="N7" s="410">
        <f t="shared" si="2"/>
        <v>10.042380060588124</v>
      </c>
    </row>
    <row r="9" spans="2:14" ht="25.5">
      <c r="B9" s="417">
        <f>'0.01'!A37</f>
        <v>18</v>
      </c>
      <c r="C9" s="404" t="s">
        <v>98</v>
      </c>
      <c r="E9" s="403">
        <f>'0.01'!$X37</f>
        <v>24765.99</v>
      </c>
      <c r="F9" s="403">
        <f>'0.02'!$X37</f>
        <v>49048.54</v>
      </c>
      <c r="G9" s="403">
        <f>'0.03'!$X37</f>
        <v>99842.29</v>
      </c>
      <c r="H9" s="403">
        <f>'0.04'!$X37</f>
        <v>99842.29</v>
      </c>
      <c r="I9" s="403">
        <f>'0.05'!$X37</f>
        <v>124656.49</v>
      </c>
      <c r="J9" s="403">
        <f>'0.06'!$X37</f>
        <v>150575.88</v>
      </c>
      <c r="K9" s="403">
        <f>'0.07'!$X37</f>
        <v>174784.6</v>
      </c>
      <c r="L9" s="403">
        <f>'0.08'!$X37</f>
        <v>199867.95</v>
      </c>
      <c r="M9" s="403">
        <f>'0.09'!$X37</f>
        <v>224163.37</v>
      </c>
      <c r="N9" s="403">
        <f>'0.10'!$X37</f>
        <v>248990.36</v>
      </c>
    </row>
    <row r="10" spans="2:14" ht="38.25">
      <c r="B10" s="418"/>
      <c r="C10" s="409" t="s">
        <v>100</v>
      </c>
      <c r="E10" s="410">
        <f>E9/$E$9</f>
        <v>1</v>
      </c>
      <c r="F10" s="410">
        <f t="shared" ref="F10:N10" si="3">F9/$E$9</f>
        <v>1.9804796820155381</v>
      </c>
      <c r="G10" s="410">
        <f t="shared" si="3"/>
        <v>4.031427372780171</v>
      </c>
      <c r="H10" s="410">
        <f t="shared" si="3"/>
        <v>4.031427372780171</v>
      </c>
      <c r="I10" s="410">
        <f t="shared" si="3"/>
        <v>5.0333739939328082</v>
      </c>
      <c r="J10" s="410">
        <f t="shared" si="3"/>
        <v>6.0799459258442727</v>
      </c>
      <c r="K10" s="410">
        <f t="shared" si="3"/>
        <v>7.0574445035308502</v>
      </c>
      <c r="L10" s="410">
        <f t="shared" si="3"/>
        <v>8.0702588509484183</v>
      </c>
      <c r="M10" s="410">
        <f t="shared" si="3"/>
        <v>9.0512581972293447</v>
      </c>
      <c r="N10" s="410">
        <f t="shared" si="3"/>
        <v>10.053721252411068</v>
      </c>
    </row>
  </sheetData>
  <mergeCells count="3">
    <mergeCell ref="B3:B4"/>
    <mergeCell ref="B6:B7"/>
    <mergeCell ref="B9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L28" sqref="AL28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v>18</v>
      </c>
      <c r="D2" s="83"/>
      <c r="E2" s="96" t="s">
        <v>12</v>
      </c>
      <c r="F2" s="247" t="str">
        <f>IF(G$2&lt;2,"д.б. &gt;1","")</f>
        <v/>
      </c>
      <c r="G2" s="144">
        <v>19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96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1.4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4</v>
      </c>
      <c r="L4" s="115"/>
      <c r="M4" s="176" t="s">
        <v>30</v>
      </c>
      <c r="N4" s="176"/>
      <c r="O4" s="155">
        <v>7.4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146">
        <v>4</v>
      </c>
      <c r="D6" s="40"/>
      <c r="E6" s="255" t="s">
        <v>13</v>
      </c>
      <c r="F6" s="247" t="str">
        <f>IF(G$6&lt;0,"д.б. &gt;=0","")</f>
        <v/>
      </c>
      <c r="G6" s="146">
        <v>3</v>
      </c>
      <c r="H6" s="41"/>
      <c r="I6" s="255" t="s">
        <v>2</v>
      </c>
      <c r="J6" s="248" t="str">
        <f>IF(K$6&lt;0,"д.б. &gt;=0","")</f>
        <v/>
      </c>
      <c r="K6" s="147">
        <v>6</v>
      </c>
      <c r="L6" s="135"/>
      <c r="M6" s="136" t="s">
        <v>36</v>
      </c>
      <c r="N6" s="136"/>
      <c r="O6" s="152">
        <v>8.08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4</v>
      </c>
      <c r="H7" s="94"/>
      <c r="I7" s="255" t="s">
        <v>3</v>
      </c>
      <c r="J7" s="248" t="str">
        <f>IF(AND(K$6=0,K$7&lt;&gt;0),"д.б. =0","")</f>
        <v/>
      </c>
      <c r="K7" s="143">
        <v>0.02</v>
      </c>
      <c r="L7" s="135"/>
      <c r="M7" s="136" t="s">
        <v>35</v>
      </c>
      <c r="N7" s="136"/>
      <c r="O7" s="153">
        <v>144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v>0</v>
      </c>
      <c r="D9" s="290"/>
      <c r="E9" s="287" t="s">
        <v>15</v>
      </c>
      <c r="F9" s="315"/>
      <c r="G9" s="288">
        <v>11</v>
      </c>
      <c r="H9" s="292"/>
      <c r="I9" s="287" t="s">
        <v>4</v>
      </c>
      <c r="J9" s="248" t="str">
        <f>IF(K$9&lt;0,"д.б. &gt;=0","")</f>
        <v/>
      </c>
      <c r="K9" s="293">
        <v>9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v>0</v>
      </c>
      <c r="D10" s="296"/>
      <c r="E10" s="287" t="s">
        <v>16</v>
      </c>
      <c r="F10" s="315"/>
      <c r="G10" s="289">
        <v>8</v>
      </c>
      <c r="H10" s="297"/>
      <c r="I10" s="287" t="s">
        <v>5</v>
      </c>
      <c r="J10" s="248" t="str">
        <f>IF(AND(K$9=0,K$10&lt;&gt;0),"д.б. =0","")</f>
        <v/>
      </c>
      <c r="K10" s="298">
        <v>3.5000000000000003E-2</v>
      </c>
      <c r="L10" s="294"/>
      <c r="M10" s="299" t="s">
        <v>38</v>
      </c>
      <c r="N10" s="299"/>
      <c r="O10" s="300">
        <v>100000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0</v>
      </c>
      <c r="H12" s="243"/>
      <c r="I12" s="280" t="s">
        <v>92</v>
      </c>
      <c r="J12" s="248" t="str">
        <f>IF(K$12&lt;0,"д.б. &gt;=0","")</f>
        <v/>
      </c>
      <c r="K12" s="319">
        <v>0</v>
      </c>
      <c r="L12" s="294"/>
      <c r="M12" s="395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0</v>
      </c>
      <c r="H13" s="243"/>
      <c r="I13" s="280" t="s">
        <v>93</v>
      </c>
      <c r="J13" s="248" t="str">
        <f>IF(AND(K$12=0,K$13&lt;&gt;0),"д.б. =0","")</f>
        <v/>
      </c>
      <c r="K13" s="317"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v>0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396" t="s">
        <v>42</v>
      </c>
      <c r="AG18" s="397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1.18</v>
      </c>
      <c r="N20" s="312">
        <f t="shared" ref="N20:N39" si="2">IF($O$10&gt;0,M20/$O$10,0)</f>
        <v>1.1799999999999999E-5</v>
      </c>
      <c r="O20" s="159">
        <f t="shared" ref="O20:O39" si="3">ROUND(ROUND(K20,2)*$O$4,2)</f>
        <v>7.0000000000000007E-2</v>
      </c>
      <c r="P20" s="212">
        <f>ROUND(J20*$O$6,2)</f>
        <v>0.08</v>
      </c>
      <c r="Q20" s="225">
        <f t="shared" ref="Q20:Q39" si="4">P20/$O$10</f>
        <v>7.9999999999999996E-7</v>
      </c>
      <c r="R20" s="119">
        <f>ROUND(P20/O20,0)</f>
        <v>1</v>
      </c>
      <c r="S20" s="120">
        <v>0</v>
      </c>
      <c r="T20" s="126">
        <f>R20+C20</f>
        <v>19</v>
      </c>
      <c r="U20" s="127">
        <v>0</v>
      </c>
      <c r="V20" s="386"/>
      <c r="W20" s="351">
        <f t="shared" ref="W20:W39" si="5">ROUND(K20*$O$7,2)</f>
        <v>1.44</v>
      </c>
      <c r="X20" s="352">
        <f>ROUND(P20+W20,2)</f>
        <v>1.52</v>
      </c>
      <c r="Y20" s="355"/>
      <c r="Z20" s="356">
        <f t="shared" ref="Z20:Z39" si="6">IF($O$10&gt;0,ROUND($O$10-X20,2),0)</f>
        <v>99998.48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1428566.1714285712</v>
      </c>
      <c r="AC20" s="359">
        <f t="shared" ref="AC20:AC39" si="9">IF(AB20&gt;0,AB20+G20,0)</f>
        <v>1428566.1714285712</v>
      </c>
      <c r="AD20" s="174">
        <v>1</v>
      </c>
      <c r="AE20" s="389"/>
      <c r="AF20" s="353">
        <f t="shared" ref="AF20:AF39" si="10">IF(P20&gt;0,ROUND(W20/P20,2),0)</f>
        <v>18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19</v>
      </c>
      <c r="G21" s="100">
        <f t="shared" ref="G21:G39" si="15">G20+F21</f>
        <v>19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2.54</v>
      </c>
      <c r="N21" s="312">
        <f t="shared" si="2"/>
        <v>2.5400000000000001E-5</v>
      </c>
      <c r="O21" s="159">
        <f t="shared" si="3"/>
        <v>0.15</v>
      </c>
      <c r="P21" s="212">
        <f t="shared" ref="P21:P39" si="17">ROUND((ROUND(K20,2)*(G21-G20)*$O$4+P20+J21*$O$6),2)</f>
        <v>1.57</v>
      </c>
      <c r="Q21" s="225">
        <f t="shared" si="4"/>
        <v>1.5700000000000002E-5</v>
      </c>
      <c r="R21" s="119">
        <f>ROUND(P21/O21,0)</f>
        <v>10</v>
      </c>
      <c r="S21" s="120">
        <f>ROUND(R21/G21,2)</f>
        <v>0.53</v>
      </c>
      <c r="T21" s="126">
        <f t="shared" ref="T21:T39" si="18">R21+C21</f>
        <v>28</v>
      </c>
      <c r="U21" s="127">
        <f>ROUND(T21/G21,2)</f>
        <v>1.47</v>
      </c>
      <c r="V21" s="386"/>
      <c r="W21" s="351">
        <f t="shared" si="5"/>
        <v>2.88</v>
      </c>
      <c r="X21" s="352">
        <f t="shared" ref="X21:X39" si="19">ROUND(P21+W21,2)</f>
        <v>4.45</v>
      </c>
      <c r="Y21" s="355"/>
      <c r="Z21" s="356">
        <f t="shared" si="6"/>
        <v>99995.55</v>
      </c>
      <c r="AA21" s="357">
        <f t="shared" si="7"/>
        <v>0</v>
      </c>
      <c r="AB21" s="358">
        <f t="shared" si="8"/>
        <v>666652.36</v>
      </c>
      <c r="AC21" s="359">
        <f t="shared" si="9"/>
        <v>666671.35999999999</v>
      </c>
      <c r="AD21" s="174">
        <v>2</v>
      </c>
      <c r="AE21" s="389"/>
      <c r="AF21" s="353">
        <f t="shared" si="10"/>
        <v>1.83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18</v>
      </c>
      <c r="D22" s="76"/>
      <c r="E22" s="107">
        <f t="shared" si="14"/>
        <v>4</v>
      </c>
      <c r="F22" s="105">
        <f>F21+E22</f>
        <v>23</v>
      </c>
      <c r="G22" s="100">
        <f>G21+F22</f>
        <v>42</v>
      </c>
      <c r="H22" s="11"/>
      <c r="I22" s="7">
        <f t="shared" si="16"/>
        <v>1</v>
      </c>
      <c r="J22" s="110">
        <f t="shared" si="0"/>
        <v>0.01</v>
      </c>
      <c r="K22" s="8">
        <f t="shared" ref="K22:K39" si="20">K21+ROUND(J22,3)</f>
        <v>0.03</v>
      </c>
      <c r="L22" s="157"/>
      <c r="M22" s="162">
        <f t="shared" si="1"/>
        <v>3.72</v>
      </c>
      <c r="N22" s="312">
        <f t="shared" si="2"/>
        <v>3.7200000000000003E-5</v>
      </c>
      <c r="O22" s="159">
        <f t="shared" si="3"/>
        <v>0.22</v>
      </c>
      <c r="P22" s="212">
        <f t="shared" si="17"/>
        <v>5.05</v>
      </c>
      <c r="Q22" s="225">
        <f t="shared" si="4"/>
        <v>5.0500000000000001E-5</v>
      </c>
      <c r="R22" s="119">
        <f t="shared" ref="R22:R39" si="21">ROUND(P22/O22,0)</f>
        <v>23</v>
      </c>
      <c r="S22" s="120">
        <f t="shared" ref="S22:S39" si="22">ROUND(R22/G22,2)</f>
        <v>0.55000000000000004</v>
      </c>
      <c r="T22" s="126">
        <f t="shared" si="18"/>
        <v>41</v>
      </c>
      <c r="U22" s="127">
        <f t="shared" ref="U22:U39" si="23">ROUND(T22/G22,2)</f>
        <v>0.98</v>
      </c>
      <c r="V22" s="386"/>
      <c r="W22" s="351">
        <f t="shared" si="5"/>
        <v>4.32</v>
      </c>
      <c r="X22" s="352">
        <f t="shared" si="19"/>
        <v>9.3699999999999992</v>
      </c>
      <c r="Y22" s="355"/>
      <c r="Z22" s="356">
        <f t="shared" si="6"/>
        <v>99990.63</v>
      </c>
      <c r="AA22" s="357">
        <f t="shared" si="7"/>
        <v>0</v>
      </c>
      <c r="AB22" s="358">
        <f t="shared" si="8"/>
        <v>454518.57272727269</v>
      </c>
      <c r="AC22" s="359">
        <f t="shared" si="9"/>
        <v>454560.57272727269</v>
      </c>
      <c r="AD22" s="174">
        <v>3</v>
      </c>
      <c r="AE22" s="389"/>
      <c r="AF22" s="353">
        <f t="shared" si="10"/>
        <v>0.86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19</v>
      </c>
      <c r="D23" s="76"/>
      <c r="E23" s="107">
        <f t="shared" si="14"/>
        <v>4</v>
      </c>
      <c r="F23" s="105">
        <f t="shared" ref="F23:F39" si="24">F22+E23</f>
        <v>27</v>
      </c>
      <c r="G23" s="100">
        <f t="shared" si="15"/>
        <v>69</v>
      </c>
      <c r="H23" s="11"/>
      <c r="I23" s="7">
        <f t="shared" si="16"/>
        <v>1.4</v>
      </c>
      <c r="J23" s="110">
        <f t="shared" si="0"/>
        <v>1.4E-2</v>
      </c>
      <c r="K23" s="8">
        <f t="shared" si="20"/>
        <v>4.3999999999999997E-2</v>
      </c>
      <c r="L23" s="157"/>
      <c r="M23" s="162">
        <f t="shared" si="1"/>
        <v>5.34</v>
      </c>
      <c r="N23" s="312">
        <f t="shared" si="2"/>
        <v>5.3399999999999997E-5</v>
      </c>
      <c r="O23" s="159">
        <f t="shared" si="3"/>
        <v>0.3</v>
      </c>
      <c r="P23" s="212">
        <f t="shared" si="17"/>
        <v>11.16</v>
      </c>
      <c r="Q23" s="225">
        <f t="shared" si="4"/>
        <v>1.116E-4</v>
      </c>
      <c r="R23" s="119">
        <f t="shared" si="21"/>
        <v>37</v>
      </c>
      <c r="S23" s="120">
        <f t="shared" si="22"/>
        <v>0.54</v>
      </c>
      <c r="T23" s="126">
        <f t="shared" si="18"/>
        <v>56</v>
      </c>
      <c r="U23" s="127">
        <f t="shared" si="23"/>
        <v>0.81</v>
      </c>
      <c r="V23" s="386"/>
      <c r="W23" s="351">
        <f t="shared" si="5"/>
        <v>6.34</v>
      </c>
      <c r="X23" s="352">
        <f t="shared" si="19"/>
        <v>17.5</v>
      </c>
      <c r="Y23" s="355"/>
      <c r="Z23" s="356">
        <f t="shared" si="6"/>
        <v>99982.5</v>
      </c>
      <c r="AA23" s="357">
        <f t="shared" si="7"/>
        <v>0</v>
      </c>
      <c r="AB23" s="358">
        <f t="shared" si="8"/>
        <v>333291.90666666668</v>
      </c>
      <c r="AC23" s="359">
        <f t="shared" si="9"/>
        <v>333360.90666666668</v>
      </c>
      <c r="AD23" s="174">
        <v>4</v>
      </c>
      <c r="AE23" s="389"/>
      <c r="AF23" s="353">
        <f t="shared" si="10"/>
        <v>0.56999999999999995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20</v>
      </c>
      <c r="D24" s="9"/>
      <c r="E24" s="108">
        <f t="shared" si="14"/>
        <v>4</v>
      </c>
      <c r="F24" s="101">
        <f t="shared" si="24"/>
        <v>31</v>
      </c>
      <c r="G24" s="102">
        <f t="shared" si="15"/>
        <v>100</v>
      </c>
      <c r="H24" s="9"/>
      <c r="I24" s="13">
        <f t="shared" si="16"/>
        <v>1.4</v>
      </c>
      <c r="J24" s="14">
        <f t="shared" si="0"/>
        <v>0.02</v>
      </c>
      <c r="K24" s="15">
        <f t="shared" si="20"/>
        <v>6.4000000000000001E-2</v>
      </c>
      <c r="L24" s="157"/>
      <c r="M24" s="163">
        <f t="shared" si="1"/>
        <v>8.2799999999999994</v>
      </c>
      <c r="N24" s="313">
        <f t="shared" si="2"/>
        <v>8.2799999999999993E-5</v>
      </c>
      <c r="O24" s="160">
        <f t="shared" si="3"/>
        <v>0.44</v>
      </c>
      <c r="P24" s="213">
        <f t="shared" si="17"/>
        <v>20.5</v>
      </c>
      <c r="Q24" s="224">
        <f t="shared" si="4"/>
        <v>2.05E-4</v>
      </c>
      <c r="R24" s="121">
        <f t="shared" si="21"/>
        <v>47</v>
      </c>
      <c r="S24" s="122">
        <f t="shared" si="22"/>
        <v>0.47</v>
      </c>
      <c r="T24" s="132">
        <f t="shared" si="18"/>
        <v>67</v>
      </c>
      <c r="U24" s="122">
        <f t="shared" si="23"/>
        <v>0.67</v>
      </c>
      <c r="V24" s="386"/>
      <c r="W24" s="360">
        <f t="shared" si="5"/>
        <v>9.2200000000000006</v>
      </c>
      <c r="X24" s="361">
        <f t="shared" si="19"/>
        <v>29.72</v>
      </c>
      <c r="Y24" s="355"/>
      <c r="Z24" s="364">
        <f t="shared" si="6"/>
        <v>99970.28</v>
      </c>
      <c r="AA24" s="365">
        <f t="shared" si="7"/>
        <v>0</v>
      </c>
      <c r="AB24" s="366">
        <f t="shared" si="8"/>
        <v>227221.94545454546</v>
      </c>
      <c r="AC24" s="367">
        <f t="shared" si="9"/>
        <v>227321.94545454546</v>
      </c>
      <c r="AD24" s="174">
        <v>5</v>
      </c>
      <c r="AE24" s="389"/>
      <c r="AF24" s="362">
        <f t="shared" si="10"/>
        <v>0.45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21</v>
      </c>
      <c r="D25" s="76"/>
      <c r="E25" s="107">
        <f t="shared" si="14"/>
        <v>4</v>
      </c>
      <c r="F25" s="105">
        <f t="shared" si="24"/>
        <v>35</v>
      </c>
      <c r="G25" s="100">
        <f t="shared" si="15"/>
        <v>135</v>
      </c>
      <c r="H25" s="11"/>
      <c r="I25" s="7">
        <f t="shared" si="16"/>
        <v>1.42</v>
      </c>
      <c r="J25" s="110">
        <f t="shared" si="0"/>
        <v>2.8000000000000001E-2</v>
      </c>
      <c r="K25" s="8">
        <f t="shared" si="20"/>
        <v>9.1999999999999998E-2</v>
      </c>
      <c r="L25" s="157"/>
      <c r="M25" s="162">
        <f t="shared" si="1"/>
        <v>13.33</v>
      </c>
      <c r="N25" s="312">
        <f t="shared" si="2"/>
        <v>1.3329999999999999E-4</v>
      </c>
      <c r="O25" s="159">
        <f t="shared" si="3"/>
        <v>0.67</v>
      </c>
      <c r="P25" s="212">
        <f t="shared" si="17"/>
        <v>36.270000000000003</v>
      </c>
      <c r="Q25" s="225">
        <f t="shared" si="4"/>
        <v>3.6270000000000003E-4</v>
      </c>
      <c r="R25" s="119">
        <f t="shared" si="21"/>
        <v>54</v>
      </c>
      <c r="S25" s="120">
        <f t="shared" si="22"/>
        <v>0.4</v>
      </c>
      <c r="T25" s="126">
        <f t="shared" si="18"/>
        <v>75</v>
      </c>
      <c r="U25" s="127">
        <f t="shared" si="23"/>
        <v>0.56000000000000005</v>
      </c>
      <c r="V25" s="386"/>
      <c r="W25" s="351">
        <f t="shared" si="5"/>
        <v>13.25</v>
      </c>
      <c r="X25" s="352">
        <f t="shared" si="19"/>
        <v>49.52</v>
      </c>
      <c r="Y25" s="355"/>
      <c r="Z25" s="356">
        <f t="shared" si="6"/>
        <v>99950.48</v>
      </c>
      <c r="AA25" s="357">
        <f t="shared" si="7"/>
        <v>0</v>
      </c>
      <c r="AB25" s="358">
        <f t="shared" si="8"/>
        <v>149195.64179104476</v>
      </c>
      <c r="AC25" s="359">
        <f t="shared" si="9"/>
        <v>149330.64179104476</v>
      </c>
      <c r="AD25" s="174">
        <v>6</v>
      </c>
      <c r="AE25" s="389"/>
      <c r="AF25" s="353">
        <f t="shared" si="10"/>
        <v>0.37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22</v>
      </c>
      <c r="D26" s="76"/>
      <c r="E26" s="107">
        <f t="shared" si="14"/>
        <v>4</v>
      </c>
      <c r="F26" s="105">
        <f t="shared" si="24"/>
        <v>39</v>
      </c>
      <c r="G26" s="100">
        <f t="shared" si="15"/>
        <v>174</v>
      </c>
      <c r="H26" s="11"/>
      <c r="I26" s="7">
        <f t="shared" si="16"/>
        <v>1.44</v>
      </c>
      <c r="J26" s="110">
        <f t="shared" si="0"/>
        <v>0.04</v>
      </c>
      <c r="K26" s="8">
        <f t="shared" si="20"/>
        <v>0.13200000000000001</v>
      </c>
      <c r="L26" s="157"/>
      <c r="M26" s="162">
        <f t="shared" si="1"/>
        <v>20.05</v>
      </c>
      <c r="N26" s="312">
        <f t="shared" si="2"/>
        <v>2.0049999999999999E-4</v>
      </c>
      <c r="O26" s="159">
        <f t="shared" si="3"/>
        <v>0.96</v>
      </c>
      <c r="P26" s="212">
        <f t="shared" si="17"/>
        <v>62.57</v>
      </c>
      <c r="Q26" s="225">
        <f t="shared" si="4"/>
        <v>6.2569999999999998E-4</v>
      </c>
      <c r="R26" s="119">
        <f t="shared" si="21"/>
        <v>65</v>
      </c>
      <c r="S26" s="120">
        <f t="shared" si="22"/>
        <v>0.37</v>
      </c>
      <c r="T26" s="126">
        <f t="shared" si="18"/>
        <v>87</v>
      </c>
      <c r="U26" s="127">
        <f t="shared" si="23"/>
        <v>0.5</v>
      </c>
      <c r="V26" s="386"/>
      <c r="W26" s="351">
        <f t="shared" si="5"/>
        <v>19.010000000000002</v>
      </c>
      <c r="X26" s="352">
        <f t="shared" si="19"/>
        <v>81.58</v>
      </c>
      <c r="Y26" s="355"/>
      <c r="Z26" s="356">
        <f t="shared" si="6"/>
        <v>99918.42</v>
      </c>
      <c r="AA26" s="357">
        <f t="shared" si="7"/>
        <v>0</v>
      </c>
      <c r="AB26" s="358">
        <f t="shared" si="8"/>
        <v>104097.52916666667</v>
      </c>
      <c r="AC26" s="359">
        <f t="shared" si="9"/>
        <v>104271.52916666667</v>
      </c>
      <c r="AD26" s="174">
        <v>7</v>
      </c>
      <c r="AE26" s="389"/>
      <c r="AF26" s="353">
        <f t="shared" si="10"/>
        <v>0.3</v>
      </c>
      <c r="AG26" s="354">
        <f t="shared" si="11"/>
        <v>0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23</v>
      </c>
      <c r="D27" s="76"/>
      <c r="E27" s="107">
        <f t="shared" si="14"/>
        <v>4</v>
      </c>
      <c r="F27" s="105">
        <f t="shared" si="24"/>
        <v>43</v>
      </c>
      <c r="G27" s="100">
        <f t="shared" si="15"/>
        <v>217</v>
      </c>
      <c r="H27" s="11"/>
      <c r="I27" s="7">
        <f t="shared" si="16"/>
        <v>1.46</v>
      </c>
      <c r="J27" s="110">
        <f t="shared" si="0"/>
        <v>5.8000000000000003E-2</v>
      </c>
      <c r="K27" s="8">
        <f t="shared" si="20"/>
        <v>0.19</v>
      </c>
      <c r="L27" s="157"/>
      <c r="M27" s="162">
        <f t="shared" si="1"/>
        <v>30.89</v>
      </c>
      <c r="N27" s="312">
        <f t="shared" si="2"/>
        <v>3.0890000000000003E-4</v>
      </c>
      <c r="O27" s="159">
        <f t="shared" si="3"/>
        <v>1.41</v>
      </c>
      <c r="P27" s="212">
        <f t="shared" si="17"/>
        <v>104.4</v>
      </c>
      <c r="Q27" s="225">
        <f t="shared" si="4"/>
        <v>1.044E-3</v>
      </c>
      <c r="R27" s="119">
        <f t="shared" si="21"/>
        <v>74</v>
      </c>
      <c r="S27" s="120">
        <f t="shared" si="22"/>
        <v>0.34</v>
      </c>
      <c r="T27" s="126">
        <f t="shared" si="18"/>
        <v>97</v>
      </c>
      <c r="U27" s="127">
        <f t="shared" si="23"/>
        <v>0.45</v>
      </c>
      <c r="V27" s="386"/>
      <c r="W27" s="351">
        <f t="shared" si="5"/>
        <v>27.36</v>
      </c>
      <c r="X27" s="352">
        <f t="shared" si="19"/>
        <v>131.76</v>
      </c>
      <c r="Y27" s="355"/>
      <c r="Z27" s="356">
        <f t="shared" si="6"/>
        <v>99868.24</v>
      </c>
      <c r="AA27" s="357">
        <f t="shared" si="7"/>
        <v>0</v>
      </c>
      <c r="AB27" s="358">
        <f t="shared" si="8"/>
        <v>70844.062411347535</v>
      </c>
      <c r="AC27" s="359">
        <f t="shared" si="9"/>
        <v>71061.062411347535</v>
      </c>
      <c r="AD27" s="174">
        <v>8</v>
      </c>
      <c r="AE27" s="389"/>
      <c r="AF27" s="353">
        <f t="shared" si="10"/>
        <v>0.26</v>
      </c>
      <c r="AG27" s="354">
        <f t="shared" si="11"/>
        <v>0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24</v>
      </c>
      <c r="D28" s="76"/>
      <c r="E28" s="107">
        <f t="shared" si="14"/>
        <v>4</v>
      </c>
      <c r="F28" s="105">
        <f t="shared" si="24"/>
        <v>47</v>
      </c>
      <c r="G28" s="100">
        <f t="shared" si="15"/>
        <v>264</v>
      </c>
      <c r="H28" s="11"/>
      <c r="I28" s="7">
        <f t="shared" si="16"/>
        <v>1.4950000000000001</v>
      </c>
      <c r="J28" s="110">
        <f t="shared" si="0"/>
        <v>8.6999999999999994E-2</v>
      </c>
      <c r="K28" s="8">
        <f t="shared" si="20"/>
        <v>0.27700000000000002</v>
      </c>
      <c r="L28" s="157"/>
      <c r="M28" s="162">
        <f t="shared" si="1"/>
        <v>47.44</v>
      </c>
      <c r="N28" s="312">
        <f t="shared" si="2"/>
        <v>4.7439999999999998E-4</v>
      </c>
      <c r="O28" s="159">
        <f t="shared" si="3"/>
        <v>2.0699999999999998</v>
      </c>
      <c r="P28" s="212">
        <f t="shared" si="17"/>
        <v>171.18</v>
      </c>
      <c r="Q28" s="225">
        <f t="shared" si="4"/>
        <v>1.7118000000000001E-3</v>
      </c>
      <c r="R28" s="119">
        <f t="shared" si="21"/>
        <v>83</v>
      </c>
      <c r="S28" s="120">
        <f t="shared" si="22"/>
        <v>0.31</v>
      </c>
      <c r="T28" s="126">
        <f t="shared" si="18"/>
        <v>107</v>
      </c>
      <c r="U28" s="127">
        <f t="shared" si="23"/>
        <v>0.41</v>
      </c>
      <c r="V28" s="386"/>
      <c r="W28" s="351">
        <f t="shared" si="5"/>
        <v>39.89</v>
      </c>
      <c r="X28" s="352">
        <f t="shared" si="19"/>
        <v>211.07</v>
      </c>
      <c r="Y28" s="355"/>
      <c r="Z28" s="356">
        <f t="shared" si="6"/>
        <v>99788.93</v>
      </c>
      <c r="AA28" s="357">
        <f t="shared" si="7"/>
        <v>0</v>
      </c>
      <c r="AB28" s="358">
        <f t="shared" si="8"/>
        <v>48222.628985507254</v>
      </c>
      <c r="AC28" s="359">
        <f t="shared" si="9"/>
        <v>48486.628985507254</v>
      </c>
      <c r="AD28" s="174">
        <v>9</v>
      </c>
      <c r="AE28" s="389"/>
      <c r="AF28" s="353">
        <f t="shared" si="10"/>
        <v>0.23</v>
      </c>
      <c r="AG28" s="354">
        <f t="shared" si="11"/>
        <v>0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25</v>
      </c>
      <c r="D29" s="9"/>
      <c r="E29" s="108">
        <f t="shared" si="14"/>
        <v>4</v>
      </c>
      <c r="F29" s="101">
        <f t="shared" si="24"/>
        <v>51</v>
      </c>
      <c r="G29" s="102">
        <f t="shared" si="15"/>
        <v>315</v>
      </c>
      <c r="H29" s="9"/>
      <c r="I29" s="13">
        <f t="shared" si="16"/>
        <v>1.53</v>
      </c>
      <c r="J29" s="14">
        <f t="shared" si="0"/>
        <v>0.13300000000000001</v>
      </c>
      <c r="K29" s="15">
        <f t="shared" si="20"/>
        <v>0.41000000000000003</v>
      </c>
      <c r="L29" s="157"/>
      <c r="M29" s="163">
        <f t="shared" si="1"/>
        <v>72.44</v>
      </c>
      <c r="N29" s="313">
        <f t="shared" si="2"/>
        <v>7.2439999999999994E-4</v>
      </c>
      <c r="O29" s="160">
        <f t="shared" si="3"/>
        <v>3.03</v>
      </c>
      <c r="P29" s="213">
        <f t="shared" si="17"/>
        <v>277.93</v>
      </c>
      <c r="Q29" s="224">
        <f t="shared" si="4"/>
        <v>2.7793000000000002E-3</v>
      </c>
      <c r="R29" s="121">
        <f t="shared" si="21"/>
        <v>92</v>
      </c>
      <c r="S29" s="122">
        <f t="shared" si="22"/>
        <v>0.28999999999999998</v>
      </c>
      <c r="T29" s="132">
        <f t="shared" si="18"/>
        <v>117</v>
      </c>
      <c r="U29" s="122">
        <f t="shared" si="23"/>
        <v>0.37</v>
      </c>
      <c r="V29" s="386"/>
      <c r="W29" s="360">
        <f t="shared" si="5"/>
        <v>59.04</v>
      </c>
      <c r="X29" s="361">
        <f t="shared" si="19"/>
        <v>336.97</v>
      </c>
      <c r="Y29" s="355"/>
      <c r="Z29" s="364">
        <f t="shared" si="6"/>
        <v>99663.03</v>
      </c>
      <c r="AA29" s="365">
        <f t="shared" si="7"/>
        <v>0</v>
      </c>
      <c r="AB29" s="366">
        <f t="shared" si="8"/>
        <v>32907.677227722772</v>
      </c>
      <c r="AC29" s="367">
        <f t="shared" si="9"/>
        <v>33222.677227722772</v>
      </c>
      <c r="AD29" s="174">
        <v>10</v>
      </c>
      <c r="AE29" s="389"/>
      <c r="AF29" s="362">
        <f t="shared" si="10"/>
        <v>0.21</v>
      </c>
      <c r="AG29" s="363">
        <f t="shared" si="11"/>
        <v>0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26</v>
      </c>
      <c r="D30" s="76"/>
      <c r="E30" s="107">
        <f t="shared" si="14"/>
        <v>8</v>
      </c>
      <c r="F30" s="105">
        <f t="shared" si="24"/>
        <v>59</v>
      </c>
      <c r="G30" s="100">
        <f t="shared" si="15"/>
        <v>374</v>
      </c>
      <c r="H30" s="11"/>
      <c r="I30" s="7">
        <f t="shared" si="16"/>
        <v>1.5649999999999999</v>
      </c>
      <c r="J30" s="110">
        <f t="shared" si="0"/>
        <v>0.20799999999999999</v>
      </c>
      <c r="K30" s="8">
        <f t="shared" si="20"/>
        <v>0.61799999999999999</v>
      </c>
      <c r="L30" s="157"/>
      <c r="M30" s="162">
        <f t="shared" si="1"/>
        <v>114.35</v>
      </c>
      <c r="N30" s="312">
        <f t="shared" si="2"/>
        <v>1.1435E-3</v>
      </c>
      <c r="O30" s="159">
        <f t="shared" si="3"/>
        <v>4.59</v>
      </c>
      <c r="P30" s="212">
        <f t="shared" si="17"/>
        <v>458.62</v>
      </c>
      <c r="Q30" s="225">
        <f t="shared" si="4"/>
        <v>4.5862000000000003E-3</v>
      </c>
      <c r="R30" s="119">
        <f t="shared" si="21"/>
        <v>100</v>
      </c>
      <c r="S30" s="120">
        <f t="shared" si="22"/>
        <v>0.27</v>
      </c>
      <c r="T30" s="126">
        <f t="shared" si="18"/>
        <v>126</v>
      </c>
      <c r="U30" s="127">
        <f t="shared" si="23"/>
        <v>0.34</v>
      </c>
      <c r="V30" s="386"/>
      <c r="W30" s="351">
        <f t="shared" si="5"/>
        <v>88.99</v>
      </c>
      <c r="X30" s="352">
        <f t="shared" si="19"/>
        <v>547.61</v>
      </c>
      <c r="Y30" s="355"/>
      <c r="Z30" s="356">
        <f t="shared" si="6"/>
        <v>99452.39</v>
      </c>
      <c r="AA30" s="357">
        <f t="shared" si="7"/>
        <v>0.01</v>
      </c>
      <c r="AB30" s="358">
        <f t="shared" si="8"/>
        <v>21682.697603485842</v>
      </c>
      <c r="AC30" s="359">
        <f t="shared" si="9"/>
        <v>22056.697603485842</v>
      </c>
      <c r="AD30" s="174">
        <v>11</v>
      </c>
      <c r="AE30" s="389"/>
      <c r="AF30" s="353">
        <f t="shared" si="10"/>
        <v>0.19</v>
      </c>
      <c r="AG30" s="354">
        <f t="shared" si="11"/>
        <v>0</v>
      </c>
      <c r="AL30" s="398"/>
    </row>
    <row r="31" spans="1:38" ht="15">
      <c r="A31" s="392">
        <v>12</v>
      </c>
      <c r="B31" s="107">
        <f t="shared" si="12"/>
        <v>1</v>
      </c>
      <c r="C31" s="112">
        <f t="shared" si="13"/>
        <v>27</v>
      </c>
      <c r="D31" s="76"/>
      <c r="E31" s="107">
        <f t="shared" si="14"/>
        <v>8</v>
      </c>
      <c r="F31" s="105">
        <f t="shared" si="24"/>
        <v>67</v>
      </c>
      <c r="G31" s="100">
        <f t="shared" si="15"/>
        <v>441</v>
      </c>
      <c r="H31" s="11"/>
      <c r="I31" s="7">
        <f t="shared" si="16"/>
        <v>1.6</v>
      </c>
      <c r="J31" s="110">
        <f t="shared" si="0"/>
        <v>0.33300000000000002</v>
      </c>
      <c r="K31" s="8">
        <f t="shared" si="20"/>
        <v>0.95100000000000007</v>
      </c>
      <c r="L31" s="157"/>
      <c r="M31" s="162">
        <f t="shared" si="1"/>
        <v>182.13</v>
      </c>
      <c r="N31" s="312">
        <f t="shared" si="2"/>
        <v>1.8212999999999999E-3</v>
      </c>
      <c r="O31" s="159">
        <f t="shared" si="3"/>
        <v>7.03</v>
      </c>
      <c r="P31" s="212">
        <f t="shared" si="17"/>
        <v>768.71</v>
      </c>
      <c r="Q31" s="225">
        <f t="shared" si="4"/>
        <v>7.6871000000000005E-3</v>
      </c>
      <c r="R31" s="119">
        <f t="shared" si="21"/>
        <v>109</v>
      </c>
      <c r="S31" s="120">
        <f t="shared" si="22"/>
        <v>0.25</v>
      </c>
      <c r="T31" s="126">
        <f t="shared" si="18"/>
        <v>136</v>
      </c>
      <c r="U31" s="127">
        <f t="shared" si="23"/>
        <v>0.31</v>
      </c>
      <c r="V31" s="386"/>
      <c r="W31" s="351">
        <f t="shared" si="5"/>
        <v>136.94</v>
      </c>
      <c r="X31" s="352">
        <f t="shared" si="19"/>
        <v>905.65</v>
      </c>
      <c r="Y31" s="355"/>
      <c r="Z31" s="356">
        <f t="shared" si="6"/>
        <v>99094.35</v>
      </c>
      <c r="AA31" s="357">
        <f t="shared" si="7"/>
        <v>0.01</v>
      </c>
      <c r="AB31" s="358">
        <f t="shared" si="8"/>
        <v>14111.508108108106</v>
      </c>
      <c r="AC31" s="359">
        <f t="shared" si="9"/>
        <v>14552.508108108106</v>
      </c>
      <c r="AD31" s="174">
        <v>12</v>
      </c>
      <c r="AE31" s="389"/>
      <c r="AF31" s="353">
        <f t="shared" si="10"/>
        <v>0.18</v>
      </c>
      <c r="AG31" s="354">
        <f t="shared" si="11"/>
        <v>0</v>
      </c>
      <c r="AL31" s="398"/>
    </row>
    <row r="32" spans="1:38" ht="15">
      <c r="A32" s="165">
        <v>13</v>
      </c>
      <c r="B32" s="107">
        <f t="shared" si="12"/>
        <v>1</v>
      </c>
      <c r="C32" s="112">
        <f t="shared" si="13"/>
        <v>28</v>
      </c>
      <c r="D32" s="76"/>
      <c r="E32" s="107">
        <f t="shared" si="14"/>
        <v>8</v>
      </c>
      <c r="F32" s="105">
        <f t="shared" si="24"/>
        <v>75</v>
      </c>
      <c r="G32" s="100">
        <f t="shared" si="15"/>
        <v>516</v>
      </c>
      <c r="H32" s="11"/>
      <c r="I32" s="7">
        <f t="shared" si="16"/>
        <v>1.635</v>
      </c>
      <c r="J32" s="110">
        <f t="shared" si="0"/>
        <v>0.54400000000000004</v>
      </c>
      <c r="K32" s="8">
        <f t="shared" si="20"/>
        <v>1.4950000000000001</v>
      </c>
      <c r="L32" s="157"/>
      <c r="M32" s="162">
        <f t="shared" si="1"/>
        <v>298.72000000000003</v>
      </c>
      <c r="N32" s="312">
        <f t="shared" si="2"/>
        <v>2.9872000000000002E-3</v>
      </c>
      <c r="O32" s="159">
        <f t="shared" si="3"/>
        <v>11.1</v>
      </c>
      <c r="P32" s="212">
        <f t="shared" si="17"/>
        <v>1300.3599999999999</v>
      </c>
      <c r="Q32" s="225">
        <f t="shared" si="4"/>
        <v>1.3003599999999999E-2</v>
      </c>
      <c r="R32" s="119">
        <f t="shared" si="21"/>
        <v>117</v>
      </c>
      <c r="S32" s="120">
        <f t="shared" si="22"/>
        <v>0.23</v>
      </c>
      <c r="T32" s="126">
        <f t="shared" si="18"/>
        <v>145</v>
      </c>
      <c r="U32" s="127">
        <f t="shared" si="23"/>
        <v>0.28000000000000003</v>
      </c>
      <c r="V32" s="386"/>
      <c r="W32" s="351">
        <f t="shared" si="5"/>
        <v>215.28</v>
      </c>
      <c r="X32" s="352">
        <f t="shared" si="19"/>
        <v>1515.64</v>
      </c>
      <c r="Y32" s="355"/>
      <c r="Z32" s="356">
        <f t="shared" si="6"/>
        <v>98484.36</v>
      </c>
      <c r="AA32" s="357">
        <f t="shared" si="7"/>
        <v>0.02</v>
      </c>
      <c r="AB32" s="358">
        <f t="shared" si="8"/>
        <v>8887.9805405405405</v>
      </c>
      <c r="AC32" s="359">
        <f t="shared" si="9"/>
        <v>9403.9805405405405</v>
      </c>
      <c r="AD32" s="174">
        <v>13</v>
      </c>
      <c r="AE32" s="389"/>
      <c r="AF32" s="353">
        <f t="shared" si="10"/>
        <v>0.17</v>
      </c>
      <c r="AG32" s="354">
        <f t="shared" si="11"/>
        <v>0</v>
      </c>
      <c r="AL32" s="398"/>
    </row>
    <row r="33" spans="1:38" ht="15">
      <c r="A33" s="165">
        <v>14</v>
      </c>
      <c r="B33" s="107">
        <f t="shared" si="12"/>
        <v>1</v>
      </c>
      <c r="C33" s="112">
        <f t="shared" si="13"/>
        <v>29</v>
      </c>
      <c r="D33" s="76"/>
      <c r="E33" s="107">
        <f t="shared" si="14"/>
        <v>8</v>
      </c>
      <c r="F33" s="105">
        <f t="shared" si="24"/>
        <v>83</v>
      </c>
      <c r="G33" s="100">
        <f t="shared" si="15"/>
        <v>599</v>
      </c>
      <c r="H33" s="11"/>
      <c r="I33" s="7">
        <f t="shared" si="16"/>
        <v>1.67</v>
      </c>
      <c r="J33" s="110">
        <f t="shared" si="0"/>
        <v>0.90800000000000003</v>
      </c>
      <c r="K33" s="8">
        <f t="shared" si="20"/>
        <v>2.403</v>
      </c>
      <c r="L33" s="157"/>
      <c r="M33" s="162">
        <f t="shared" si="1"/>
        <v>495.62</v>
      </c>
      <c r="N33" s="312">
        <f t="shared" si="2"/>
        <v>4.9562E-3</v>
      </c>
      <c r="O33" s="159">
        <f t="shared" si="3"/>
        <v>17.760000000000002</v>
      </c>
      <c r="P33" s="212">
        <f t="shared" si="17"/>
        <v>2229</v>
      </c>
      <c r="Q33" s="225">
        <f t="shared" si="4"/>
        <v>2.2290000000000001E-2</v>
      </c>
      <c r="R33" s="119">
        <f t="shared" si="21"/>
        <v>126</v>
      </c>
      <c r="S33" s="120">
        <f t="shared" si="22"/>
        <v>0.21</v>
      </c>
      <c r="T33" s="126">
        <f t="shared" si="18"/>
        <v>155</v>
      </c>
      <c r="U33" s="127">
        <f t="shared" si="23"/>
        <v>0.26</v>
      </c>
      <c r="V33" s="386"/>
      <c r="W33" s="351">
        <f t="shared" si="5"/>
        <v>346.03</v>
      </c>
      <c r="X33" s="352">
        <f t="shared" si="19"/>
        <v>2575.0300000000002</v>
      </c>
      <c r="Y33" s="355"/>
      <c r="Z33" s="356">
        <f t="shared" si="6"/>
        <v>97424.97</v>
      </c>
      <c r="AA33" s="357">
        <f t="shared" si="7"/>
        <v>0.03</v>
      </c>
      <c r="AB33" s="358">
        <f t="shared" si="8"/>
        <v>5501.2271396396391</v>
      </c>
      <c r="AC33" s="359">
        <f t="shared" si="9"/>
        <v>6100.2271396396391</v>
      </c>
      <c r="AD33" s="174">
        <v>14</v>
      </c>
      <c r="AE33" s="389"/>
      <c r="AF33" s="353">
        <f t="shared" si="10"/>
        <v>0.16</v>
      </c>
      <c r="AG33" s="354">
        <f t="shared" si="11"/>
        <v>0</v>
      </c>
      <c r="AJ33" s="398"/>
      <c r="AL33" s="398"/>
    </row>
    <row r="34" spans="1:38" ht="15">
      <c r="A34" s="165">
        <v>15</v>
      </c>
      <c r="B34" s="108">
        <f t="shared" si="12"/>
        <v>1</v>
      </c>
      <c r="C34" s="102">
        <f t="shared" si="13"/>
        <v>30</v>
      </c>
      <c r="D34" s="9"/>
      <c r="E34" s="108">
        <f t="shared" si="14"/>
        <v>8</v>
      </c>
      <c r="F34" s="101">
        <f t="shared" si="24"/>
        <v>91</v>
      </c>
      <c r="G34" s="102">
        <f t="shared" si="15"/>
        <v>690</v>
      </c>
      <c r="H34" s="9"/>
      <c r="I34" s="13">
        <f t="shared" si="16"/>
        <v>1.7050000000000001</v>
      </c>
      <c r="J34" s="14">
        <f t="shared" si="0"/>
        <v>1.548</v>
      </c>
      <c r="K34" s="15">
        <f t="shared" si="20"/>
        <v>3.9510000000000001</v>
      </c>
      <c r="L34" s="157"/>
      <c r="M34" s="163">
        <f t="shared" si="1"/>
        <v>844.98</v>
      </c>
      <c r="N34" s="313">
        <f t="shared" si="2"/>
        <v>8.4498000000000004E-3</v>
      </c>
      <c r="O34" s="160">
        <f t="shared" si="3"/>
        <v>29.23</v>
      </c>
      <c r="P34" s="213">
        <f t="shared" si="17"/>
        <v>3857.67</v>
      </c>
      <c r="Q34" s="224">
        <f t="shared" si="4"/>
        <v>3.8576699999999998E-2</v>
      </c>
      <c r="R34" s="121">
        <f t="shared" si="21"/>
        <v>132</v>
      </c>
      <c r="S34" s="122">
        <f t="shared" si="22"/>
        <v>0.19</v>
      </c>
      <c r="T34" s="130">
        <f t="shared" si="18"/>
        <v>162</v>
      </c>
      <c r="U34" s="131">
        <f t="shared" si="23"/>
        <v>0.23</v>
      </c>
      <c r="V34" s="386"/>
      <c r="W34" s="360">
        <f t="shared" si="5"/>
        <v>568.94000000000005</v>
      </c>
      <c r="X34" s="361">
        <f t="shared" si="19"/>
        <v>4426.6099999999997</v>
      </c>
      <c r="Y34" s="355"/>
      <c r="Z34" s="364">
        <f t="shared" si="6"/>
        <v>95573.39</v>
      </c>
      <c r="AA34" s="365">
        <f t="shared" si="7"/>
        <v>0.04</v>
      </c>
      <c r="AB34" s="366">
        <f t="shared" si="8"/>
        <v>3285.2734177215189</v>
      </c>
      <c r="AC34" s="367">
        <f t="shared" si="9"/>
        <v>3975.2734177215189</v>
      </c>
      <c r="AD34" s="174">
        <v>15</v>
      </c>
      <c r="AE34" s="389"/>
      <c r="AF34" s="362">
        <f t="shared" si="10"/>
        <v>0.15</v>
      </c>
      <c r="AG34" s="363">
        <f t="shared" si="11"/>
        <v>0.01</v>
      </c>
    </row>
    <row r="35" spans="1:38" ht="15">
      <c r="A35" s="165">
        <v>16</v>
      </c>
      <c r="B35" s="107">
        <f t="shared" si="12"/>
        <v>1</v>
      </c>
      <c r="C35" s="112">
        <f t="shared" si="13"/>
        <v>31</v>
      </c>
      <c r="D35" s="76"/>
      <c r="E35" s="107">
        <f t="shared" si="14"/>
        <v>8</v>
      </c>
      <c r="F35" s="105">
        <f t="shared" si="24"/>
        <v>99</v>
      </c>
      <c r="G35" s="100">
        <f t="shared" si="15"/>
        <v>789</v>
      </c>
      <c r="H35" s="11"/>
      <c r="I35" s="7">
        <f t="shared" si="16"/>
        <v>1.74</v>
      </c>
      <c r="J35" s="110">
        <f t="shared" si="0"/>
        <v>2.694</v>
      </c>
      <c r="K35" s="8">
        <f t="shared" si="20"/>
        <v>6.6449999999999996</v>
      </c>
      <c r="L35" s="157"/>
      <c r="M35" s="162">
        <f t="shared" si="1"/>
        <v>1471.82</v>
      </c>
      <c r="N35" s="312">
        <f t="shared" si="2"/>
        <v>1.4718199999999999E-2</v>
      </c>
      <c r="O35" s="159">
        <f t="shared" si="3"/>
        <v>49.21</v>
      </c>
      <c r="P35" s="212">
        <f t="shared" si="17"/>
        <v>6773.21</v>
      </c>
      <c r="Q35" s="225">
        <f t="shared" si="4"/>
        <v>6.7732100000000003E-2</v>
      </c>
      <c r="R35" s="119">
        <f t="shared" si="21"/>
        <v>138</v>
      </c>
      <c r="S35" s="120">
        <f t="shared" si="22"/>
        <v>0.17</v>
      </c>
      <c r="T35" s="126">
        <f t="shared" si="18"/>
        <v>169</v>
      </c>
      <c r="U35" s="127">
        <f t="shared" si="23"/>
        <v>0.21</v>
      </c>
      <c r="V35" s="386"/>
      <c r="W35" s="351">
        <f t="shared" si="5"/>
        <v>956.88</v>
      </c>
      <c r="X35" s="352">
        <f t="shared" si="19"/>
        <v>7730.09</v>
      </c>
      <c r="Y35" s="355"/>
      <c r="Z35" s="356">
        <f t="shared" si="6"/>
        <v>92269.91</v>
      </c>
      <c r="AA35" s="357">
        <f t="shared" si="7"/>
        <v>0.08</v>
      </c>
      <c r="AB35" s="358">
        <f t="shared" si="8"/>
        <v>1890.5794350741717</v>
      </c>
      <c r="AC35" s="359">
        <f t="shared" si="9"/>
        <v>2679.5794350741717</v>
      </c>
      <c r="AD35" s="174">
        <v>16</v>
      </c>
      <c r="AE35" s="389"/>
      <c r="AF35" s="353">
        <f t="shared" si="10"/>
        <v>0.14000000000000001</v>
      </c>
      <c r="AG35" s="354">
        <f t="shared" si="11"/>
        <v>0.01</v>
      </c>
    </row>
    <row r="36" spans="1:38" ht="15">
      <c r="A36" s="165">
        <v>17</v>
      </c>
      <c r="B36" s="107">
        <f t="shared" si="12"/>
        <v>1</v>
      </c>
      <c r="C36" s="112">
        <f t="shared" si="13"/>
        <v>32</v>
      </c>
      <c r="D36" s="76"/>
      <c r="E36" s="107">
        <f t="shared" si="14"/>
        <v>8</v>
      </c>
      <c r="F36" s="105">
        <f t="shared" si="24"/>
        <v>107</v>
      </c>
      <c r="G36" s="100">
        <f t="shared" si="15"/>
        <v>896</v>
      </c>
      <c r="H36" s="11"/>
      <c r="I36" s="7">
        <f t="shared" si="16"/>
        <v>1.7749999999999999</v>
      </c>
      <c r="J36" s="110">
        <f t="shared" si="0"/>
        <v>4.782</v>
      </c>
      <c r="K36" s="8">
        <f t="shared" si="20"/>
        <v>11.427</v>
      </c>
      <c r="L36" s="157"/>
      <c r="M36" s="162">
        <f t="shared" si="1"/>
        <v>2614.23</v>
      </c>
      <c r="N36" s="312">
        <f t="shared" si="2"/>
        <v>2.61423E-2</v>
      </c>
      <c r="O36" s="159">
        <f t="shared" si="3"/>
        <v>84.58</v>
      </c>
      <c r="P36" s="212">
        <f t="shared" si="17"/>
        <v>12077.32</v>
      </c>
      <c r="Q36" s="225">
        <f t="shared" si="4"/>
        <v>0.1207732</v>
      </c>
      <c r="R36" s="119">
        <f t="shared" si="21"/>
        <v>143</v>
      </c>
      <c r="S36" s="120">
        <f t="shared" si="22"/>
        <v>0.16</v>
      </c>
      <c r="T36" s="126">
        <f t="shared" si="18"/>
        <v>175</v>
      </c>
      <c r="U36" s="127">
        <f t="shared" si="23"/>
        <v>0.2</v>
      </c>
      <c r="V36" s="386"/>
      <c r="W36" s="351">
        <f t="shared" si="5"/>
        <v>1645.49</v>
      </c>
      <c r="X36" s="352">
        <f t="shared" si="19"/>
        <v>13722.81</v>
      </c>
      <c r="Y36" s="355"/>
      <c r="Z36" s="356">
        <f t="shared" si="6"/>
        <v>86277.19</v>
      </c>
      <c r="AA36" s="357">
        <f t="shared" si="7"/>
        <v>0.14000000000000001</v>
      </c>
      <c r="AB36" s="358">
        <f t="shared" si="8"/>
        <v>1035.6299598013713</v>
      </c>
      <c r="AC36" s="359">
        <f t="shared" si="9"/>
        <v>1931.6299598013713</v>
      </c>
      <c r="AD36" s="174">
        <v>17</v>
      </c>
      <c r="AE36" s="389"/>
      <c r="AF36" s="353">
        <f t="shared" si="10"/>
        <v>0.14000000000000001</v>
      </c>
      <c r="AG36" s="354">
        <f t="shared" si="11"/>
        <v>0.02</v>
      </c>
    </row>
    <row r="37" spans="1:38" ht="15">
      <c r="A37" s="165">
        <v>18</v>
      </c>
      <c r="B37" s="107">
        <f t="shared" si="12"/>
        <v>1</v>
      </c>
      <c r="C37" s="112">
        <f t="shared" si="13"/>
        <v>33</v>
      </c>
      <c r="D37" s="76"/>
      <c r="E37" s="107">
        <f t="shared" si="14"/>
        <v>8</v>
      </c>
      <c r="F37" s="105">
        <f t="shared" si="24"/>
        <v>115</v>
      </c>
      <c r="G37" s="100">
        <f t="shared" si="15"/>
        <v>1011</v>
      </c>
      <c r="H37" s="11"/>
      <c r="I37" s="7">
        <f t="shared" si="16"/>
        <v>1.81</v>
      </c>
      <c r="J37" s="110">
        <f t="shared" si="0"/>
        <v>8.6549999999999994</v>
      </c>
      <c r="K37" s="8">
        <f t="shared" si="20"/>
        <v>20.082000000000001</v>
      </c>
      <c r="L37" s="157"/>
      <c r="M37" s="162">
        <f t="shared" si="1"/>
        <v>4741.21</v>
      </c>
      <c r="N37" s="312">
        <f t="shared" si="2"/>
        <v>4.7412099999999999E-2</v>
      </c>
      <c r="O37" s="159">
        <f t="shared" si="3"/>
        <v>148.59</v>
      </c>
      <c r="P37" s="212">
        <f t="shared" si="17"/>
        <v>21874.18</v>
      </c>
      <c r="Q37" s="225">
        <f t="shared" si="4"/>
        <v>0.21874180000000001</v>
      </c>
      <c r="R37" s="119">
        <f t="shared" si="21"/>
        <v>147</v>
      </c>
      <c r="S37" s="120">
        <f t="shared" si="22"/>
        <v>0.15</v>
      </c>
      <c r="T37" s="126">
        <f t="shared" si="18"/>
        <v>180</v>
      </c>
      <c r="U37" s="127">
        <f t="shared" si="23"/>
        <v>0.18</v>
      </c>
      <c r="V37" s="386"/>
      <c r="W37" s="351">
        <f t="shared" si="5"/>
        <v>2891.81</v>
      </c>
      <c r="X37" s="352">
        <f t="shared" si="19"/>
        <v>24765.99</v>
      </c>
      <c r="Y37" s="355"/>
      <c r="Z37" s="356">
        <f t="shared" si="6"/>
        <v>75234.009999999995</v>
      </c>
      <c r="AA37" s="357">
        <f t="shared" si="7"/>
        <v>0.25</v>
      </c>
      <c r="AB37" s="358">
        <f t="shared" si="8"/>
        <v>521.8888081297531</v>
      </c>
      <c r="AC37" s="359">
        <f t="shared" si="9"/>
        <v>1532.8888081297532</v>
      </c>
      <c r="AD37" s="174">
        <v>18</v>
      </c>
      <c r="AE37" s="389"/>
      <c r="AF37" s="353">
        <f t="shared" si="10"/>
        <v>0.13</v>
      </c>
      <c r="AG37" s="354">
        <f t="shared" si="11"/>
        <v>0.03</v>
      </c>
    </row>
    <row r="38" spans="1:38" ht="15">
      <c r="A38" s="165">
        <v>19</v>
      </c>
      <c r="B38" s="107">
        <f t="shared" si="12"/>
        <v>1</v>
      </c>
      <c r="C38" s="112">
        <f t="shared" si="13"/>
        <v>34</v>
      </c>
      <c r="D38" s="76"/>
      <c r="E38" s="107">
        <f t="shared" si="14"/>
        <v>8</v>
      </c>
      <c r="F38" s="105">
        <f t="shared" si="24"/>
        <v>123</v>
      </c>
      <c r="G38" s="100">
        <f t="shared" si="15"/>
        <v>1134</v>
      </c>
      <c r="H38" s="11"/>
      <c r="I38" s="7">
        <f t="shared" si="16"/>
        <v>1.845</v>
      </c>
      <c r="J38" s="110">
        <f t="shared" si="0"/>
        <v>15.968</v>
      </c>
      <c r="K38" s="8">
        <f t="shared" si="20"/>
        <v>36.049999999999997</v>
      </c>
      <c r="L38" s="157"/>
      <c r="M38" s="162">
        <f t="shared" si="1"/>
        <v>8778.9</v>
      </c>
      <c r="N38" s="312">
        <f t="shared" si="2"/>
        <v>8.7788999999999992E-2</v>
      </c>
      <c r="O38" s="159">
        <f t="shared" si="3"/>
        <v>266.77</v>
      </c>
      <c r="P38" s="212">
        <f t="shared" si="17"/>
        <v>40280.019999999997</v>
      </c>
      <c r="Q38" s="225">
        <f t="shared" si="4"/>
        <v>0.40280019999999994</v>
      </c>
      <c r="R38" s="119">
        <f t="shared" si="21"/>
        <v>151</v>
      </c>
      <c r="S38" s="120">
        <f t="shared" si="22"/>
        <v>0.13</v>
      </c>
      <c r="T38" s="126">
        <f t="shared" si="18"/>
        <v>185</v>
      </c>
      <c r="U38" s="127">
        <f t="shared" si="23"/>
        <v>0.16</v>
      </c>
      <c r="V38" s="386"/>
      <c r="W38" s="351">
        <f t="shared" si="5"/>
        <v>5191.2</v>
      </c>
      <c r="X38" s="352">
        <f t="shared" si="19"/>
        <v>45471.22</v>
      </c>
      <c r="Y38" s="355"/>
      <c r="Z38" s="356">
        <f t="shared" si="6"/>
        <v>54528.78</v>
      </c>
      <c r="AA38" s="357">
        <f t="shared" si="7"/>
        <v>0.45</v>
      </c>
      <c r="AB38" s="358">
        <f t="shared" si="8"/>
        <v>219.97128612662596</v>
      </c>
      <c r="AC38" s="359">
        <f t="shared" si="9"/>
        <v>1353.971286126626</v>
      </c>
      <c r="AD38" s="174">
        <v>19</v>
      </c>
      <c r="AE38" s="389"/>
      <c r="AF38" s="353">
        <f t="shared" si="10"/>
        <v>0.13</v>
      </c>
      <c r="AG38" s="354">
        <f t="shared" si="11"/>
        <v>0.05</v>
      </c>
    </row>
    <row r="39" spans="1:38" ht="15.75" thickBot="1">
      <c r="A39" s="166">
        <v>20</v>
      </c>
      <c r="B39" s="109">
        <f t="shared" si="12"/>
        <v>1</v>
      </c>
      <c r="C39" s="113">
        <f t="shared" si="13"/>
        <v>35</v>
      </c>
      <c r="D39" s="79"/>
      <c r="E39" s="109">
        <f t="shared" si="14"/>
        <v>8</v>
      </c>
      <c r="F39" s="106">
        <f t="shared" si="24"/>
        <v>131</v>
      </c>
      <c r="G39" s="103">
        <f t="shared" si="15"/>
        <v>1265</v>
      </c>
      <c r="H39" s="21"/>
      <c r="I39" s="17">
        <f t="shared" si="16"/>
        <v>1.88</v>
      </c>
      <c r="J39" s="111">
        <f t="shared" si="0"/>
        <v>30.02</v>
      </c>
      <c r="K39" s="18">
        <f t="shared" si="20"/>
        <v>66.069999999999993</v>
      </c>
      <c r="L39" s="157"/>
      <c r="M39" s="164">
        <f t="shared" si="1"/>
        <v>16578.349999999999</v>
      </c>
      <c r="N39" s="314">
        <f t="shared" si="2"/>
        <v>0.16578349999999997</v>
      </c>
      <c r="O39" s="161">
        <f t="shared" si="3"/>
        <v>488.92</v>
      </c>
      <c r="P39" s="211">
        <f t="shared" si="17"/>
        <v>75469.45</v>
      </c>
      <c r="Q39" s="226">
        <f t="shared" si="4"/>
        <v>0.75469449999999993</v>
      </c>
      <c r="R39" s="123">
        <f t="shared" si="21"/>
        <v>154</v>
      </c>
      <c r="S39" s="124">
        <f t="shared" si="22"/>
        <v>0.12</v>
      </c>
      <c r="T39" s="128">
        <f t="shared" si="18"/>
        <v>189</v>
      </c>
      <c r="U39" s="129">
        <f t="shared" si="23"/>
        <v>0.15</v>
      </c>
      <c r="V39" s="386"/>
      <c r="W39" s="368">
        <f t="shared" si="5"/>
        <v>9514.08</v>
      </c>
      <c r="X39" s="369">
        <f t="shared" si="19"/>
        <v>84983.53</v>
      </c>
      <c r="Y39" s="355"/>
      <c r="Z39" s="372">
        <f t="shared" si="6"/>
        <v>15016.47</v>
      </c>
      <c r="AA39" s="373">
        <f t="shared" si="7"/>
        <v>0.85</v>
      </c>
      <c r="AB39" s="374">
        <f t="shared" si="8"/>
        <v>46.281056205514204</v>
      </c>
      <c r="AC39" s="375">
        <f t="shared" si="9"/>
        <v>1311.2810562055142</v>
      </c>
      <c r="AD39" s="175">
        <v>20</v>
      </c>
      <c r="AE39" s="389"/>
      <c r="AF39" s="370">
        <f t="shared" si="10"/>
        <v>0.13</v>
      </c>
      <c r="AG39" s="371">
        <f t="shared" si="11"/>
        <v>0.1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4">
        <v>1</v>
      </c>
      <c r="C43" s="394"/>
      <c r="D43" s="394"/>
      <c r="E43" s="394"/>
      <c r="F43" s="394">
        <v>2</v>
      </c>
      <c r="G43" s="394"/>
      <c r="H43" s="394"/>
      <c r="I43" s="394"/>
      <c r="J43" s="394">
        <v>3</v>
      </c>
      <c r="K43" s="394"/>
      <c r="L43" s="394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4"/>
      <c r="W43" s="431">
        <v>5</v>
      </c>
      <c r="X43" s="432"/>
      <c r="Y43" s="394"/>
      <c r="Z43" s="394"/>
      <c r="AA43" s="431">
        <v>6</v>
      </c>
      <c r="AB43" s="431"/>
      <c r="AF43" s="431">
        <v>7</v>
      </c>
      <c r="AG43" s="431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AI26:AI27"/>
    <mergeCell ref="M43:U43"/>
    <mergeCell ref="W43:X43"/>
    <mergeCell ref="AA43:AB43"/>
    <mergeCell ref="AF43:AG43"/>
    <mergeCell ref="AI5:AI6"/>
    <mergeCell ref="N12:O12"/>
    <mergeCell ref="M18:N18"/>
    <mergeCell ref="P18:Q18"/>
    <mergeCell ref="R18:S18"/>
    <mergeCell ref="T18:U18"/>
    <mergeCell ref="AB18:AC18"/>
  </mergeCells>
  <phoneticPr fontId="2" type="noConversion"/>
  <pageMargins left="0.75" right="0.75" top="1" bottom="1" header="0.5" footer="0.5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J24" sqref="AJ24:AM3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18</v>
      </c>
      <c r="D2" s="83"/>
      <c r="E2" s="96" t="s">
        <v>12</v>
      </c>
      <c r="F2" s="247" t="str">
        <f>IF(G$2&lt;2,"д.б. &gt;1","")</f>
        <v/>
      </c>
      <c r="G2" s="144">
        <f>'0.01'!G2</f>
        <v>19</v>
      </c>
      <c r="H2" s="84"/>
      <c r="I2" s="96" t="s">
        <v>0</v>
      </c>
      <c r="J2" s="248" t="str">
        <f>IF(K$2&lt;0,"д.б. &gt;0","")</f>
        <v/>
      </c>
      <c r="K2" s="149">
        <v>0.02</v>
      </c>
      <c r="L2" s="115"/>
      <c r="M2" s="114" t="s">
        <v>27</v>
      </c>
      <c r="N2" s="114"/>
      <c r="O2" s="150" t="str">
        <f>'0.01'!O2</f>
        <v>nzdcad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1.4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7.4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4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6</v>
      </c>
      <c r="L6" s="135"/>
      <c r="M6" s="136" t="s">
        <v>36</v>
      </c>
      <c r="N6" s="136"/>
      <c r="O6" s="152">
        <f>'0.01'!O6</f>
        <v>8.08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4</v>
      </c>
      <c r="H7" s="94"/>
      <c r="I7" s="255" t="s">
        <v>3</v>
      </c>
      <c r="J7" s="248" t="str">
        <f>IF(AND(K$6=0,K$7&lt;&gt;0),"д.б. =0","")</f>
        <v/>
      </c>
      <c r="K7" s="143">
        <f>'0.01'!K7</f>
        <v>0.02</v>
      </c>
      <c r="L7" s="135"/>
      <c r="M7" s="136" t="s">
        <v>35</v>
      </c>
      <c r="N7" s="136"/>
      <c r="O7" s="153">
        <f>'0.01'!O7</f>
        <v>144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0</v>
      </c>
      <c r="D9" s="290"/>
      <c r="E9" s="287" t="s">
        <v>15</v>
      </c>
      <c r="F9" s="315"/>
      <c r="G9" s="288">
        <f>'0.01'!G9</f>
        <v>11</v>
      </c>
      <c r="H9" s="292"/>
      <c r="I9" s="287" t="s">
        <v>4</v>
      </c>
      <c r="J9" s="248" t="str">
        <f>IF(K$9&lt;0,"д.б. &gt;=0","")</f>
        <v/>
      </c>
      <c r="K9" s="293">
        <f>'0.01'!K9</f>
        <v>9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0</v>
      </c>
      <c r="D10" s="296"/>
      <c r="E10" s="287" t="s">
        <v>16</v>
      </c>
      <c r="F10" s="315"/>
      <c r="G10" s="289">
        <f>'0.01'!G10</f>
        <v>8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3.5000000000000003E-2</v>
      </c>
      <c r="L10" s="294"/>
      <c r="M10" s="299" t="s">
        <v>38</v>
      </c>
      <c r="N10" s="299"/>
      <c r="O10" s="300">
        <f>'0.01'!O10</f>
        <v>100000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395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396" t="s">
        <v>42</v>
      </c>
      <c r="AG18" s="397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0.02</v>
      </c>
      <c r="K20" s="8">
        <f>J20</f>
        <v>0.02</v>
      </c>
      <c r="L20" s="157"/>
      <c r="M20" s="162">
        <f t="shared" ref="M20:M39" si="1">ROUND(C20*O20-K20*$O$6,2)</f>
        <v>2.54</v>
      </c>
      <c r="N20" s="312">
        <f t="shared" ref="N20:N39" si="2">IF($O$10&gt;0,M20/$O$10,0)</f>
        <v>2.5400000000000001E-5</v>
      </c>
      <c r="O20" s="159">
        <f t="shared" ref="O20:O39" si="3">ROUND(ROUND(K20,2)*$O$4,2)</f>
        <v>0.15</v>
      </c>
      <c r="P20" s="212">
        <f>ROUND(J20*$O$6,2)</f>
        <v>0.16</v>
      </c>
      <c r="Q20" s="225">
        <f t="shared" ref="Q20:Q39" si="4">P20/$O$10</f>
        <v>1.5999999999999999E-6</v>
      </c>
      <c r="R20" s="119">
        <f>ROUND(P20/O20,0)</f>
        <v>1</v>
      </c>
      <c r="S20" s="120">
        <v>0</v>
      </c>
      <c r="T20" s="126">
        <f>R20+C20</f>
        <v>19</v>
      </c>
      <c r="U20" s="127">
        <v>0</v>
      </c>
      <c r="V20" s="386"/>
      <c r="W20" s="351">
        <f t="shared" ref="W20:W39" si="5">ROUND(K20*$O$7,2)</f>
        <v>2.88</v>
      </c>
      <c r="X20" s="352">
        <f>ROUND(P20+W20,2)</f>
        <v>3.04</v>
      </c>
      <c r="Y20" s="355"/>
      <c r="Z20" s="356">
        <f t="shared" ref="Z20:Z39" si="6">IF($O$10&gt;0,ROUND($O$10-X20,2),0)</f>
        <v>99996.96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666661.76</v>
      </c>
      <c r="AC20" s="359">
        <f t="shared" ref="AC20:AC39" si="9">IF(AB20&gt;0,AB20+G20,0)</f>
        <v>666661.76</v>
      </c>
      <c r="AD20" s="174">
        <v>1</v>
      </c>
      <c r="AE20" s="389"/>
      <c r="AF20" s="353">
        <f t="shared" ref="AF20:AF39" si="10">IF(P20&gt;0,ROUND(W20/P20,2),0)</f>
        <v>18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19</v>
      </c>
      <c r="G21" s="100">
        <f t="shared" ref="G21:G39" si="15">G20+F21</f>
        <v>19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0.02</v>
      </c>
      <c r="K21" s="8">
        <f>K20+ROUND(J21,3)</f>
        <v>0.04</v>
      </c>
      <c r="L21" s="157"/>
      <c r="M21" s="162">
        <f t="shared" si="1"/>
        <v>5.08</v>
      </c>
      <c r="N21" s="312">
        <f t="shared" si="2"/>
        <v>5.0800000000000002E-5</v>
      </c>
      <c r="O21" s="159">
        <f t="shared" si="3"/>
        <v>0.3</v>
      </c>
      <c r="P21" s="212">
        <f t="shared" ref="P21:P39" si="17">ROUND((ROUND(K20,2)*(G21-G20)*$O$4+P20+J21*$O$6),2)</f>
        <v>3.13</v>
      </c>
      <c r="Q21" s="225">
        <f t="shared" si="4"/>
        <v>3.1300000000000002E-5</v>
      </c>
      <c r="R21" s="119">
        <f>ROUND(P21/O21,0)</f>
        <v>10</v>
      </c>
      <c r="S21" s="120">
        <f>ROUND(R21/G21,2)</f>
        <v>0.53</v>
      </c>
      <c r="T21" s="126">
        <f t="shared" ref="T21:T39" si="18">R21+C21</f>
        <v>28</v>
      </c>
      <c r="U21" s="127">
        <f>ROUND(T21/G21,2)</f>
        <v>1.47</v>
      </c>
      <c r="V21" s="386"/>
      <c r="W21" s="351">
        <f t="shared" si="5"/>
        <v>5.76</v>
      </c>
      <c r="X21" s="352">
        <f t="shared" ref="X21:X39" si="19">ROUND(P21+W21,2)</f>
        <v>8.89</v>
      </c>
      <c r="Y21" s="355"/>
      <c r="Z21" s="356">
        <f t="shared" si="6"/>
        <v>99991.11</v>
      </c>
      <c r="AA21" s="357">
        <f t="shared" si="7"/>
        <v>0</v>
      </c>
      <c r="AB21" s="358">
        <f t="shared" si="8"/>
        <v>333319.06</v>
      </c>
      <c r="AC21" s="359">
        <f t="shared" si="9"/>
        <v>333338.06</v>
      </c>
      <c r="AD21" s="174">
        <v>2</v>
      </c>
      <c r="AE21" s="389"/>
      <c r="AF21" s="353">
        <f t="shared" si="10"/>
        <v>1.84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18</v>
      </c>
      <c r="D22" s="76"/>
      <c r="E22" s="107">
        <f t="shared" si="14"/>
        <v>4</v>
      </c>
      <c r="F22" s="105">
        <f>F21+E22</f>
        <v>23</v>
      </c>
      <c r="G22" s="100">
        <f>G21+F22</f>
        <v>42</v>
      </c>
      <c r="H22" s="11"/>
      <c r="I22" s="7">
        <f t="shared" si="16"/>
        <v>1</v>
      </c>
      <c r="J22" s="110">
        <f t="shared" si="0"/>
        <v>0.02</v>
      </c>
      <c r="K22" s="8">
        <f t="shared" ref="K22:K39" si="20">K21+ROUND(J22,3)</f>
        <v>0.06</v>
      </c>
      <c r="L22" s="157"/>
      <c r="M22" s="162">
        <f t="shared" si="1"/>
        <v>7.44</v>
      </c>
      <c r="N22" s="312">
        <f t="shared" si="2"/>
        <v>7.4400000000000006E-5</v>
      </c>
      <c r="O22" s="159">
        <f t="shared" si="3"/>
        <v>0.44</v>
      </c>
      <c r="P22" s="212">
        <f t="shared" si="17"/>
        <v>10.1</v>
      </c>
      <c r="Q22" s="225">
        <f t="shared" si="4"/>
        <v>1.01E-4</v>
      </c>
      <c r="R22" s="119">
        <f t="shared" ref="R22:R39" si="21">ROUND(P22/O22,0)</f>
        <v>23</v>
      </c>
      <c r="S22" s="120">
        <f t="shared" ref="S22:S39" si="22">ROUND(R22/G22,2)</f>
        <v>0.55000000000000004</v>
      </c>
      <c r="T22" s="126">
        <f t="shared" si="18"/>
        <v>41</v>
      </c>
      <c r="U22" s="127">
        <f t="shared" ref="U22:U39" si="23">ROUND(T22/G22,2)</f>
        <v>0.98</v>
      </c>
      <c r="V22" s="386"/>
      <c r="W22" s="351">
        <f t="shared" si="5"/>
        <v>8.64</v>
      </c>
      <c r="X22" s="352">
        <f t="shared" si="19"/>
        <v>18.739999999999998</v>
      </c>
      <c r="Y22" s="355"/>
      <c r="Z22" s="356">
        <f t="shared" si="6"/>
        <v>99981.26</v>
      </c>
      <c r="AA22" s="357">
        <f t="shared" si="7"/>
        <v>0</v>
      </c>
      <c r="AB22" s="358">
        <f t="shared" si="8"/>
        <v>227245.84545454543</v>
      </c>
      <c r="AC22" s="359">
        <f t="shared" si="9"/>
        <v>227287.84545454543</v>
      </c>
      <c r="AD22" s="174">
        <v>3</v>
      </c>
      <c r="AE22" s="389"/>
      <c r="AF22" s="353">
        <f t="shared" si="10"/>
        <v>0.86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19</v>
      </c>
      <c r="D23" s="76"/>
      <c r="E23" s="107">
        <f t="shared" si="14"/>
        <v>4</v>
      </c>
      <c r="F23" s="105">
        <f t="shared" ref="F23:F39" si="24">F22+E23</f>
        <v>27</v>
      </c>
      <c r="G23" s="100">
        <f t="shared" si="15"/>
        <v>69</v>
      </c>
      <c r="H23" s="11"/>
      <c r="I23" s="7">
        <f t="shared" si="16"/>
        <v>1.4</v>
      </c>
      <c r="J23" s="110">
        <f t="shared" si="0"/>
        <v>2.8000000000000001E-2</v>
      </c>
      <c r="K23" s="8">
        <f t="shared" si="20"/>
        <v>8.7999999999999995E-2</v>
      </c>
      <c r="L23" s="157"/>
      <c r="M23" s="162">
        <f t="shared" si="1"/>
        <v>12.02</v>
      </c>
      <c r="N23" s="312">
        <f t="shared" si="2"/>
        <v>1.2019999999999999E-4</v>
      </c>
      <c r="O23" s="159">
        <f t="shared" si="3"/>
        <v>0.67</v>
      </c>
      <c r="P23" s="212">
        <f t="shared" si="17"/>
        <v>22.31</v>
      </c>
      <c r="Q23" s="225">
        <f t="shared" si="4"/>
        <v>2.2309999999999997E-4</v>
      </c>
      <c r="R23" s="119">
        <f t="shared" si="21"/>
        <v>33</v>
      </c>
      <c r="S23" s="120">
        <f t="shared" si="22"/>
        <v>0.48</v>
      </c>
      <c r="T23" s="126">
        <f t="shared" si="18"/>
        <v>52</v>
      </c>
      <c r="U23" s="127">
        <f t="shared" si="23"/>
        <v>0.75</v>
      </c>
      <c r="V23" s="386"/>
      <c r="W23" s="351">
        <f t="shared" si="5"/>
        <v>12.67</v>
      </c>
      <c r="X23" s="352">
        <f t="shared" si="19"/>
        <v>34.979999999999997</v>
      </c>
      <c r="Y23" s="355"/>
      <c r="Z23" s="356">
        <f t="shared" si="6"/>
        <v>99965.02</v>
      </c>
      <c r="AA23" s="357">
        <f t="shared" si="7"/>
        <v>0</v>
      </c>
      <c r="AB23" s="358">
        <f t="shared" si="8"/>
        <v>149216.65074626866</v>
      </c>
      <c r="AC23" s="359">
        <f t="shared" si="9"/>
        <v>149285.65074626866</v>
      </c>
      <c r="AD23" s="174">
        <v>4</v>
      </c>
      <c r="AE23" s="389"/>
      <c r="AF23" s="353">
        <f t="shared" si="10"/>
        <v>0.56999999999999995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20</v>
      </c>
      <c r="D24" s="9"/>
      <c r="E24" s="108">
        <f t="shared" si="14"/>
        <v>4</v>
      </c>
      <c r="F24" s="101">
        <f t="shared" si="24"/>
        <v>31</v>
      </c>
      <c r="G24" s="102">
        <f t="shared" si="15"/>
        <v>100</v>
      </c>
      <c r="H24" s="9"/>
      <c r="I24" s="13">
        <f t="shared" si="16"/>
        <v>1.4</v>
      </c>
      <c r="J24" s="14">
        <f t="shared" si="0"/>
        <v>3.9E-2</v>
      </c>
      <c r="K24" s="15">
        <f t="shared" si="20"/>
        <v>0.127</v>
      </c>
      <c r="L24" s="157"/>
      <c r="M24" s="163">
        <f t="shared" si="1"/>
        <v>18.170000000000002</v>
      </c>
      <c r="N24" s="313">
        <f t="shared" si="2"/>
        <v>1.8170000000000003E-4</v>
      </c>
      <c r="O24" s="160">
        <f t="shared" si="3"/>
        <v>0.96</v>
      </c>
      <c r="P24" s="213">
        <f t="shared" si="17"/>
        <v>43.27</v>
      </c>
      <c r="Q24" s="224">
        <f t="shared" si="4"/>
        <v>4.3270000000000006E-4</v>
      </c>
      <c r="R24" s="121">
        <f t="shared" si="21"/>
        <v>45</v>
      </c>
      <c r="S24" s="122">
        <f t="shared" si="22"/>
        <v>0.45</v>
      </c>
      <c r="T24" s="132">
        <f t="shared" si="18"/>
        <v>65</v>
      </c>
      <c r="U24" s="122">
        <f t="shared" si="23"/>
        <v>0.65</v>
      </c>
      <c r="V24" s="386"/>
      <c r="W24" s="360">
        <f t="shared" si="5"/>
        <v>18.29</v>
      </c>
      <c r="X24" s="361">
        <f t="shared" si="19"/>
        <v>61.56</v>
      </c>
      <c r="Y24" s="355"/>
      <c r="Z24" s="364">
        <f t="shared" si="6"/>
        <v>99938.44</v>
      </c>
      <c r="AA24" s="365">
        <f t="shared" si="7"/>
        <v>0</v>
      </c>
      <c r="AB24" s="366">
        <f t="shared" si="8"/>
        <v>104117.78333333334</v>
      </c>
      <c r="AC24" s="367">
        <f t="shared" si="9"/>
        <v>104217.78333333334</v>
      </c>
      <c r="AD24" s="174">
        <v>5</v>
      </c>
      <c r="AE24" s="389"/>
      <c r="AF24" s="362">
        <f t="shared" si="10"/>
        <v>0.42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21</v>
      </c>
      <c r="D25" s="76"/>
      <c r="E25" s="107">
        <f t="shared" si="14"/>
        <v>4</v>
      </c>
      <c r="F25" s="105">
        <f t="shared" si="24"/>
        <v>35</v>
      </c>
      <c r="G25" s="100">
        <f t="shared" si="15"/>
        <v>135</v>
      </c>
      <c r="H25" s="11"/>
      <c r="I25" s="7">
        <f t="shared" si="16"/>
        <v>1.42</v>
      </c>
      <c r="J25" s="110">
        <f t="shared" si="0"/>
        <v>5.5E-2</v>
      </c>
      <c r="K25" s="8">
        <f t="shared" si="20"/>
        <v>0.182</v>
      </c>
      <c r="L25" s="157"/>
      <c r="M25" s="162">
        <f t="shared" si="1"/>
        <v>26.46</v>
      </c>
      <c r="N25" s="312">
        <f t="shared" si="2"/>
        <v>2.6460000000000003E-4</v>
      </c>
      <c r="O25" s="159">
        <f t="shared" si="3"/>
        <v>1.33</v>
      </c>
      <c r="P25" s="212">
        <f t="shared" si="17"/>
        <v>77.38</v>
      </c>
      <c r="Q25" s="225">
        <f t="shared" si="4"/>
        <v>7.7379999999999994E-4</v>
      </c>
      <c r="R25" s="119">
        <f t="shared" si="21"/>
        <v>58</v>
      </c>
      <c r="S25" s="120">
        <f t="shared" si="22"/>
        <v>0.43</v>
      </c>
      <c r="T25" s="126">
        <f t="shared" si="18"/>
        <v>79</v>
      </c>
      <c r="U25" s="127">
        <f t="shared" si="23"/>
        <v>0.59</v>
      </c>
      <c r="V25" s="386"/>
      <c r="W25" s="351">
        <f t="shared" si="5"/>
        <v>26.21</v>
      </c>
      <c r="X25" s="352">
        <f t="shared" si="19"/>
        <v>103.59</v>
      </c>
      <c r="Y25" s="355"/>
      <c r="Z25" s="356">
        <f t="shared" si="6"/>
        <v>99896.41</v>
      </c>
      <c r="AA25" s="357">
        <f t="shared" si="7"/>
        <v>0</v>
      </c>
      <c r="AB25" s="358">
        <f t="shared" si="8"/>
        <v>75125.84812030074</v>
      </c>
      <c r="AC25" s="359">
        <f t="shared" si="9"/>
        <v>75260.84812030074</v>
      </c>
      <c r="AD25" s="174">
        <v>6</v>
      </c>
      <c r="AE25" s="389"/>
      <c r="AF25" s="353">
        <f t="shared" si="10"/>
        <v>0.34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22</v>
      </c>
      <c r="D26" s="76"/>
      <c r="E26" s="107">
        <f t="shared" si="14"/>
        <v>4</v>
      </c>
      <c r="F26" s="105">
        <f t="shared" si="24"/>
        <v>39</v>
      </c>
      <c r="G26" s="100">
        <f t="shared" si="15"/>
        <v>174</v>
      </c>
      <c r="H26" s="11"/>
      <c r="I26" s="7">
        <f t="shared" si="16"/>
        <v>1.44</v>
      </c>
      <c r="J26" s="110">
        <f t="shared" si="0"/>
        <v>7.9000000000000001E-2</v>
      </c>
      <c r="K26" s="8">
        <f t="shared" si="20"/>
        <v>0.26100000000000001</v>
      </c>
      <c r="L26" s="157"/>
      <c r="M26" s="162">
        <f t="shared" si="1"/>
        <v>40.130000000000003</v>
      </c>
      <c r="N26" s="312">
        <f t="shared" si="2"/>
        <v>4.0130000000000005E-4</v>
      </c>
      <c r="O26" s="159">
        <f t="shared" si="3"/>
        <v>1.92</v>
      </c>
      <c r="P26" s="212">
        <f t="shared" si="17"/>
        <v>129.97</v>
      </c>
      <c r="Q26" s="225">
        <f t="shared" si="4"/>
        <v>1.2997E-3</v>
      </c>
      <c r="R26" s="119">
        <f t="shared" si="21"/>
        <v>68</v>
      </c>
      <c r="S26" s="120">
        <f t="shared" si="22"/>
        <v>0.39</v>
      </c>
      <c r="T26" s="126">
        <f t="shared" si="18"/>
        <v>90</v>
      </c>
      <c r="U26" s="127">
        <f t="shared" si="23"/>
        <v>0.52</v>
      </c>
      <c r="V26" s="386"/>
      <c r="W26" s="351">
        <f t="shared" si="5"/>
        <v>37.58</v>
      </c>
      <c r="X26" s="352">
        <f t="shared" si="19"/>
        <v>167.55</v>
      </c>
      <c r="Y26" s="355"/>
      <c r="Z26" s="356">
        <f t="shared" si="6"/>
        <v>99832.45</v>
      </c>
      <c r="AA26" s="357">
        <f t="shared" si="7"/>
        <v>0</v>
      </c>
      <c r="AB26" s="358">
        <f t="shared" si="8"/>
        <v>52011.726041666669</v>
      </c>
      <c r="AC26" s="359">
        <f t="shared" si="9"/>
        <v>52185.726041666669</v>
      </c>
      <c r="AD26" s="174">
        <v>7</v>
      </c>
      <c r="AE26" s="389"/>
      <c r="AF26" s="353">
        <f t="shared" si="10"/>
        <v>0.28999999999999998</v>
      </c>
      <c r="AG26" s="354">
        <f t="shared" si="11"/>
        <v>0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23</v>
      </c>
      <c r="D27" s="76"/>
      <c r="E27" s="107">
        <f t="shared" si="14"/>
        <v>4</v>
      </c>
      <c r="F27" s="105">
        <f t="shared" si="24"/>
        <v>43</v>
      </c>
      <c r="G27" s="100">
        <f t="shared" si="15"/>
        <v>217</v>
      </c>
      <c r="H27" s="11"/>
      <c r="I27" s="7">
        <f t="shared" si="16"/>
        <v>1.46</v>
      </c>
      <c r="J27" s="110">
        <f t="shared" si="0"/>
        <v>0.115</v>
      </c>
      <c r="K27" s="8">
        <f t="shared" si="20"/>
        <v>0.376</v>
      </c>
      <c r="L27" s="157"/>
      <c r="M27" s="162">
        <f t="shared" si="1"/>
        <v>61.59</v>
      </c>
      <c r="N27" s="312">
        <f t="shared" si="2"/>
        <v>6.1590000000000006E-4</v>
      </c>
      <c r="O27" s="159">
        <f t="shared" si="3"/>
        <v>2.81</v>
      </c>
      <c r="P27" s="212">
        <f t="shared" si="17"/>
        <v>213.63</v>
      </c>
      <c r="Q27" s="225">
        <f t="shared" si="4"/>
        <v>2.1362999999999998E-3</v>
      </c>
      <c r="R27" s="119">
        <f t="shared" si="21"/>
        <v>76</v>
      </c>
      <c r="S27" s="120">
        <f t="shared" si="22"/>
        <v>0.35</v>
      </c>
      <c r="T27" s="126">
        <f t="shared" si="18"/>
        <v>99</v>
      </c>
      <c r="U27" s="127">
        <f t="shared" si="23"/>
        <v>0.46</v>
      </c>
      <c r="V27" s="386"/>
      <c r="W27" s="351">
        <f t="shared" si="5"/>
        <v>54.14</v>
      </c>
      <c r="X27" s="352">
        <f t="shared" si="19"/>
        <v>267.77</v>
      </c>
      <c r="Y27" s="355"/>
      <c r="Z27" s="356">
        <f t="shared" si="6"/>
        <v>99732.23</v>
      </c>
      <c r="AA27" s="357">
        <f t="shared" si="7"/>
        <v>0</v>
      </c>
      <c r="AB27" s="358">
        <f t="shared" si="8"/>
        <v>35507.310320284698</v>
      </c>
      <c r="AC27" s="359">
        <f t="shared" si="9"/>
        <v>35724.310320284698</v>
      </c>
      <c r="AD27" s="174">
        <v>8</v>
      </c>
      <c r="AE27" s="389"/>
      <c r="AF27" s="353">
        <f t="shared" si="10"/>
        <v>0.25</v>
      </c>
      <c r="AG27" s="354">
        <f t="shared" si="11"/>
        <v>0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24</v>
      </c>
      <c r="D28" s="76"/>
      <c r="E28" s="107">
        <f t="shared" si="14"/>
        <v>4</v>
      </c>
      <c r="F28" s="105">
        <f t="shared" si="24"/>
        <v>47</v>
      </c>
      <c r="G28" s="100">
        <f t="shared" si="15"/>
        <v>264</v>
      </c>
      <c r="H28" s="11"/>
      <c r="I28" s="7">
        <f t="shared" si="16"/>
        <v>1.4950000000000001</v>
      </c>
      <c r="J28" s="110">
        <f t="shared" si="0"/>
        <v>0.17199999999999999</v>
      </c>
      <c r="K28" s="8">
        <f t="shared" si="20"/>
        <v>0.54800000000000004</v>
      </c>
      <c r="L28" s="157"/>
      <c r="M28" s="162">
        <f t="shared" si="1"/>
        <v>93.25</v>
      </c>
      <c r="N28" s="312">
        <f t="shared" si="2"/>
        <v>9.3249999999999995E-4</v>
      </c>
      <c r="O28" s="159">
        <f t="shared" si="3"/>
        <v>4.07</v>
      </c>
      <c r="P28" s="212">
        <f t="shared" si="17"/>
        <v>347.18</v>
      </c>
      <c r="Q28" s="225">
        <f t="shared" si="4"/>
        <v>3.4718000000000001E-3</v>
      </c>
      <c r="R28" s="119">
        <f t="shared" si="21"/>
        <v>85</v>
      </c>
      <c r="S28" s="120">
        <f t="shared" si="22"/>
        <v>0.32</v>
      </c>
      <c r="T28" s="126">
        <f t="shared" si="18"/>
        <v>109</v>
      </c>
      <c r="U28" s="127">
        <f t="shared" si="23"/>
        <v>0.41</v>
      </c>
      <c r="V28" s="386"/>
      <c r="W28" s="351">
        <f t="shared" si="5"/>
        <v>78.91</v>
      </c>
      <c r="X28" s="352">
        <f t="shared" si="19"/>
        <v>426.09</v>
      </c>
      <c r="Y28" s="355"/>
      <c r="Z28" s="356">
        <f t="shared" si="6"/>
        <v>99573.91</v>
      </c>
      <c r="AA28" s="357">
        <f t="shared" si="7"/>
        <v>0</v>
      </c>
      <c r="AB28" s="358">
        <f t="shared" si="8"/>
        <v>24480.844717444717</v>
      </c>
      <c r="AC28" s="359">
        <f t="shared" si="9"/>
        <v>24744.844717444717</v>
      </c>
      <c r="AD28" s="174">
        <v>9</v>
      </c>
      <c r="AE28" s="389"/>
      <c r="AF28" s="353">
        <f t="shared" si="10"/>
        <v>0.23</v>
      </c>
      <c r="AG28" s="354">
        <f t="shared" si="11"/>
        <v>0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25</v>
      </c>
      <c r="D29" s="9"/>
      <c r="E29" s="108">
        <f t="shared" si="14"/>
        <v>4</v>
      </c>
      <c r="F29" s="101">
        <f t="shared" si="24"/>
        <v>51</v>
      </c>
      <c r="G29" s="102">
        <f t="shared" si="15"/>
        <v>315</v>
      </c>
      <c r="H29" s="9"/>
      <c r="I29" s="13">
        <f t="shared" si="16"/>
        <v>1.53</v>
      </c>
      <c r="J29" s="14">
        <f t="shared" si="0"/>
        <v>0.26300000000000001</v>
      </c>
      <c r="K29" s="15">
        <f t="shared" si="20"/>
        <v>0.81100000000000005</v>
      </c>
      <c r="L29" s="157"/>
      <c r="M29" s="163">
        <f t="shared" si="1"/>
        <v>143.19999999999999</v>
      </c>
      <c r="N29" s="313">
        <f t="shared" si="2"/>
        <v>1.4319999999999999E-3</v>
      </c>
      <c r="O29" s="160">
        <f t="shared" si="3"/>
        <v>5.99</v>
      </c>
      <c r="P29" s="213">
        <f t="shared" si="17"/>
        <v>556.88</v>
      </c>
      <c r="Q29" s="224">
        <f t="shared" si="4"/>
        <v>5.5687999999999996E-3</v>
      </c>
      <c r="R29" s="121">
        <f t="shared" si="21"/>
        <v>93</v>
      </c>
      <c r="S29" s="122">
        <f t="shared" si="22"/>
        <v>0.3</v>
      </c>
      <c r="T29" s="132">
        <f t="shared" si="18"/>
        <v>118</v>
      </c>
      <c r="U29" s="122">
        <f t="shared" si="23"/>
        <v>0.37</v>
      </c>
      <c r="V29" s="386"/>
      <c r="W29" s="360">
        <f t="shared" si="5"/>
        <v>116.78</v>
      </c>
      <c r="X29" s="361">
        <f t="shared" si="19"/>
        <v>673.66</v>
      </c>
      <c r="Y29" s="355"/>
      <c r="Z29" s="364">
        <f t="shared" si="6"/>
        <v>99326.34</v>
      </c>
      <c r="AA29" s="365">
        <f t="shared" si="7"/>
        <v>0.01</v>
      </c>
      <c r="AB29" s="366">
        <f t="shared" si="8"/>
        <v>16597.623372287144</v>
      </c>
      <c r="AC29" s="367">
        <f t="shared" si="9"/>
        <v>16912.623372287144</v>
      </c>
      <c r="AD29" s="174">
        <v>10</v>
      </c>
      <c r="AE29" s="389"/>
      <c r="AF29" s="362">
        <f t="shared" si="10"/>
        <v>0.21</v>
      </c>
      <c r="AG29" s="363">
        <f t="shared" si="11"/>
        <v>0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26</v>
      </c>
      <c r="D30" s="76"/>
      <c r="E30" s="107">
        <f t="shared" si="14"/>
        <v>8</v>
      </c>
      <c r="F30" s="105">
        <f t="shared" si="24"/>
        <v>59</v>
      </c>
      <c r="G30" s="100">
        <f t="shared" si="15"/>
        <v>374</v>
      </c>
      <c r="H30" s="11"/>
      <c r="I30" s="7">
        <f t="shared" si="16"/>
        <v>1.5649999999999999</v>
      </c>
      <c r="J30" s="110">
        <f t="shared" si="0"/>
        <v>0.41199999999999998</v>
      </c>
      <c r="K30" s="8">
        <f t="shared" si="20"/>
        <v>1.2230000000000001</v>
      </c>
      <c r="L30" s="157"/>
      <c r="M30" s="162">
        <f t="shared" si="1"/>
        <v>224.9</v>
      </c>
      <c r="N30" s="312">
        <f t="shared" si="2"/>
        <v>2.2490000000000001E-3</v>
      </c>
      <c r="O30" s="159">
        <f t="shared" si="3"/>
        <v>9.0299999999999994</v>
      </c>
      <c r="P30" s="212">
        <f t="shared" si="17"/>
        <v>913.85</v>
      </c>
      <c r="Q30" s="225">
        <f t="shared" si="4"/>
        <v>9.1385000000000008E-3</v>
      </c>
      <c r="R30" s="119">
        <f t="shared" si="21"/>
        <v>101</v>
      </c>
      <c r="S30" s="120">
        <f t="shared" si="22"/>
        <v>0.27</v>
      </c>
      <c r="T30" s="126">
        <f t="shared" si="18"/>
        <v>127</v>
      </c>
      <c r="U30" s="127">
        <f t="shared" si="23"/>
        <v>0.34</v>
      </c>
      <c r="V30" s="386"/>
      <c r="W30" s="351">
        <f t="shared" si="5"/>
        <v>176.11</v>
      </c>
      <c r="X30" s="352">
        <f t="shared" si="19"/>
        <v>1089.96</v>
      </c>
      <c r="Y30" s="355"/>
      <c r="Z30" s="356">
        <f t="shared" si="6"/>
        <v>98910.04</v>
      </c>
      <c r="AA30" s="357">
        <f t="shared" si="7"/>
        <v>0.01</v>
      </c>
      <c r="AB30" s="358">
        <f t="shared" si="8"/>
        <v>10969.095016611296</v>
      </c>
      <c r="AC30" s="359">
        <f t="shared" si="9"/>
        <v>11343.095016611296</v>
      </c>
      <c r="AD30" s="174">
        <v>11</v>
      </c>
      <c r="AE30" s="389"/>
      <c r="AF30" s="353">
        <f t="shared" si="10"/>
        <v>0.19</v>
      </c>
      <c r="AG30" s="354">
        <f t="shared" si="11"/>
        <v>0</v>
      </c>
      <c r="AL30" s="398"/>
    </row>
    <row r="31" spans="1:38" ht="15">
      <c r="A31" s="392">
        <v>12</v>
      </c>
      <c r="B31" s="107">
        <f t="shared" si="12"/>
        <v>1</v>
      </c>
      <c r="C31" s="112">
        <f t="shared" si="13"/>
        <v>27</v>
      </c>
      <c r="D31" s="76"/>
      <c r="E31" s="107">
        <f t="shared" si="14"/>
        <v>8</v>
      </c>
      <c r="F31" s="105">
        <f t="shared" si="24"/>
        <v>67</v>
      </c>
      <c r="G31" s="100">
        <f t="shared" si="15"/>
        <v>441</v>
      </c>
      <c r="H31" s="11"/>
      <c r="I31" s="7">
        <f t="shared" si="16"/>
        <v>1.6</v>
      </c>
      <c r="J31" s="110">
        <f t="shared" si="0"/>
        <v>0.65900000000000003</v>
      </c>
      <c r="K31" s="8">
        <f t="shared" si="20"/>
        <v>1.8820000000000001</v>
      </c>
      <c r="L31" s="157"/>
      <c r="M31" s="162">
        <f t="shared" si="1"/>
        <v>360.36</v>
      </c>
      <c r="N31" s="312">
        <f t="shared" si="2"/>
        <v>3.6036000000000002E-3</v>
      </c>
      <c r="O31" s="159">
        <f t="shared" si="3"/>
        <v>13.91</v>
      </c>
      <c r="P31" s="212">
        <f t="shared" si="17"/>
        <v>1524.05</v>
      </c>
      <c r="Q31" s="225">
        <f t="shared" si="4"/>
        <v>1.5240499999999999E-2</v>
      </c>
      <c r="R31" s="119">
        <f t="shared" si="21"/>
        <v>110</v>
      </c>
      <c r="S31" s="120">
        <f t="shared" si="22"/>
        <v>0.25</v>
      </c>
      <c r="T31" s="126">
        <f t="shared" si="18"/>
        <v>137</v>
      </c>
      <c r="U31" s="127">
        <f t="shared" si="23"/>
        <v>0.31</v>
      </c>
      <c r="V31" s="386"/>
      <c r="W31" s="351">
        <f t="shared" si="5"/>
        <v>271.01</v>
      </c>
      <c r="X31" s="352">
        <f t="shared" si="19"/>
        <v>1795.06</v>
      </c>
      <c r="Y31" s="355"/>
      <c r="Z31" s="356">
        <f t="shared" si="6"/>
        <v>98204.94</v>
      </c>
      <c r="AA31" s="357">
        <f t="shared" si="7"/>
        <v>0.02</v>
      </c>
      <c r="AB31" s="358">
        <f t="shared" si="8"/>
        <v>7075.6109273903658</v>
      </c>
      <c r="AC31" s="359">
        <f t="shared" si="9"/>
        <v>7516.6109273903658</v>
      </c>
      <c r="AD31" s="174">
        <v>12</v>
      </c>
      <c r="AE31" s="389"/>
      <c r="AF31" s="353">
        <f t="shared" si="10"/>
        <v>0.18</v>
      </c>
      <c r="AG31" s="354">
        <f t="shared" si="11"/>
        <v>0</v>
      </c>
      <c r="AL31" s="398"/>
    </row>
    <row r="32" spans="1:38" ht="15">
      <c r="A32" s="165">
        <v>13</v>
      </c>
      <c r="B32" s="107">
        <f t="shared" si="12"/>
        <v>1</v>
      </c>
      <c r="C32" s="112">
        <f t="shared" si="13"/>
        <v>28</v>
      </c>
      <c r="D32" s="76"/>
      <c r="E32" s="107">
        <f t="shared" si="14"/>
        <v>8</v>
      </c>
      <c r="F32" s="105">
        <f t="shared" si="24"/>
        <v>75</v>
      </c>
      <c r="G32" s="100">
        <f t="shared" si="15"/>
        <v>516</v>
      </c>
      <c r="H32" s="11"/>
      <c r="I32" s="7">
        <f t="shared" si="16"/>
        <v>1.635</v>
      </c>
      <c r="J32" s="110">
        <f t="shared" si="0"/>
        <v>1.077</v>
      </c>
      <c r="K32" s="8">
        <f t="shared" si="20"/>
        <v>2.9590000000000001</v>
      </c>
      <c r="L32" s="157"/>
      <c r="M32" s="162">
        <f t="shared" si="1"/>
        <v>589.29</v>
      </c>
      <c r="N32" s="312">
        <f t="shared" si="2"/>
        <v>5.8928999999999995E-3</v>
      </c>
      <c r="O32" s="159">
        <f t="shared" si="3"/>
        <v>21.9</v>
      </c>
      <c r="P32" s="212">
        <f t="shared" si="17"/>
        <v>2576.15</v>
      </c>
      <c r="Q32" s="225">
        <f t="shared" si="4"/>
        <v>2.57615E-2</v>
      </c>
      <c r="R32" s="119">
        <f t="shared" si="21"/>
        <v>118</v>
      </c>
      <c r="S32" s="120">
        <f t="shared" si="22"/>
        <v>0.23</v>
      </c>
      <c r="T32" s="126">
        <f t="shared" si="18"/>
        <v>146</v>
      </c>
      <c r="U32" s="127">
        <f t="shared" si="23"/>
        <v>0.28000000000000003</v>
      </c>
      <c r="V32" s="386"/>
      <c r="W32" s="351">
        <f t="shared" si="5"/>
        <v>426.1</v>
      </c>
      <c r="X32" s="352">
        <f t="shared" si="19"/>
        <v>3002.25</v>
      </c>
      <c r="Y32" s="355"/>
      <c r="Z32" s="356">
        <f t="shared" si="6"/>
        <v>96997.75</v>
      </c>
      <c r="AA32" s="357">
        <f t="shared" si="7"/>
        <v>0.03</v>
      </c>
      <c r="AB32" s="358">
        <f t="shared" si="8"/>
        <v>4444.6863013698639</v>
      </c>
      <c r="AC32" s="359">
        <f t="shared" si="9"/>
        <v>4960.6863013698639</v>
      </c>
      <c r="AD32" s="174">
        <v>13</v>
      </c>
      <c r="AE32" s="389"/>
      <c r="AF32" s="353">
        <f t="shared" si="10"/>
        <v>0.17</v>
      </c>
      <c r="AG32" s="354">
        <f t="shared" si="11"/>
        <v>0</v>
      </c>
      <c r="AL32" s="398"/>
    </row>
    <row r="33" spans="1:38" ht="15">
      <c r="A33" s="165">
        <v>14</v>
      </c>
      <c r="B33" s="107">
        <f t="shared" si="12"/>
        <v>1</v>
      </c>
      <c r="C33" s="112">
        <f t="shared" si="13"/>
        <v>29</v>
      </c>
      <c r="D33" s="76"/>
      <c r="E33" s="107">
        <f t="shared" si="14"/>
        <v>8</v>
      </c>
      <c r="F33" s="105">
        <f t="shared" si="24"/>
        <v>83</v>
      </c>
      <c r="G33" s="100">
        <f t="shared" si="15"/>
        <v>599</v>
      </c>
      <c r="H33" s="11"/>
      <c r="I33" s="7">
        <f t="shared" si="16"/>
        <v>1.67</v>
      </c>
      <c r="J33" s="110">
        <f t="shared" si="0"/>
        <v>1.7989999999999999</v>
      </c>
      <c r="K33" s="8">
        <f t="shared" si="20"/>
        <v>4.758</v>
      </c>
      <c r="L33" s="157"/>
      <c r="M33" s="162">
        <f t="shared" si="1"/>
        <v>982.94</v>
      </c>
      <c r="N33" s="312">
        <f t="shared" si="2"/>
        <v>9.8294000000000003E-3</v>
      </c>
      <c r="O33" s="159">
        <f t="shared" si="3"/>
        <v>35.22</v>
      </c>
      <c r="P33" s="212">
        <f t="shared" si="17"/>
        <v>4408.72</v>
      </c>
      <c r="Q33" s="225">
        <f t="shared" si="4"/>
        <v>4.40872E-2</v>
      </c>
      <c r="R33" s="119">
        <f t="shared" si="21"/>
        <v>125</v>
      </c>
      <c r="S33" s="120">
        <f t="shared" si="22"/>
        <v>0.21</v>
      </c>
      <c r="T33" s="126">
        <f t="shared" si="18"/>
        <v>154</v>
      </c>
      <c r="U33" s="127">
        <f t="shared" si="23"/>
        <v>0.26</v>
      </c>
      <c r="V33" s="386"/>
      <c r="W33" s="351">
        <f t="shared" si="5"/>
        <v>685.15</v>
      </c>
      <c r="X33" s="352">
        <f t="shared" si="19"/>
        <v>5093.87</v>
      </c>
      <c r="Y33" s="355"/>
      <c r="Z33" s="356">
        <f t="shared" si="6"/>
        <v>94906.13</v>
      </c>
      <c r="AA33" s="357">
        <f t="shared" si="7"/>
        <v>0.05</v>
      </c>
      <c r="AB33" s="358">
        <f t="shared" si="8"/>
        <v>2710.2285633162978</v>
      </c>
      <c r="AC33" s="359">
        <f t="shared" si="9"/>
        <v>3309.2285633162978</v>
      </c>
      <c r="AD33" s="174">
        <v>14</v>
      </c>
      <c r="AE33" s="389"/>
      <c r="AF33" s="353">
        <f t="shared" si="10"/>
        <v>0.16</v>
      </c>
      <c r="AG33" s="354">
        <f t="shared" si="11"/>
        <v>0.01</v>
      </c>
      <c r="AJ33" s="398"/>
      <c r="AL33" s="398"/>
    </row>
    <row r="34" spans="1:38" ht="15">
      <c r="A34" s="165">
        <v>15</v>
      </c>
      <c r="B34" s="108">
        <f t="shared" si="12"/>
        <v>1</v>
      </c>
      <c r="C34" s="102">
        <f t="shared" si="13"/>
        <v>30</v>
      </c>
      <c r="D34" s="9"/>
      <c r="E34" s="108">
        <f t="shared" si="14"/>
        <v>8</v>
      </c>
      <c r="F34" s="101">
        <f t="shared" si="24"/>
        <v>91</v>
      </c>
      <c r="G34" s="102">
        <f t="shared" si="15"/>
        <v>690</v>
      </c>
      <c r="H34" s="9"/>
      <c r="I34" s="13">
        <f t="shared" si="16"/>
        <v>1.7050000000000001</v>
      </c>
      <c r="J34" s="14">
        <f t="shared" si="0"/>
        <v>3.0670000000000002</v>
      </c>
      <c r="K34" s="15">
        <f t="shared" si="20"/>
        <v>7.8250000000000002</v>
      </c>
      <c r="L34" s="157"/>
      <c r="M34" s="163">
        <f t="shared" si="1"/>
        <v>1674.97</v>
      </c>
      <c r="N34" s="313">
        <f t="shared" si="2"/>
        <v>1.6749699999999999E-2</v>
      </c>
      <c r="O34" s="160">
        <f t="shared" si="3"/>
        <v>57.94</v>
      </c>
      <c r="P34" s="213">
        <f t="shared" si="17"/>
        <v>7638.89</v>
      </c>
      <c r="Q34" s="224">
        <f t="shared" si="4"/>
        <v>7.638890000000001E-2</v>
      </c>
      <c r="R34" s="121">
        <f t="shared" si="21"/>
        <v>132</v>
      </c>
      <c r="S34" s="122">
        <f t="shared" si="22"/>
        <v>0.19</v>
      </c>
      <c r="T34" s="130">
        <f t="shared" si="18"/>
        <v>162</v>
      </c>
      <c r="U34" s="131">
        <f t="shared" si="23"/>
        <v>0.23</v>
      </c>
      <c r="V34" s="386"/>
      <c r="W34" s="360">
        <f t="shared" si="5"/>
        <v>1126.8</v>
      </c>
      <c r="X34" s="361">
        <f t="shared" si="19"/>
        <v>8765.69</v>
      </c>
      <c r="Y34" s="355"/>
      <c r="Z34" s="364">
        <f t="shared" si="6"/>
        <v>91234.31</v>
      </c>
      <c r="AA34" s="365">
        <f t="shared" si="7"/>
        <v>0.09</v>
      </c>
      <c r="AB34" s="366">
        <f t="shared" si="8"/>
        <v>1590.1924404556439</v>
      </c>
      <c r="AC34" s="367">
        <f t="shared" si="9"/>
        <v>2280.1924404556439</v>
      </c>
      <c r="AD34" s="174">
        <v>15</v>
      </c>
      <c r="AE34" s="389"/>
      <c r="AF34" s="362">
        <f t="shared" si="10"/>
        <v>0.15</v>
      </c>
      <c r="AG34" s="363">
        <f t="shared" si="11"/>
        <v>0.01</v>
      </c>
    </row>
    <row r="35" spans="1:38" ht="15">
      <c r="A35" s="165">
        <v>16</v>
      </c>
      <c r="B35" s="107">
        <f t="shared" si="12"/>
        <v>1</v>
      </c>
      <c r="C35" s="112">
        <f t="shared" si="13"/>
        <v>31</v>
      </c>
      <c r="D35" s="76"/>
      <c r="E35" s="107">
        <f t="shared" si="14"/>
        <v>8</v>
      </c>
      <c r="F35" s="105">
        <f t="shared" si="24"/>
        <v>99</v>
      </c>
      <c r="G35" s="100">
        <f t="shared" si="15"/>
        <v>789</v>
      </c>
      <c r="H35" s="11"/>
      <c r="I35" s="7">
        <f t="shared" si="16"/>
        <v>1.74</v>
      </c>
      <c r="J35" s="110">
        <f t="shared" si="0"/>
        <v>5.3369999999999997</v>
      </c>
      <c r="K35" s="8">
        <f t="shared" si="20"/>
        <v>13.161999999999999</v>
      </c>
      <c r="L35" s="157"/>
      <c r="M35" s="162">
        <f t="shared" si="1"/>
        <v>2912.43</v>
      </c>
      <c r="N35" s="312">
        <f t="shared" si="2"/>
        <v>2.9124299999999999E-2</v>
      </c>
      <c r="O35" s="159">
        <f t="shared" si="3"/>
        <v>97.38</v>
      </c>
      <c r="P35" s="212">
        <f t="shared" si="17"/>
        <v>13418.27</v>
      </c>
      <c r="Q35" s="225">
        <f t="shared" si="4"/>
        <v>0.13418270000000002</v>
      </c>
      <c r="R35" s="119">
        <f t="shared" si="21"/>
        <v>138</v>
      </c>
      <c r="S35" s="120">
        <f t="shared" si="22"/>
        <v>0.17</v>
      </c>
      <c r="T35" s="126">
        <f t="shared" si="18"/>
        <v>169</v>
      </c>
      <c r="U35" s="127">
        <f t="shared" si="23"/>
        <v>0.21</v>
      </c>
      <c r="V35" s="386"/>
      <c r="W35" s="351">
        <f t="shared" si="5"/>
        <v>1895.33</v>
      </c>
      <c r="X35" s="352">
        <f t="shared" si="19"/>
        <v>15313.6</v>
      </c>
      <c r="Y35" s="355"/>
      <c r="Z35" s="356">
        <f t="shared" si="6"/>
        <v>84686.399999999994</v>
      </c>
      <c r="AA35" s="357">
        <f t="shared" si="7"/>
        <v>0.15</v>
      </c>
      <c r="AB35" s="358">
        <f t="shared" si="8"/>
        <v>885.21938796467441</v>
      </c>
      <c r="AC35" s="359">
        <f t="shared" si="9"/>
        <v>1674.2193879646743</v>
      </c>
      <c r="AD35" s="174">
        <v>16</v>
      </c>
      <c r="AE35" s="389"/>
      <c r="AF35" s="353">
        <f t="shared" si="10"/>
        <v>0.14000000000000001</v>
      </c>
      <c r="AG35" s="354">
        <f t="shared" si="11"/>
        <v>0.02</v>
      </c>
    </row>
    <row r="36" spans="1:38" ht="15">
      <c r="A36" s="165">
        <v>17</v>
      </c>
      <c r="B36" s="107">
        <f t="shared" si="12"/>
        <v>1</v>
      </c>
      <c r="C36" s="112">
        <f t="shared" si="13"/>
        <v>32</v>
      </c>
      <c r="D36" s="76"/>
      <c r="E36" s="107">
        <f t="shared" si="14"/>
        <v>8</v>
      </c>
      <c r="F36" s="105">
        <f t="shared" si="24"/>
        <v>107</v>
      </c>
      <c r="G36" s="100">
        <f t="shared" si="15"/>
        <v>896</v>
      </c>
      <c r="H36" s="11"/>
      <c r="I36" s="7">
        <f t="shared" si="16"/>
        <v>1.7749999999999999</v>
      </c>
      <c r="J36" s="110">
        <f t="shared" si="0"/>
        <v>9.4730000000000008</v>
      </c>
      <c r="K36" s="8">
        <f t="shared" si="20"/>
        <v>22.634999999999998</v>
      </c>
      <c r="L36" s="157"/>
      <c r="M36" s="162">
        <f t="shared" si="1"/>
        <v>5178.3900000000003</v>
      </c>
      <c r="N36" s="312">
        <f t="shared" si="2"/>
        <v>5.1783900000000001E-2</v>
      </c>
      <c r="O36" s="159">
        <f t="shared" si="3"/>
        <v>167.54</v>
      </c>
      <c r="P36" s="212">
        <f t="shared" si="17"/>
        <v>23914.9</v>
      </c>
      <c r="Q36" s="225">
        <f t="shared" si="4"/>
        <v>0.23914900000000003</v>
      </c>
      <c r="R36" s="119">
        <f t="shared" si="21"/>
        <v>143</v>
      </c>
      <c r="S36" s="120">
        <f t="shared" si="22"/>
        <v>0.16</v>
      </c>
      <c r="T36" s="126">
        <f t="shared" si="18"/>
        <v>175</v>
      </c>
      <c r="U36" s="127">
        <f t="shared" si="23"/>
        <v>0.2</v>
      </c>
      <c r="V36" s="386"/>
      <c r="W36" s="351">
        <f t="shared" si="5"/>
        <v>3259.44</v>
      </c>
      <c r="X36" s="352">
        <f t="shared" si="19"/>
        <v>27174.34</v>
      </c>
      <c r="Y36" s="355"/>
      <c r="Z36" s="356">
        <f t="shared" si="6"/>
        <v>72825.66</v>
      </c>
      <c r="AA36" s="357">
        <f t="shared" si="7"/>
        <v>0.27</v>
      </c>
      <c r="AB36" s="358">
        <f t="shared" si="8"/>
        <v>450.24001432493736</v>
      </c>
      <c r="AC36" s="359">
        <f t="shared" si="9"/>
        <v>1346.2400143249374</v>
      </c>
      <c r="AD36" s="174">
        <v>17</v>
      </c>
      <c r="AE36" s="389"/>
      <c r="AF36" s="353">
        <f t="shared" si="10"/>
        <v>0.14000000000000001</v>
      </c>
      <c r="AG36" s="354">
        <f t="shared" si="11"/>
        <v>0.03</v>
      </c>
    </row>
    <row r="37" spans="1:38" ht="15">
      <c r="A37" s="165">
        <v>18</v>
      </c>
      <c r="B37" s="107">
        <f t="shared" si="12"/>
        <v>1</v>
      </c>
      <c r="C37" s="112">
        <f t="shared" si="13"/>
        <v>33</v>
      </c>
      <c r="D37" s="76"/>
      <c r="E37" s="107">
        <f t="shared" si="14"/>
        <v>8</v>
      </c>
      <c r="F37" s="105">
        <f t="shared" si="24"/>
        <v>115</v>
      </c>
      <c r="G37" s="100">
        <f t="shared" si="15"/>
        <v>1011</v>
      </c>
      <c r="H37" s="11"/>
      <c r="I37" s="7">
        <f t="shared" si="16"/>
        <v>1.81</v>
      </c>
      <c r="J37" s="110">
        <f t="shared" si="0"/>
        <v>17.146000000000001</v>
      </c>
      <c r="K37" s="8">
        <f t="shared" si="20"/>
        <v>39.780999999999999</v>
      </c>
      <c r="L37" s="157"/>
      <c r="M37" s="162">
        <f t="shared" si="1"/>
        <v>9392.7800000000007</v>
      </c>
      <c r="N37" s="312">
        <f t="shared" si="2"/>
        <v>9.3927800000000006E-2</v>
      </c>
      <c r="O37" s="159">
        <f t="shared" si="3"/>
        <v>294.37</v>
      </c>
      <c r="P37" s="212">
        <f t="shared" si="17"/>
        <v>43320.08</v>
      </c>
      <c r="Q37" s="225">
        <f t="shared" si="4"/>
        <v>0.4332008</v>
      </c>
      <c r="R37" s="119">
        <f t="shared" si="21"/>
        <v>147</v>
      </c>
      <c r="S37" s="120">
        <f t="shared" si="22"/>
        <v>0.15</v>
      </c>
      <c r="T37" s="126">
        <f t="shared" si="18"/>
        <v>180</v>
      </c>
      <c r="U37" s="127">
        <f t="shared" si="23"/>
        <v>0.18</v>
      </c>
      <c r="V37" s="386"/>
      <c r="W37" s="351">
        <f t="shared" si="5"/>
        <v>5728.46</v>
      </c>
      <c r="X37" s="352">
        <f t="shared" si="19"/>
        <v>49048.54</v>
      </c>
      <c r="Y37" s="355"/>
      <c r="Z37" s="356">
        <f t="shared" si="6"/>
        <v>50951.46</v>
      </c>
      <c r="AA37" s="357">
        <f t="shared" si="7"/>
        <v>0.49</v>
      </c>
      <c r="AB37" s="358">
        <f t="shared" si="8"/>
        <v>188.65450963073681</v>
      </c>
      <c r="AC37" s="359">
        <f t="shared" si="9"/>
        <v>1199.6545096307368</v>
      </c>
      <c r="AD37" s="174">
        <v>18</v>
      </c>
      <c r="AE37" s="389"/>
      <c r="AF37" s="353">
        <f t="shared" si="10"/>
        <v>0.13</v>
      </c>
      <c r="AG37" s="354">
        <f t="shared" si="11"/>
        <v>0.06</v>
      </c>
    </row>
    <row r="38" spans="1:38" ht="15">
      <c r="A38" s="165">
        <v>19</v>
      </c>
      <c r="B38" s="107">
        <f t="shared" si="12"/>
        <v>1</v>
      </c>
      <c r="C38" s="112">
        <f t="shared" si="13"/>
        <v>34</v>
      </c>
      <c r="D38" s="76"/>
      <c r="E38" s="107">
        <f t="shared" si="14"/>
        <v>8</v>
      </c>
      <c r="F38" s="105">
        <f t="shared" si="24"/>
        <v>123</v>
      </c>
      <c r="G38" s="100">
        <f t="shared" si="15"/>
        <v>1134</v>
      </c>
      <c r="H38" s="11"/>
      <c r="I38" s="7">
        <f t="shared" si="16"/>
        <v>1.845</v>
      </c>
      <c r="J38" s="110">
        <f t="shared" si="0"/>
        <v>31.634</v>
      </c>
      <c r="K38" s="8">
        <f t="shared" si="20"/>
        <v>71.414999999999992</v>
      </c>
      <c r="L38" s="157"/>
      <c r="M38" s="162">
        <f t="shared" si="1"/>
        <v>17392.310000000001</v>
      </c>
      <c r="N38" s="312">
        <f t="shared" si="2"/>
        <v>0.17392310000000002</v>
      </c>
      <c r="O38" s="159">
        <f t="shared" si="3"/>
        <v>528.51</v>
      </c>
      <c r="P38" s="212">
        <f t="shared" si="17"/>
        <v>79783.44</v>
      </c>
      <c r="Q38" s="225">
        <f t="shared" si="4"/>
        <v>0.79783440000000005</v>
      </c>
      <c r="R38" s="119">
        <f t="shared" si="21"/>
        <v>151</v>
      </c>
      <c r="S38" s="120">
        <f t="shared" si="22"/>
        <v>0.13</v>
      </c>
      <c r="T38" s="126">
        <f t="shared" si="18"/>
        <v>185</v>
      </c>
      <c r="U38" s="127">
        <f t="shared" si="23"/>
        <v>0.16</v>
      </c>
      <c r="V38" s="386"/>
      <c r="W38" s="351">
        <f t="shared" si="5"/>
        <v>10283.76</v>
      </c>
      <c r="X38" s="352">
        <f t="shared" si="19"/>
        <v>90067.199999999997</v>
      </c>
      <c r="Y38" s="355"/>
      <c r="Z38" s="356">
        <f t="shared" si="6"/>
        <v>9932.7999999999993</v>
      </c>
      <c r="AA38" s="357">
        <f t="shared" si="7"/>
        <v>0.9</v>
      </c>
      <c r="AB38" s="358">
        <f t="shared" si="8"/>
        <v>34.360386747649045</v>
      </c>
      <c r="AC38" s="359">
        <f t="shared" si="9"/>
        <v>1168.360386747649</v>
      </c>
      <c r="AD38" s="174">
        <v>19</v>
      </c>
      <c r="AE38" s="389"/>
      <c r="AF38" s="353">
        <f t="shared" si="10"/>
        <v>0.13</v>
      </c>
      <c r="AG38" s="354">
        <f t="shared" si="11"/>
        <v>0.1</v>
      </c>
    </row>
    <row r="39" spans="1:38" ht="15.75" thickBot="1">
      <c r="A39" s="166">
        <v>20</v>
      </c>
      <c r="B39" s="109">
        <f t="shared" si="12"/>
        <v>1</v>
      </c>
      <c r="C39" s="113">
        <f t="shared" si="13"/>
        <v>35</v>
      </c>
      <c r="D39" s="79"/>
      <c r="E39" s="109">
        <f t="shared" si="14"/>
        <v>8</v>
      </c>
      <c r="F39" s="106">
        <f t="shared" si="24"/>
        <v>131</v>
      </c>
      <c r="G39" s="103">
        <f t="shared" si="15"/>
        <v>1265</v>
      </c>
      <c r="H39" s="21"/>
      <c r="I39" s="17">
        <f t="shared" si="16"/>
        <v>1.88</v>
      </c>
      <c r="J39" s="111">
        <f t="shared" si="0"/>
        <v>59.472000000000001</v>
      </c>
      <c r="K39" s="18">
        <f t="shared" si="20"/>
        <v>130.887</v>
      </c>
      <c r="L39" s="157"/>
      <c r="M39" s="164">
        <f t="shared" si="1"/>
        <v>32843.08</v>
      </c>
      <c r="N39" s="314">
        <f t="shared" si="2"/>
        <v>0.32843080000000002</v>
      </c>
      <c r="O39" s="161">
        <f t="shared" si="3"/>
        <v>968.59</v>
      </c>
      <c r="P39" s="211">
        <f t="shared" si="17"/>
        <v>149498.51999999999</v>
      </c>
      <c r="Q39" s="226">
        <f t="shared" si="4"/>
        <v>1.4949851999999999</v>
      </c>
      <c r="R39" s="123">
        <f t="shared" si="21"/>
        <v>154</v>
      </c>
      <c r="S39" s="124">
        <f t="shared" si="22"/>
        <v>0.12</v>
      </c>
      <c r="T39" s="128">
        <f t="shared" si="18"/>
        <v>189</v>
      </c>
      <c r="U39" s="129">
        <f t="shared" si="23"/>
        <v>0.15</v>
      </c>
      <c r="V39" s="386"/>
      <c r="W39" s="368">
        <f t="shared" si="5"/>
        <v>18847.73</v>
      </c>
      <c r="X39" s="369">
        <f t="shared" si="19"/>
        <v>168346.25</v>
      </c>
      <c r="Y39" s="355"/>
      <c r="Z39" s="372">
        <f t="shared" si="6"/>
        <v>-68346.25</v>
      </c>
      <c r="AA39" s="373">
        <f t="shared" si="7"/>
        <v>1.68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0.13</v>
      </c>
      <c r="AG39" s="371">
        <f t="shared" si="11"/>
        <v>0.19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4">
        <v>1</v>
      </c>
      <c r="C43" s="394"/>
      <c r="D43" s="394"/>
      <c r="E43" s="394"/>
      <c r="F43" s="394">
        <v>2</v>
      </c>
      <c r="G43" s="394"/>
      <c r="H43" s="394"/>
      <c r="I43" s="394"/>
      <c r="J43" s="394">
        <v>3</v>
      </c>
      <c r="K43" s="394"/>
      <c r="L43" s="394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4"/>
      <c r="W43" s="431">
        <v>5</v>
      </c>
      <c r="X43" s="432"/>
      <c r="Y43" s="394"/>
      <c r="Z43" s="394"/>
      <c r="AA43" s="431">
        <v>6</v>
      </c>
      <c r="AB43" s="431"/>
      <c r="AF43" s="431">
        <v>7</v>
      </c>
      <c r="AG43" s="431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AI26:AI27"/>
    <mergeCell ref="M43:U43"/>
    <mergeCell ref="W43:X43"/>
    <mergeCell ref="AA43:AB43"/>
    <mergeCell ref="AF43:AG43"/>
    <mergeCell ref="AI5:AI6"/>
    <mergeCell ref="N12:O12"/>
    <mergeCell ref="M18:N18"/>
    <mergeCell ref="P18:Q18"/>
    <mergeCell ref="R18:S18"/>
    <mergeCell ref="T18:U18"/>
    <mergeCell ref="AB18:AC18"/>
  </mergeCells>
  <phoneticPr fontId="2" type="noConversion"/>
  <pageMargins left="0.75" right="0.75" top="1" bottom="1" header="0.5" footer="0.5"/>
  <headerFooter alignWithMargins="0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J30" sqref="AJ30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18</v>
      </c>
      <c r="D2" s="83"/>
      <c r="E2" s="96" t="s">
        <v>12</v>
      </c>
      <c r="F2" s="247" t="str">
        <f>IF(G$2&lt;2,"д.б. &gt;1","")</f>
        <v/>
      </c>
      <c r="G2" s="144">
        <f>'0.01'!G2</f>
        <v>19</v>
      </c>
      <c r="H2" s="84"/>
      <c r="I2" s="96" t="s">
        <v>0</v>
      </c>
      <c r="J2" s="248" t="str">
        <f>IF(K$2&lt;0,"д.б. &gt;0","")</f>
        <v/>
      </c>
      <c r="K2" s="149">
        <v>0.04</v>
      </c>
      <c r="L2" s="115"/>
      <c r="M2" s="114" t="s">
        <v>27</v>
      </c>
      <c r="N2" s="114"/>
      <c r="O2" s="150" t="str">
        <f>'0.01'!O2</f>
        <v>nzdcad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1.4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7.4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4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6</v>
      </c>
      <c r="L6" s="135"/>
      <c r="M6" s="136" t="s">
        <v>36</v>
      </c>
      <c r="N6" s="136"/>
      <c r="O6" s="152">
        <f>'0.01'!O6</f>
        <v>8.08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4</v>
      </c>
      <c r="H7" s="94"/>
      <c r="I7" s="255" t="s">
        <v>3</v>
      </c>
      <c r="J7" s="248" t="str">
        <f>IF(AND(K$6=0,K$7&lt;&gt;0),"д.б. =0","")</f>
        <v/>
      </c>
      <c r="K7" s="143">
        <f>'0.01'!K7</f>
        <v>0.02</v>
      </c>
      <c r="L7" s="135"/>
      <c r="M7" s="136" t="s">
        <v>35</v>
      </c>
      <c r="N7" s="136"/>
      <c r="O7" s="153">
        <f>'0.01'!O7</f>
        <v>144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0</v>
      </c>
      <c r="D9" s="290"/>
      <c r="E9" s="287" t="s">
        <v>15</v>
      </c>
      <c r="F9" s="315"/>
      <c r="G9" s="288">
        <f>'0.01'!G9</f>
        <v>11</v>
      </c>
      <c r="H9" s="292"/>
      <c r="I9" s="287" t="s">
        <v>4</v>
      </c>
      <c r="J9" s="248" t="str">
        <f>IF(K$9&lt;0,"д.б. &gt;=0","")</f>
        <v/>
      </c>
      <c r="K9" s="293">
        <f>'0.01'!K9</f>
        <v>9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0</v>
      </c>
      <c r="D10" s="296"/>
      <c r="E10" s="287" t="s">
        <v>16</v>
      </c>
      <c r="F10" s="315"/>
      <c r="G10" s="289">
        <f>'0.01'!G10</f>
        <v>8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3.5000000000000003E-2</v>
      </c>
      <c r="L10" s="294"/>
      <c r="M10" s="299" t="s">
        <v>38</v>
      </c>
      <c r="N10" s="299"/>
      <c r="O10" s="300">
        <f>'0.01'!O10</f>
        <v>100000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395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396" t="s">
        <v>42</v>
      </c>
      <c r="AG18" s="397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0.04</v>
      </c>
      <c r="K20" s="8">
        <f>J20</f>
        <v>0.04</v>
      </c>
      <c r="L20" s="157"/>
      <c r="M20" s="162">
        <f t="shared" ref="M20:M39" si="1">ROUND(C20*O20-K20*$O$6,2)</f>
        <v>5.08</v>
      </c>
      <c r="N20" s="312">
        <f t="shared" ref="N20:N39" si="2">IF($O$10&gt;0,M20/$O$10,0)</f>
        <v>5.0800000000000002E-5</v>
      </c>
      <c r="O20" s="159">
        <f t="shared" ref="O20:O39" si="3">ROUND(ROUND(K20,2)*$O$4,2)</f>
        <v>0.3</v>
      </c>
      <c r="P20" s="212">
        <f>ROUND(J20*$O$6,2)</f>
        <v>0.32</v>
      </c>
      <c r="Q20" s="225">
        <f t="shared" ref="Q20:Q39" si="4">P20/$O$10</f>
        <v>3.1999999999999999E-6</v>
      </c>
      <c r="R20" s="119">
        <f>ROUND(P20/O20,0)</f>
        <v>1</v>
      </c>
      <c r="S20" s="120">
        <v>0</v>
      </c>
      <c r="T20" s="126">
        <f>R20+C20</f>
        <v>19</v>
      </c>
      <c r="U20" s="127">
        <v>0</v>
      </c>
      <c r="V20" s="386"/>
      <c r="W20" s="351">
        <f t="shared" ref="W20:W39" si="5">ROUND(K20*$O$7,2)</f>
        <v>5.76</v>
      </c>
      <c r="X20" s="352">
        <f>ROUND(P20+W20,2)</f>
        <v>6.08</v>
      </c>
      <c r="Y20" s="355"/>
      <c r="Z20" s="356">
        <f t="shared" ref="Z20:Z39" si="6">IF($O$10&gt;0,ROUND($O$10-X20,2),0)</f>
        <v>99993.919999999998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333328.42666666664</v>
      </c>
      <c r="AC20" s="359">
        <f t="shared" ref="AC20:AC39" si="9">IF(AB20&gt;0,AB20+G20,0)</f>
        <v>333328.42666666664</v>
      </c>
      <c r="AD20" s="174">
        <v>1</v>
      </c>
      <c r="AE20" s="389"/>
      <c r="AF20" s="353">
        <f t="shared" ref="AF20:AF39" si="10">IF(P20&gt;0,ROUND(W20/P20,2),0)</f>
        <v>18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19</v>
      </c>
      <c r="G21" s="100">
        <f t="shared" ref="G21:G39" si="15">G20+F21</f>
        <v>19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0.04</v>
      </c>
      <c r="K21" s="8">
        <f>K20+ROUND(J21,3)</f>
        <v>0.08</v>
      </c>
      <c r="L21" s="157"/>
      <c r="M21" s="162">
        <f t="shared" si="1"/>
        <v>9.9700000000000006</v>
      </c>
      <c r="N21" s="312">
        <f t="shared" si="2"/>
        <v>9.9700000000000011E-5</v>
      </c>
      <c r="O21" s="159">
        <f t="shared" si="3"/>
        <v>0.59</v>
      </c>
      <c r="P21" s="212">
        <f t="shared" ref="P21:P39" si="17">ROUND((ROUND(K20,2)*(G21-G20)*$O$4+P20+J21*$O$6),2)</f>
        <v>6.27</v>
      </c>
      <c r="Q21" s="225">
        <f t="shared" si="4"/>
        <v>6.2699999999999993E-5</v>
      </c>
      <c r="R21" s="119">
        <f>ROUND(P21/O21,0)</f>
        <v>11</v>
      </c>
      <c r="S21" s="120">
        <f>ROUND(R21/G21,2)</f>
        <v>0.57999999999999996</v>
      </c>
      <c r="T21" s="126">
        <f t="shared" ref="T21:T39" si="18">R21+C21</f>
        <v>29</v>
      </c>
      <c r="U21" s="127">
        <f>ROUND(T21/G21,2)</f>
        <v>1.53</v>
      </c>
      <c r="V21" s="386"/>
      <c r="W21" s="351">
        <f t="shared" si="5"/>
        <v>11.52</v>
      </c>
      <c r="X21" s="352">
        <f t="shared" ref="X21:X39" si="19">ROUND(P21+W21,2)</f>
        <v>17.79</v>
      </c>
      <c r="Y21" s="355"/>
      <c r="Z21" s="356">
        <f t="shared" si="6"/>
        <v>99982.21</v>
      </c>
      <c r="AA21" s="357">
        <f t="shared" si="7"/>
        <v>0</v>
      </c>
      <c r="AB21" s="358">
        <f t="shared" si="8"/>
        <v>169476.99322033898</v>
      </c>
      <c r="AC21" s="359">
        <f t="shared" si="9"/>
        <v>169495.99322033898</v>
      </c>
      <c r="AD21" s="174">
        <v>2</v>
      </c>
      <c r="AE21" s="389"/>
      <c r="AF21" s="353">
        <f t="shared" si="10"/>
        <v>1.84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18</v>
      </c>
      <c r="D22" s="76"/>
      <c r="E22" s="107">
        <f t="shared" si="14"/>
        <v>4</v>
      </c>
      <c r="F22" s="105">
        <f>F21+E22</f>
        <v>23</v>
      </c>
      <c r="G22" s="100">
        <f>G21+F22</f>
        <v>42</v>
      </c>
      <c r="H22" s="11"/>
      <c r="I22" s="7">
        <f t="shared" si="16"/>
        <v>1</v>
      </c>
      <c r="J22" s="110">
        <f t="shared" si="0"/>
        <v>0.04</v>
      </c>
      <c r="K22" s="8">
        <f t="shared" ref="K22:K39" si="20">K21+ROUND(J22,3)</f>
        <v>0.12</v>
      </c>
      <c r="L22" s="157"/>
      <c r="M22" s="162">
        <f t="shared" si="1"/>
        <v>15.05</v>
      </c>
      <c r="N22" s="312">
        <f t="shared" si="2"/>
        <v>1.505E-4</v>
      </c>
      <c r="O22" s="159">
        <f t="shared" si="3"/>
        <v>0.89</v>
      </c>
      <c r="P22" s="212">
        <f t="shared" si="17"/>
        <v>20.21</v>
      </c>
      <c r="Q22" s="225">
        <f t="shared" si="4"/>
        <v>2.0210000000000001E-4</v>
      </c>
      <c r="R22" s="119">
        <f t="shared" ref="R22:R39" si="21">ROUND(P22/O22,0)</f>
        <v>23</v>
      </c>
      <c r="S22" s="120">
        <f t="shared" ref="S22:S39" si="22">ROUND(R22/G22,2)</f>
        <v>0.55000000000000004</v>
      </c>
      <c r="T22" s="126">
        <f t="shared" si="18"/>
        <v>41</v>
      </c>
      <c r="U22" s="127">
        <f t="shared" ref="U22:U39" si="23">ROUND(T22/G22,2)</f>
        <v>0.98</v>
      </c>
      <c r="V22" s="386"/>
      <c r="W22" s="351">
        <f t="shared" si="5"/>
        <v>17.28</v>
      </c>
      <c r="X22" s="352">
        <f t="shared" si="19"/>
        <v>37.49</v>
      </c>
      <c r="Y22" s="355"/>
      <c r="Z22" s="356">
        <f t="shared" si="6"/>
        <v>99962.51</v>
      </c>
      <c r="AA22" s="357">
        <f t="shared" si="7"/>
        <v>0</v>
      </c>
      <c r="AB22" s="358">
        <f t="shared" si="8"/>
        <v>112332.95955056178</v>
      </c>
      <c r="AC22" s="359">
        <f t="shared" si="9"/>
        <v>112374.95955056178</v>
      </c>
      <c r="AD22" s="174">
        <v>3</v>
      </c>
      <c r="AE22" s="389"/>
      <c r="AF22" s="353">
        <f t="shared" si="10"/>
        <v>0.86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19</v>
      </c>
      <c r="D23" s="76"/>
      <c r="E23" s="107">
        <f t="shared" si="14"/>
        <v>4</v>
      </c>
      <c r="F23" s="105">
        <f t="shared" ref="F23:F39" si="24">F22+E23</f>
        <v>27</v>
      </c>
      <c r="G23" s="100">
        <f t="shared" si="15"/>
        <v>69</v>
      </c>
      <c r="H23" s="11"/>
      <c r="I23" s="7">
        <f t="shared" si="16"/>
        <v>1.4</v>
      </c>
      <c r="J23" s="110">
        <f t="shared" si="0"/>
        <v>5.6000000000000001E-2</v>
      </c>
      <c r="K23" s="8">
        <f t="shared" si="20"/>
        <v>0.17599999999999999</v>
      </c>
      <c r="L23" s="157"/>
      <c r="M23" s="162">
        <f t="shared" si="1"/>
        <v>23.85</v>
      </c>
      <c r="N23" s="312">
        <f t="shared" si="2"/>
        <v>2.3850000000000002E-4</v>
      </c>
      <c r="O23" s="159">
        <f t="shared" si="3"/>
        <v>1.33</v>
      </c>
      <c r="P23" s="212">
        <f t="shared" si="17"/>
        <v>44.64</v>
      </c>
      <c r="Q23" s="225">
        <f t="shared" si="4"/>
        <v>4.4640000000000001E-4</v>
      </c>
      <c r="R23" s="119">
        <f t="shared" si="21"/>
        <v>34</v>
      </c>
      <c r="S23" s="120">
        <f t="shared" si="22"/>
        <v>0.49</v>
      </c>
      <c r="T23" s="126">
        <f t="shared" si="18"/>
        <v>53</v>
      </c>
      <c r="U23" s="127">
        <f t="shared" si="23"/>
        <v>0.77</v>
      </c>
      <c r="V23" s="386"/>
      <c r="W23" s="351">
        <f t="shared" si="5"/>
        <v>25.34</v>
      </c>
      <c r="X23" s="352">
        <f t="shared" si="19"/>
        <v>69.98</v>
      </c>
      <c r="Y23" s="355"/>
      <c r="Z23" s="356">
        <f t="shared" si="6"/>
        <v>99930.02</v>
      </c>
      <c r="AA23" s="357">
        <f t="shared" si="7"/>
        <v>0</v>
      </c>
      <c r="AB23" s="358">
        <f t="shared" si="8"/>
        <v>75150.595488721796</v>
      </c>
      <c r="AC23" s="359">
        <f t="shared" si="9"/>
        <v>75219.595488721796</v>
      </c>
      <c r="AD23" s="174">
        <v>4</v>
      </c>
      <c r="AE23" s="389"/>
      <c r="AF23" s="353">
        <f t="shared" si="10"/>
        <v>0.56999999999999995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20</v>
      </c>
      <c r="D24" s="9"/>
      <c r="E24" s="108">
        <f t="shared" si="14"/>
        <v>4</v>
      </c>
      <c r="F24" s="101">
        <f t="shared" si="24"/>
        <v>31</v>
      </c>
      <c r="G24" s="102">
        <f t="shared" si="15"/>
        <v>100</v>
      </c>
      <c r="H24" s="9"/>
      <c r="I24" s="13">
        <f t="shared" si="16"/>
        <v>1.4</v>
      </c>
      <c r="J24" s="14">
        <f t="shared" si="0"/>
        <v>7.8E-2</v>
      </c>
      <c r="K24" s="15">
        <f t="shared" si="20"/>
        <v>0.254</v>
      </c>
      <c r="L24" s="157"/>
      <c r="M24" s="163">
        <f t="shared" si="1"/>
        <v>34.950000000000003</v>
      </c>
      <c r="N24" s="313">
        <f t="shared" si="2"/>
        <v>3.4950000000000004E-4</v>
      </c>
      <c r="O24" s="160">
        <f t="shared" si="3"/>
        <v>1.85</v>
      </c>
      <c r="P24" s="213">
        <f t="shared" si="17"/>
        <v>86.56</v>
      </c>
      <c r="Q24" s="224">
        <f t="shared" si="4"/>
        <v>8.6560000000000001E-4</v>
      </c>
      <c r="R24" s="121">
        <f t="shared" si="21"/>
        <v>47</v>
      </c>
      <c r="S24" s="122">
        <f t="shared" si="22"/>
        <v>0.47</v>
      </c>
      <c r="T24" s="132">
        <f t="shared" si="18"/>
        <v>67</v>
      </c>
      <c r="U24" s="122">
        <f t="shared" si="23"/>
        <v>0.67</v>
      </c>
      <c r="V24" s="386"/>
      <c r="W24" s="360">
        <f t="shared" si="5"/>
        <v>36.58</v>
      </c>
      <c r="X24" s="361">
        <f t="shared" si="19"/>
        <v>123.14</v>
      </c>
      <c r="Y24" s="355"/>
      <c r="Z24" s="364">
        <f t="shared" si="6"/>
        <v>99876.86</v>
      </c>
      <c r="AA24" s="365">
        <f t="shared" si="7"/>
        <v>0</v>
      </c>
      <c r="AB24" s="366">
        <f t="shared" si="8"/>
        <v>54003.310270270267</v>
      </c>
      <c r="AC24" s="367">
        <f t="shared" si="9"/>
        <v>54103.310270270267</v>
      </c>
      <c r="AD24" s="174">
        <v>5</v>
      </c>
      <c r="AE24" s="389"/>
      <c r="AF24" s="362">
        <f t="shared" si="10"/>
        <v>0.42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21</v>
      </c>
      <c r="D25" s="76"/>
      <c r="E25" s="107">
        <f t="shared" si="14"/>
        <v>4</v>
      </c>
      <c r="F25" s="105">
        <f t="shared" si="24"/>
        <v>35</v>
      </c>
      <c r="G25" s="100">
        <f t="shared" si="15"/>
        <v>135</v>
      </c>
      <c r="H25" s="11"/>
      <c r="I25" s="7">
        <f t="shared" si="16"/>
        <v>1.42</v>
      </c>
      <c r="J25" s="110">
        <f t="shared" si="0"/>
        <v>0.111</v>
      </c>
      <c r="K25" s="8">
        <f t="shared" si="20"/>
        <v>0.36499999999999999</v>
      </c>
      <c r="L25" s="157"/>
      <c r="M25" s="162">
        <f t="shared" si="1"/>
        <v>54.59</v>
      </c>
      <c r="N25" s="312">
        <f t="shared" si="2"/>
        <v>5.4589999999999999E-4</v>
      </c>
      <c r="O25" s="159">
        <f t="shared" si="3"/>
        <v>2.74</v>
      </c>
      <c r="P25" s="212">
        <f t="shared" si="17"/>
        <v>152.21</v>
      </c>
      <c r="Q25" s="225">
        <f t="shared" si="4"/>
        <v>1.5221E-3</v>
      </c>
      <c r="R25" s="119">
        <f t="shared" si="21"/>
        <v>56</v>
      </c>
      <c r="S25" s="120">
        <f t="shared" si="22"/>
        <v>0.41</v>
      </c>
      <c r="T25" s="126">
        <f t="shared" si="18"/>
        <v>77</v>
      </c>
      <c r="U25" s="127">
        <f t="shared" si="23"/>
        <v>0.56999999999999995</v>
      </c>
      <c r="V25" s="386"/>
      <c r="W25" s="351">
        <f t="shared" si="5"/>
        <v>52.56</v>
      </c>
      <c r="X25" s="352">
        <f t="shared" si="19"/>
        <v>204.77</v>
      </c>
      <c r="Y25" s="355"/>
      <c r="Z25" s="356">
        <f t="shared" si="6"/>
        <v>99795.23</v>
      </c>
      <c r="AA25" s="357">
        <f t="shared" si="7"/>
        <v>0</v>
      </c>
      <c r="AB25" s="358">
        <f t="shared" si="8"/>
        <v>36436.962773722618</v>
      </c>
      <c r="AC25" s="359">
        <f t="shared" si="9"/>
        <v>36571.962773722618</v>
      </c>
      <c r="AD25" s="174">
        <v>6</v>
      </c>
      <c r="AE25" s="389"/>
      <c r="AF25" s="353">
        <f t="shared" si="10"/>
        <v>0.35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22</v>
      </c>
      <c r="D26" s="76"/>
      <c r="E26" s="107">
        <f t="shared" si="14"/>
        <v>4</v>
      </c>
      <c r="F26" s="105">
        <f t="shared" si="24"/>
        <v>39</v>
      </c>
      <c r="G26" s="100">
        <f t="shared" si="15"/>
        <v>174</v>
      </c>
      <c r="H26" s="11"/>
      <c r="I26" s="7">
        <f t="shared" si="16"/>
        <v>1.44</v>
      </c>
      <c r="J26" s="110">
        <f t="shared" si="0"/>
        <v>0.16</v>
      </c>
      <c r="K26" s="8">
        <f t="shared" si="20"/>
        <v>0.52500000000000002</v>
      </c>
      <c r="L26" s="157"/>
      <c r="M26" s="162">
        <f t="shared" si="1"/>
        <v>82</v>
      </c>
      <c r="N26" s="312">
        <f t="shared" si="2"/>
        <v>8.1999999999999998E-4</v>
      </c>
      <c r="O26" s="159">
        <f t="shared" si="3"/>
        <v>3.92</v>
      </c>
      <c r="P26" s="212">
        <f t="shared" si="17"/>
        <v>260.27999999999997</v>
      </c>
      <c r="Q26" s="225">
        <f t="shared" si="4"/>
        <v>2.6027999999999997E-3</v>
      </c>
      <c r="R26" s="119">
        <f t="shared" si="21"/>
        <v>66</v>
      </c>
      <c r="S26" s="120">
        <f t="shared" si="22"/>
        <v>0.38</v>
      </c>
      <c r="T26" s="126">
        <f t="shared" si="18"/>
        <v>88</v>
      </c>
      <c r="U26" s="127">
        <f t="shared" si="23"/>
        <v>0.51</v>
      </c>
      <c r="V26" s="386"/>
      <c r="W26" s="351">
        <f t="shared" si="5"/>
        <v>75.599999999999994</v>
      </c>
      <c r="X26" s="352">
        <f t="shared" si="19"/>
        <v>335.88</v>
      </c>
      <c r="Y26" s="355"/>
      <c r="Z26" s="356">
        <f t="shared" si="6"/>
        <v>99664.12</v>
      </c>
      <c r="AA26" s="357">
        <f t="shared" si="7"/>
        <v>0</v>
      </c>
      <c r="AB26" s="358">
        <f t="shared" si="8"/>
        <v>25439.948979591838</v>
      </c>
      <c r="AC26" s="359">
        <f t="shared" si="9"/>
        <v>25613.948979591838</v>
      </c>
      <c r="AD26" s="174">
        <v>7</v>
      </c>
      <c r="AE26" s="389"/>
      <c r="AF26" s="353">
        <f t="shared" si="10"/>
        <v>0.28999999999999998</v>
      </c>
      <c r="AG26" s="354">
        <f t="shared" si="11"/>
        <v>0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23</v>
      </c>
      <c r="D27" s="76"/>
      <c r="E27" s="107">
        <f t="shared" si="14"/>
        <v>4</v>
      </c>
      <c r="F27" s="105">
        <f t="shared" si="24"/>
        <v>43</v>
      </c>
      <c r="G27" s="100">
        <f t="shared" si="15"/>
        <v>217</v>
      </c>
      <c r="H27" s="11"/>
      <c r="I27" s="7">
        <f t="shared" si="16"/>
        <v>1.46</v>
      </c>
      <c r="J27" s="110">
        <f t="shared" si="0"/>
        <v>0.23400000000000001</v>
      </c>
      <c r="K27" s="8">
        <f t="shared" si="20"/>
        <v>0.75900000000000001</v>
      </c>
      <c r="L27" s="157"/>
      <c r="M27" s="162">
        <f t="shared" si="1"/>
        <v>123.13</v>
      </c>
      <c r="N27" s="312">
        <f t="shared" si="2"/>
        <v>1.2313000000000001E-3</v>
      </c>
      <c r="O27" s="159">
        <f t="shared" si="3"/>
        <v>5.62</v>
      </c>
      <c r="P27" s="212">
        <f t="shared" si="17"/>
        <v>430.82</v>
      </c>
      <c r="Q27" s="225">
        <f t="shared" si="4"/>
        <v>4.3081999999999999E-3</v>
      </c>
      <c r="R27" s="119">
        <f t="shared" si="21"/>
        <v>77</v>
      </c>
      <c r="S27" s="120">
        <f t="shared" si="22"/>
        <v>0.35</v>
      </c>
      <c r="T27" s="126">
        <f t="shared" si="18"/>
        <v>100</v>
      </c>
      <c r="U27" s="127">
        <f t="shared" si="23"/>
        <v>0.46</v>
      </c>
      <c r="V27" s="386"/>
      <c r="W27" s="351">
        <f t="shared" si="5"/>
        <v>109.3</v>
      </c>
      <c r="X27" s="352">
        <f t="shared" si="19"/>
        <v>540.12</v>
      </c>
      <c r="Y27" s="355"/>
      <c r="Z27" s="356">
        <f t="shared" si="6"/>
        <v>99459.88</v>
      </c>
      <c r="AA27" s="357">
        <f t="shared" si="7"/>
        <v>0.01</v>
      </c>
      <c r="AB27" s="358">
        <f t="shared" si="8"/>
        <v>17713.046263345193</v>
      </c>
      <c r="AC27" s="359">
        <f t="shared" si="9"/>
        <v>17930.046263345193</v>
      </c>
      <c r="AD27" s="174">
        <v>8</v>
      </c>
      <c r="AE27" s="389"/>
      <c r="AF27" s="353">
        <f t="shared" si="10"/>
        <v>0.25</v>
      </c>
      <c r="AG27" s="354">
        <f t="shared" si="11"/>
        <v>0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24</v>
      </c>
      <c r="D28" s="76"/>
      <c r="E28" s="107">
        <f t="shared" si="14"/>
        <v>4</v>
      </c>
      <c r="F28" s="105">
        <f t="shared" si="24"/>
        <v>47</v>
      </c>
      <c r="G28" s="100">
        <f t="shared" si="15"/>
        <v>264</v>
      </c>
      <c r="H28" s="11"/>
      <c r="I28" s="7">
        <f t="shared" si="16"/>
        <v>1.4950000000000001</v>
      </c>
      <c r="J28" s="110">
        <f t="shared" si="0"/>
        <v>0.35</v>
      </c>
      <c r="K28" s="8">
        <f t="shared" si="20"/>
        <v>1.109</v>
      </c>
      <c r="L28" s="157"/>
      <c r="M28" s="162">
        <f t="shared" si="1"/>
        <v>188.08</v>
      </c>
      <c r="N28" s="312">
        <f t="shared" si="2"/>
        <v>1.8808000000000002E-3</v>
      </c>
      <c r="O28" s="159">
        <f t="shared" si="3"/>
        <v>8.2100000000000009</v>
      </c>
      <c r="P28" s="212">
        <f t="shared" si="17"/>
        <v>697.98</v>
      </c>
      <c r="Q28" s="225">
        <f t="shared" si="4"/>
        <v>6.9798000000000004E-3</v>
      </c>
      <c r="R28" s="119">
        <f t="shared" si="21"/>
        <v>85</v>
      </c>
      <c r="S28" s="120">
        <f t="shared" si="22"/>
        <v>0.32</v>
      </c>
      <c r="T28" s="126">
        <f t="shared" si="18"/>
        <v>109</v>
      </c>
      <c r="U28" s="127">
        <f t="shared" si="23"/>
        <v>0.41</v>
      </c>
      <c r="V28" s="386"/>
      <c r="W28" s="351">
        <f t="shared" si="5"/>
        <v>159.69999999999999</v>
      </c>
      <c r="X28" s="352">
        <f t="shared" si="19"/>
        <v>857.68</v>
      </c>
      <c r="Y28" s="355"/>
      <c r="Z28" s="356">
        <f t="shared" si="6"/>
        <v>99142.32</v>
      </c>
      <c r="AA28" s="357">
        <f t="shared" si="7"/>
        <v>0.01</v>
      </c>
      <c r="AB28" s="358">
        <f t="shared" si="8"/>
        <v>12091.361753958587</v>
      </c>
      <c r="AC28" s="359">
        <f t="shared" si="9"/>
        <v>12355.361753958587</v>
      </c>
      <c r="AD28" s="174">
        <v>9</v>
      </c>
      <c r="AE28" s="389"/>
      <c r="AF28" s="353">
        <f t="shared" si="10"/>
        <v>0.23</v>
      </c>
      <c r="AG28" s="354">
        <f t="shared" si="11"/>
        <v>0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25</v>
      </c>
      <c r="D29" s="9"/>
      <c r="E29" s="108">
        <f t="shared" si="14"/>
        <v>4</v>
      </c>
      <c r="F29" s="101">
        <f t="shared" si="24"/>
        <v>51</v>
      </c>
      <c r="G29" s="102">
        <f t="shared" si="15"/>
        <v>315</v>
      </c>
      <c r="H29" s="9"/>
      <c r="I29" s="13">
        <f t="shared" si="16"/>
        <v>1.53</v>
      </c>
      <c r="J29" s="14">
        <f t="shared" si="0"/>
        <v>0.53600000000000003</v>
      </c>
      <c r="K29" s="15">
        <f t="shared" si="20"/>
        <v>1.645</v>
      </c>
      <c r="L29" s="157"/>
      <c r="M29" s="163">
        <f t="shared" si="1"/>
        <v>291.95999999999998</v>
      </c>
      <c r="N29" s="313">
        <f t="shared" si="2"/>
        <v>2.9195999999999996E-3</v>
      </c>
      <c r="O29" s="160">
        <f t="shared" si="3"/>
        <v>12.21</v>
      </c>
      <c r="P29" s="213">
        <f t="shared" si="17"/>
        <v>1121.22</v>
      </c>
      <c r="Q29" s="224">
        <f t="shared" si="4"/>
        <v>1.12122E-2</v>
      </c>
      <c r="R29" s="121">
        <f t="shared" si="21"/>
        <v>92</v>
      </c>
      <c r="S29" s="122">
        <f t="shared" si="22"/>
        <v>0.28999999999999998</v>
      </c>
      <c r="T29" s="132">
        <f t="shared" si="18"/>
        <v>117</v>
      </c>
      <c r="U29" s="122">
        <f t="shared" si="23"/>
        <v>0.37</v>
      </c>
      <c r="V29" s="386"/>
      <c r="W29" s="360">
        <f t="shared" si="5"/>
        <v>236.88</v>
      </c>
      <c r="X29" s="361">
        <f t="shared" si="19"/>
        <v>1358.1</v>
      </c>
      <c r="Y29" s="355"/>
      <c r="Z29" s="364">
        <f t="shared" si="6"/>
        <v>98641.9</v>
      </c>
      <c r="AA29" s="365">
        <f t="shared" si="7"/>
        <v>0.01</v>
      </c>
      <c r="AB29" s="366">
        <f t="shared" si="8"/>
        <v>8094.3000819000808</v>
      </c>
      <c r="AC29" s="367">
        <f t="shared" si="9"/>
        <v>8409.3000819000808</v>
      </c>
      <c r="AD29" s="174">
        <v>10</v>
      </c>
      <c r="AE29" s="389"/>
      <c r="AF29" s="362">
        <f t="shared" si="10"/>
        <v>0.21</v>
      </c>
      <c r="AG29" s="363">
        <f t="shared" si="11"/>
        <v>0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26</v>
      </c>
      <c r="D30" s="76"/>
      <c r="E30" s="107">
        <f t="shared" si="14"/>
        <v>8</v>
      </c>
      <c r="F30" s="105">
        <f t="shared" si="24"/>
        <v>59</v>
      </c>
      <c r="G30" s="100">
        <f t="shared" si="15"/>
        <v>374</v>
      </c>
      <c r="H30" s="11"/>
      <c r="I30" s="7">
        <f t="shared" si="16"/>
        <v>1.5649999999999999</v>
      </c>
      <c r="J30" s="110">
        <f t="shared" si="0"/>
        <v>0.83899999999999997</v>
      </c>
      <c r="K30" s="8">
        <f t="shared" si="20"/>
        <v>2.484</v>
      </c>
      <c r="L30" s="157"/>
      <c r="M30" s="162">
        <f t="shared" si="1"/>
        <v>457.03</v>
      </c>
      <c r="N30" s="312">
        <f t="shared" si="2"/>
        <v>4.5702999999999994E-3</v>
      </c>
      <c r="O30" s="159">
        <f t="shared" si="3"/>
        <v>18.350000000000001</v>
      </c>
      <c r="P30" s="212">
        <f t="shared" si="17"/>
        <v>1848.39</v>
      </c>
      <c r="Q30" s="225">
        <f t="shared" si="4"/>
        <v>1.8483900000000001E-2</v>
      </c>
      <c r="R30" s="119">
        <f t="shared" si="21"/>
        <v>101</v>
      </c>
      <c r="S30" s="120">
        <f t="shared" si="22"/>
        <v>0.27</v>
      </c>
      <c r="T30" s="126">
        <f t="shared" si="18"/>
        <v>127</v>
      </c>
      <c r="U30" s="127">
        <f t="shared" si="23"/>
        <v>0.34</v>
      </c>
      <c r="V30" s="386"/>
      <c r="W30" s="351">
        <f t="shared" si="5"/>
        <v>357.7</v>
      </c>
      <c r="X30" s="352">
        <f t="shared" si="19"/>
        <v>2206.09</v>
      </c>
      <c r="Y30" s="355"/>
      <c r="Z30" s="356">
        <f t="shared" si="6"/>
        <v>97793.91</v>
      </c>
      <c r="AA30" s="357">
        <f t="shared" si="7"/>
        <v>0.02</v>
      </c>
      <c r="AB30" s="358">
        <f t="shared" si="8"/>
        <v>5344.9629427792916</v>
      </c>
      <c r="AC30" s="359">
        <f t="shared" si="9"/>
        <v>5718.9629427792916</v>
      </c>
      <c r="AD30" s="174">
        <v>11</v>
      </c>
      <c r="AE30" s="389"/>
      <c r="AF30" s="353">
        <f t="shared" si="10"/>
        <v>0.19</v>
      </c>
      <c r="AG30" s="354">
        <f t="shared" si="11"/>
        <v>0</v>
      </c>
      <c r="AL30" s="398"/>
    </row>
    <row r="31" spans="1:38" ht="15">
      <c r="A31" s="392">
        <v>12</v>
      </c>
      <c r="B31" s="107">
        <f t="shared" si="12"/>
        <v>1</v>
      </c>
      <c r="C31" s="112">
        <f t="shared" si="13"/>
        <v>27</v>
      </c>
      <c r="D31" s="76"/>
      <c r="E31" s="107">
        <f t="shared" si="14"/>
        <v>8</v>
      </c>
      <c r="F31" s="105">
        <f t="shared" si="24"/>
        <v>67</v>
      </c>
      <c r="G31" s="100">
        <f t="shared" si="15"/>
        <v>441</v>
      </c>
      <c r="H31" s="11"/>
      <c r="I31" s="7">
        <f t="shared" si="16"/>
        <v>1.6</v>
      </c>
      <c r="J31" s="110">
        <f t="shared" si="0"/>
        <v>1.3420000000000001</v>
      </c>
      <c r="K31" s="8">
        <f t="shared" si="20"/>
        <v>3.8260000000000001</v>
      </c>
      <c r="L31" s="157"/>
      <c r="M31" s="162">
        <f t="shared" si="1"/>
        <v>734.27</v>
      </c>
      <c r="N31" s="312">
        <f t="shared" si="2"/>
        <v>7.3426999999999997E-3</v>
      </c>
      <c r="O31" s="159">
        <f t="shared" si="3"/>
        <v>28.34</v>
      </c>
      <c r="P31" s="212">
        <f t="shared" si="17"/>
        <v>3088.82</v>
      </c>
      <c r="Q31" s="225">
        <f t="shared" si="4"/>
        <v>3.0888200000000001E-2</v>
      </c>
      <c r="R31" s="119">
        <f t="shared" si="21"/>
        <v>109</v>
      </c>
      <c r="S31" s="120">
        <f t="shared" si="22"/>
        <v>0.25</v>
      </c>
      <c r="T31" s="126">
        <f t="shared" si="18"/>
        <v>136</v>
      </c>
      <c r="U31" s="127">
        <f t="shared" si="23"/>
        <v>0.31</v>
      </c>
      <c r="V31" s="386"/>
      <c r="W31" s="351">
        <f t="shared" si="5"/>
        <v>550.94000000000005</v>
      </c>
      <c r="X31" s="352">
        <f t="shared" si="19"/>
        <v>3639.76</v>
      </c>
      <c r="Y31" s="355"/>
      <c r="Z31" s="356">
        <f t="shared" si="6"/>
        <v>96360.24</v>
      </c>
      <c r="AA31" s="357">
        <f t="shared" si="7"/>
        <v>0.04</v>
      </c>
      <c r="AB31" s="358">
        <f t="shared" si="8"/>
        <v>3415.7019054340153</v>
      </c>
      <c r="AC31" s="359">
        <f t="shared" si="9"/>
        <v>3856.7019054340153</v>
      </c>
      <c r="AD31" s="174">
        <v>12</v>
      </c>
      <c r="AE31" s="389"/>
      <c r="AF31" s="353">
        <f t="shared" si="10"/>
        <v>0.18</v>
      </c>
      <c r="AG31" s="354">
        <f t="shared" si="11"/>
        <v>0.01</v>
      </c>
      <c r="AL31" s="398"/>
    </row>
    <row r="32" spans="1:38" ht="15">
      <c r="A32" s="165">
        <v>13</v>
      </c>
      <c r="B32" s="107">
        <f t="shared" si="12"/>
        <v>1</v>
      </c>
      <c r="C32" s="112">
        <f t="shared" si="13"/>
        <v>28</v>
      </c>
      <c r="D32" s="76"/>
      <c r="E32" s="107">
        <f t="shared" si="14"/>
        <v>8</v>
      </c>
      <c r="F32" s="105">
        <f t="shared" si="24"/>
        <v>75</v>
      </c>
      <c r="G32" s="100">
        <f t="shared" si="15"/>
        <v>516</v>
      </c>
      <c r="H32" s="11"/>
      <c r="I32" s="7">
        <f t="shared" si="16"/>
        <v>1.635</v>
      </c>
      <c r="J32" s="110">
        <f t="shared" si="0"/>
        <v>2.194</v>
      </c>
      <c r="K32" s="8">
        <f t="shared" si="20"/>
        <v>6.02</v>
      </c>
      <c r="L32" s="157"/>
      <c r="M32" s="162">
        <f t="shared" si="1"/>
        <v>1198.76</v>
      </c>
      <c r="N32" s="312">
        <f t="shared" si="2"/>
        <v>1.1987599999999999E-2</v>
      </c>
      <c r="O32" s="159">
        <f t="shared" si="3"/>
        <v>44.55</v>
      </c>
      <c r="P32" s="212">
        <f t="shared" si="17"/>
        <v>5232.2</v>
      </c>
      <c r="Q32" s="225">
        <f t="shared" si="4"/>
        <v>5.2322E-2</v>
      </c>
      <c r="R32" s="119">
        <f t="shared" si="21"/>
        <v>117</v>
      </c>
      <c r="S32" s="120">
        <f t="shared" si="22"/>
        <v>0.23</v>
      </c>
      <c r="T32" s="126">
        <f t="shared" si="18"/>
        <v>145</v>
      </c>
      <c r="U32" s="127">
        <f t="shared" si="23"/>
        <v>0.28000000000000003</v>
      </c>
      <c r="V32" s="386"/>
      <c r="W32" s="351">
        <f t="shared" si="5"/>
        <v>866.88</v>
      </c>
      <c r="X32" s="352">
        <f t="shared" si="19"/>
        <v>6099.08</v>
      </c>
      <c r="Y32" s="355"/>
      <c r="Z32" s="356">
        <f t="shared" si="6"/>
        <v>93900.92</v>
      </c>
      <c r="AA32" s="357">
        <f t="shared" si="7"/>
        <v>0.06</v>
      </c>
      <c r="AB32" s="358">
        <f t="shared" si="8"/>
        <v>2123.3316273849609</v>
      </c>
      <c r="AC32" s="359">
        <f t="shared" si="9"/>
        <v>2639.3316273849609</v>
      </c>
      <c r="AD32" s="174">
        <v>13</v>
      </c>
      <c r="AE32" s="389"/>
      <c r="AF32" s="353">
        <f t="shared" si="10"/>
        <v>0.17</v>
      </c>
      <c r="AG32" s="354">
        <f t="shared" si="11"/>
        <v>0.01</v>
      </c>
      <c r="AL32" s="398"/>
    </row>
    <row r="33" spans="1:38" ht="15">
      <c r="A33" s="165">
        <v>14</v>
      </c>
      <c r="B33" s="107">
        <f t="shared" si="12"/>
        <v>1</v>
      </c>
      <c r="C33" s="112">
        <f t="shared" si="13"/>
        <v>29</v>
      </c>
      <c r="D33" s="76"/>
      <c r="E33" s="107">
        <f t="shared" si="14"/>
        <v>8</v>
      </c>
      <c r="F33" s="105">
        <f t="shared" si="24"/>
        <v>83</v>
      </c>
      <c r="G33" s="100">
        <f t="shared" si="15"/>
        <v>599</v>
      </c>
      <c r="H33" s="11"/>
      <c r="I33" s="7">
        <f t="shared" si="16"/>
        <v>1.67</v>
      </c>
      <c r="J33" s="110">
        <f t="shared" si="0"/>
        <v>3.6640000000000001</v>
      </c>
      <c r="K33" s="8">
        <f t="shared" si="20"/>
        <v>9.6839999999999993</v>
      </c>
      <c r="L33" s="157"/>
      <c r="M33" s="162">
        <f t="shared" si="1"/>
        <v>1999.02</v>
      </c>
      <c r="N33" s="312">
        <f t="shared" si="2"/>
        <v>1.99902E-2</v>
      </c>
      <c r="O33" s="159">
        <f t="shared" si="3"/>
        <v>71.63</v>
      </c>
      <c r="P33" s="212">
        <f t="shared" si="17"/>
        <v>8959.2900000000009</v>
      </c>
      <c r="Q33" s="225">
        <f t="shared" si="4"/>
        <v>8.9592900000000003E-2</v>
      </c>
      <c r="R33" s="119">
        <f t="shared" si="21"/>
        <v>125</v>
      </c>
      <c r="S33" s="120">
        <f t="shared" si="22"/>
        <v>0.21</v>
      </c>
      <c r="T33" s="126">
        <f t="shared" si="18"/>
        <v>154</v>
      </c>
      <c r="U33" s="127">
        <f t="shared" si="23"/>
        <v>0.26</v>
      </c>
      <c r="V33" s="386"/>
      <c r="W33" s="351">
        <f t="shared" si="5"/>
        <v>1394.5</v>
      </c>
      <c r="X33" s="352">
        <f t="shared" si="19"/>
        <v>10353.790000000001</v>
      </c>
      <c r="Y33" s="355"/>
      <c r="Z33" s="356">
        <f t="shared" si="6"/>
        <v>89646.21</v>
      </c>
      <c r="AA33" s="357">
        <f t="shared" si="7"/>
        <v>0.1</v>
      </c>
      <c r="AB33" s="358">
        <f t="shared" si="8"/>
        <v>1267.0921401647354</v>
      </c>
      <c r="AC33" s="359">
        <f t="shared" si="9"/>
        <v>1866.0921401647354</v>
      </c>
      <c r="AD33" s="174">
        <v>14</v>
      </c>
      <c r="AE33" s="389"/>
      <c r="AF33" s="353">
        <f t="shared" si="10"/>
        <v>0.16</v>
      </c>
      <c r="AG33" s="354">
        <f t="shared" si="11"/>
        <v>0.01</v>
      </c>
      <c r="AJ33" s="398"/>
      <c r="AL33" s="398"/>
    </row>
    <row r="34" spans="1:38" ht="15">
      <c r="A34" s="165">
        <v>15</v>
      </c>
      <c r="B34" s="108">
        <f t="shared" si="12"/>
        <v>1</v>
      </c>
      <c r="C34" s="102">
        <f t="shared" si="13"/>
        <v>30</v>
      </c>
      <c r="D34" s="9"/>
      <c r="E34" s="108">
        <f t="shared" si="14"/>
        <v>8</v>
      </c>
      <c r="F34" s="101">
        <f t="shared" si="24"/>
        <v>91</v>
      </c>
      <c r="G34" s="102">
        <f t="shared" si="15"/>
        <v>690</v>
      </c>
      <c r="H34" s="9"/>
      <c r="I34" s="13">
        <f t="shared" si="16"/>
        <v>1.7050000000000001</v>
      </c>
      <c r="J34" s="14">
        <f t="shared" si="0"/>
        <v>6.2469999999999999</v>
      </c>
      <c r="K34" s="15">
        <f t="shared" si="20"/>
        <v>15.930999999999999</v>
      </c>
      <c r="L34" s="157"/>
      <c r="M34" s="163">
        <f t="shared" si="1"/>
        <v>3407.68</v>
      </c>
      <c r="N34" s="313">
        <f t="shared" si="2"/>
        <v>3.4076799999999997E-2</v>
      </c>
      <c r="O34" s="160">
        <f t="shared" si="3"/>
        <v>117.88</v>
      </c>
      <c r="P34" s="213">
        <f t="shared" si="17"/>
        <v>15528.28</v>
      </c>
      <c r="Q34" s="224">
        <f t="shared" si="4"/>
        <v>0.1552828</v>
      </c>
      <c r="R34" s="121">
        <f t="shared" si="21"/>
        <v>132</v>
      </c>
      <c r="S34" s="122">
        <f t="shared" si="22"/>
        <v>0.19</v>
      </c>
      <c r="T34" s="130">
        <f t="shared" si="18"/>
        <v>162</v>
      </c>
      <c r="U34" s="131">
        <f t="shared" si="23"/>
        <v>0.23</v>
      </c>
      <c r="V34" s="386"/>
      <c r="W34" s="360">
        <f t="shared" si="5"/>
        <v>2294.06</v>
      </c>
      <c r="X34" s="361">
        <f t="shared" si="19"/>
        <v>17822.34</v>
      </c>
      <c r="Y34" s="355"/>
      <c r="Z34" s="364">
        <f t="shared" si="6"/>
        <v>82177.66</v>
      </c>
      <c r="AA34" s="365">
        <f t="shared" si="7"/>
        <v>0.18</v>
      </c>
      <c r="AB34" s="366">
        <f t="shared" si="8"/>
        <v>712.69857482185273</v>
      </c>
      <c r="AC34" s="367">
        <f t="shared" si="9"/>
        <v>1402.6985748218526</v>
      </c>
      <c r="AD34" s="174">
        <v>15</v>
      </c>
      <c r="AE34" s="389"/>
      <c r="AF34" s="362">
        <f t="shared" si="10"/>
        <v>0.15</v>
      </c>
      <c r="AG34" s="363">
        <f t="shared" si="11"/>
        <v>0.02</v>
      </c>
    </row>
    <row r="35" spans="1:38" ht="15">
      <c r="A35" s="165">
        <v>16</v>
      </c>
      <c r="B35" s="107">
        <f t="shared" si="12"/>
        <v>1</v>
      </c>
      <c r="C35" s="112">
        <f t="shared" si="13"/>
        <v>31</v>
      </c>
      <c r="D35" s="76"/>
      <c r="E35" s="107">
        <f t="shared" si="14"/>
        <v>8</v>
      </c>
      <c r="F35" s="105">
        <f t="shared" si="24"/>
        <v>99</v>
      </c>
      <c r="G35" s="100">
        <f t="shared" si="15"/>
        <v>789</v>
      </c>
      <c r="H35" s="11"/>
      <c r="I35" s="7">
        <f t="shared" si="16"/>
        <v>1.74</v>
      </c>
      <c r="J35" s="110">
        <f t="shared" si="0"/>
        <v>10.87</v>
      </c>
      <c r="K35" s="8">
        <f t="shared" si="20"/>
        <v>26.800999999999998</v>
      </c>
      <c r="L35" s="157"/>
      <c r="M35" s="162">
        <f t="shared" si="1"/>
        <v>5931.37</v>
      </c>
      <c r="N35" s="312">
        <f t="shared" si="2"/>
        <v>5.9313699999999997E-2</v>
      </c>
      <c r="O35" s="159">
        <f t="shared" si="3"/>
        <v>198.32</v>
      </c>
      <c r="P35" s="212">
        <f t="shared" si="17"/>
        <v>27286.43</v>
      </c>
      <c r="Q35" s="225">
        <f t="shared" si="4"/>
        <v>0.2728643</v>
      </c>
      <c r="R35" s="119">
        <f t="shared" si="21"/>
        <v>138</v>
      </c>
      <c r="S35" s="120">
        <f t="shared" si="22"/>
        <v>0.17</v>
      </c>
      <c r="T35" s="126">
        <f t="shared" si="18"/>
        <v>169</v>
      </c>
      <c r="U35" s="127">
        <f t="shared" si="23"/>
        <v>0.21</v>
      </c>
      <c r="V35" s="386"/>
      <c r="W35" s="351">
        <f t="shared" si="5"/>
        <v>3859.34</v>
      </c>
      <c r="X35" s="352">
        <f t="shared" si="19"/>
        <v>31145.77</v>
      </c>
      <c r="Y35" s="355"/>
      <c r="Z35" s="356">
        <f t="shared" si="6"/>
        <v>68854.23</v>
      </c>
      <c r="AA35" s="357">
        <f t="shared" si="7"/>
        <v>0.31</v>
      </c>
      <c r="AB35" s="358">
        <f t="shared" si="8"/>
        <v>362.75565752319488</v>
      </c>
      <c r="AC35" s="359">
        <f t="shared" si="9"/>
        <v>1151.7556575231949</v>
      </c>
      <c r="AD35" s="174">
        <v>16</v>
      </c>
      <c r="AE35" s="389"/>
      <c r="AF35" s="353">
        <f t="shared" si="10"/>
        <v>0.14000000000000001</v>
      </c>
      <c r="AG35" s="354">
        <f t="shared" si="11"/>
        <v>0.04</v>
      </c>
    </row>
    <row r="36" spans="1:38" ht="15">
      <c r="A36" s="165">
        <v>17</v>
      </c>
      <c r="B36" s="107">
        <f t="shared" si="12"/>
        <v>1</v>
      </c>
      <c r="C36" s="112">
        <f t="shared" si="13"/>
        <v>32</v>
      </c>
      <c r="D36" s="76"/>
      <c r="E36" s="107">
        <f t="shared" si="14"/>
        <v>8</v>
      </c>
      <c r="F36" s="105">
        <f t="shared" si="24"/>
        <v>107</v>
      </c>
      <c r="G36" s="100">
        <f t="shared" si="15"/>
        <v>896</v>
      </c>
      <c r="H36" s="11"/>
      <c r="I36" s="7">
        <f t="shared" si="16"/>
        <v>1.7749999999999999</v>
      </c>
      <c r="J36" s="110">
        <f t="shared" si="0"/>
        <v>19.294</v>
      </c>
      <c r="K36" s="8">
        <f t="shared" si="20"/>
        <v>46.094999999999999</v>
      </c>
      <c r="L36" s="157"/>
      <c r="M36" s="162">
        <f t="shared" si="1"/>
        <v>10544.03</v>
      </c>
      <c r="N36" s="312">
        <f t="shared" si="2"/>
        <v>0.1054403</v>
      </c>
      <c r="O36" s="159">
        <f t="shared" si="3"/>
        <v>341.14</v>
      </c>
      <c r="P36" s="212">
        <f t="shared" si="17"/>
        <v>48662.57</v>
      </c>
      <c r="Q36" s="225">
        <f t="shared" si="4"/>
        <v>0.48662569999999999</v>
      </c>
      <c r="R36" s="119">
        <f t="shared" si="21"/>
        <v>143</v>
      </c>
      <c r="S36" s="120">
        <f t="shared" si="22"/>
        <v>0.16</v>
      </c>
      <c r="T36" s="126">
        <f t="shared" si="18"/>
        <v>175</v>
      </c>
      <c r="U36" s="127">
        <f t="shared" si="23"/>
        <v>0.2</v>
      </c>
      <c r="V36" s="386"/>
      <c r="W36" s="351">
        <f t="shared" si="5"/>
        <v>6637.68</v>
      </c>
      <c r="X36" s="352">
        <f t="shared" si="19"/>
        <v>55300.25</v>
      </c>
      <c r="Y36" s="355"/>
      <c r="Z36" s="356">
        <f t="shared" si="6"/>
        <v>44699.75</v>
      </c>
      <c r="AA36" s="357">
        <f t="shared" si="7"/>
        <v>0.55000000000000004</v>
      </c>
      <c r="AB36" s="358">
        <f t="shared" si="8"/>
        <v>146.59639444216452</v>
      </c>
      <c r="AC36" s="359">
        <f t="shared" si="9"/>
        <v>1042.5963944421646</v>
      </c>
      <c r="AD36" s="174">
        <v>17</v>
      </c>
      <c r="AE36" s="389"/>
      <c r="AF36" s="353">
        <f t="shared" si="10"/>
        <v>0.14000000000000001</v>
      </c>
      <c r="AG36" s="354">
        <f t="shared" si="11"/>
        <v>7.0000000000000007E-2</v>
      </c>
    </row>
    <row r="37" spans="1:38" ht="15">
      <c r="A37" s="165">
        <v>18</v>
      </c>
      <c r="B37" s="107">
        <f t="shared" si="12"/>
        <v>1</v>
      </c>
      <c r="C37" s="112">
        <f t="shared" si="13"/>
        <v>33</v>
      </c>
      <c r="D37" s="76"/>
      <c r="E37" s="107">
        <f t="shared" si="14"/>
        <v>8</v>
      </c>
      <c r="F37" s="105">
        <f t="shared" si="24"/>
        <v>115</v>
      </c>
      <c r="G37" s="100">
        <f t="shared" si="15"/>
        <v>1011</v>
      </c>
      <c r="H37" s="11"/>
      <c r="I37" s="7">
        <f t="shared" si="16"/>
        <v>1.81</v>
      </c>
      <c r="J37" s="110">
        <f t="shared" si="0"/>
        <v>34.921999999999997</v>
      </c>
      <c r="K37" s="8">
        <f t="shared" si="20"/>
        <v>81.016999999999996</v>
      </c>
      <c r="L37" s="157"/>
      <c r="M37" s="162">
        <f t="shared" si="1"/>
        <v>19130.53</v>
      </c>
      <c r="N37" s="312">
        <f t="shared" si="2"/>
        <v>0.19130529999999998</v>
      </c>
      <c r="O37" s="159">
        <f t="shared" si="3"/>
        <v>599.54999999999995</v>
      </c>
      <c r="P37" s="212">
        <f t="shared" si="17"/>
        <v>88175.84</v>
      </c>
      <c r="Q37" s="225">
        <f t="shared" si="4"/>
        <v>0.88175839999999994</v>
      </c>
      <c r="R37" s="119">
        <f t="shared" si="21"/>
        <v>147</v>
      </c>
      <c r="S37" s="120">
        <f t="shared" si="22"/>
        <v>0.15</v>
      </c>
      <c r="T37" s="126">
        <f t="shared" si="18"/>
        <v>180</v>
      </c>
      <c r="U37" s="127">
        <f t="shared" si="23"/>
        <v>0.18</v>
      </c>
      <c r="V37" s="386"/>
      <c r="W37" s="351">
        <f t="shared" si="5"/>
        <v>11666.45</v>
      </c>
      <c r="X37" s="352">
        <f t="shared" si="19"/>
        <v>99842.29</v>
      </c>
      <c r="Y37" s="355"/>
      <c r="Z37" s="356">
        <f t="shared" si="6"/>
        <v>157.71</v>
      </c>
      <c r="AA37" s="357">
        <f t="shared" si="7"/>
        <v>1</v>
      </c>
      <c r="AB37" s="358">
        <f t="shared" si="8"/>
        <v>15.829989158535573</v>
      </c>
      <c r="AC37" s="359">
        <f t="shared" si="9"/>
        <v>1026.8299891585357</v>
      </c>
      <c r="AD37" s="174">
        <v>18</v>
      </c>
      <c r="AE37" s="389"/>
      <c r="AF37" s="353">
        <f t="shared" si="10"/>
        <v>0.13</v>
      </c>
      <c r="AG37" s="354">
        <f t="shared" si="11"/>
        <v>0.12</v>
      </c>
    </row>
    <row r="38" spans="1:38" ht="15">
      <c r="A38" s="165">
        <v>19</v>
      </c>
      <c r="B38" s="107">
        <f t="shared" si="12"/>
        <v>1</v>
      </c>
      <c r="C38" s="112">
        <f t="shared" si="13"/>
        <v>34</v>
      </c>
      <c r="D38" s="76"/>
      <c r="E38" s="107">
        <f t="shared" si="14"/>
        <v>8</v>
      </c>
      <c r="F38" s="105">
        <f t="shared" si="24"/>
        <v>123</v>
      </c>
      <c r="G38" s="100">
        <f t="shared" si="15"/>
        <v>1134</v>
      </c>
      <c r="H38" s="11"/>
      <c r="I38" s="7">
        <f t="shared" si="16"/>
        <v>1.845</v>
      </c>
      <c r="J38" s="110">
        <f t="shared" si="0"/>
        <v>64.430999999999997</v>
      </c>
      <c r="K38" s="8">
        <f t="shared" si="20"/>
        <v>145.44799999999998</v>
      </c>
      <c r="L38" s="157"/>
      <c r="M38" s="162">
        <f t="shared" si="1"/>
        <v>35420</v>
      </c>
      <c r="N38" s="312">
        <f t="shared" si="2"/>
        <v>0.35420000000000001</v>
      </c>
      <c r="O38" s="159">
        <f t="shared" si="3"/>
        <v>1076.33</v>
      </c>
      <c r="P38" s="212">
        <f t="shared" si="17"/>
        <v>162440.85</v>
      </c>
      <c r="Q38" s="225">
        <f t="shared" si="4"/>
        <v>1.6244085000000001</v>
      </c>
      <c r="R38" s="119">
        <f t="shared" si="21"/>
        <v>151</v>
      </c>
      <c r="S38" s="120">
        <f t="shared" si="22"/>
        <v>0.13</v>
      </c>
      <c r="T38" s="126">
        <f t="shared" si="18"/>
        <v>185</v>
      </c>
      <c r="U38" s="127">
        <f t="shared" si="23"/>
        <v>0.16</v>
      </c>
      <c r="V38" s="386"/>
      <c r="W38" s="351">
        <f t="shared" si="5"/>
        <v>20944.509999999998</v>
      </c>
      <c r="X38" s="352">
        <f t="shared" si="19"/>
        <v>183385.36</v>
      </c>
      <c r="Y38" s="355"/>
      <c r="Z38" s="356">
        <f t="shared" si="6"/>
        <v>-83385.36</v>
      </c>
      <c r="AA38" s="357">
        <f t="shared" si="7"/>
        <v>1.83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0.13</v>
      </c>
      <c r="AG38" s="354">
        <f t="shared" si="11"/>
        <v>0.21</v>
      </c>
    </row>
    <row r="39" spans="1:38" ht="15.75" thickBot="1">
      <c r="A39" s="166">
        <v>20</v>
      </c>
      <c r="B39" s="109">
        <f t="shared" si="12"/>
        <v>1</v>
      </c>
      <c r="C39" s="113">
        <f t="shared" si="13"/>
        <v>35</v>
      </c>
      <c r="D39" s="79"/>
      <c r="E39" s="109">
        <f t="shared" si="14"/>
        <v>8</v>
      </c>
      <c r="F39" s="106">
        <f t="shared" si="24"/>
        <v>131</v>
      </c>
      <c r="G39" s="103">
        <f t="shared" si="15"/>
        <v>1265</v>
      </c>
      <c r="H39" s="21"/>
      <c r="I39" s="17">
        <f t="shared" si="16"/>
        <v>1.88</v>
      </c>
      <c r="J39" s="111">
        <f t="shared" si="0"/>
        <v>121.13</v>
      </c>
      <c r="K39" s="18">
        <f t="shared" si="20"/>
        <v>266.57799999999997</v>
      </c>
      <c r="L39" s="157"/>
      <c r="M39" s="164">
        <f t="shared" si="1"/>
        <v>66890.2</v>
      </c>
      <c r="N39" s="314">
        <f t="shared" si="2"/>
        <v>0.668902</v>
      </c>
      <c r="O39" s="161">
        <f t="shared" si="3"/>
        <v>1972.69</v>
      </c>
      <c r="P39" s="211">
        <f t="shared" si="17"/>
        <v>304418.81</v>
      </c>
      <c r="Q39" s="226">
        <f t="shared" si="4"/>
        <v>3.0441881</v>
      </c>
      <c r="R39" s="123">
        <f t="shared" si="21"/>
        <v>154</v>
      </c>
      <c r="S39" s="124">
        <f t="shared" si="22"/>
        <v>0.12</v>
      </c>
      <c r="T39" s="128">
        <f t="shared" si="18"/>
        <v>189</v>
      </c>
      <c r="U39" s="129">
        <f t="shared" si="23"/>
        <v>0.15</v>
      </c>
      <c r="V39" s="386"/>
      <c r="W39" s="368">
        <f t="shared" si="5"/>
        <v>38387.230000000003</v>
      </c>
      <c r="X39" s="369">
        <f t="shared" si="19"/>
        <v>342806.04</v>
      </c>
      <c r="Y39" s="355"/>
      <c r="Z39" s="372">
        <f t="shared" si="6"/>
        <v>-242806.04</v>
      </c>
      <c r="AA39" s="373">
        <f t="shared" si="7"/>
        <v>3.43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0.13</v>
      </c>
      <c r="AG39" s="371">
        <f t="shared" si="11"/>
        <v>0.38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4">
        <v>1</v>
      </c>
      <c r="C43" s="394"/>
      <c r="D43" s="394"/>
      <c r="E43" s="394"/>
      <c r="F43" s="394">
        <v>2</v>
      </c>
      <c r="G43" s="394"/>
      <c r="H43" s="394"/>
      <c r="I43" s="394"/>
      <c r="J43" s="394">
        <v>3</v>
      </c>
      <c r="K43" s="394"/>
      <c r="L43" s="394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4"/>
      <c r="W43" s="431">
        <v>5</v>
      </c>
      <c r="X43" s="432"/>
      <c r="Y43" s="394"/>
      <c r="Z43" s="394"/>
      <c r="AA43" s="431">
        <v>6</v>
      </c>
      <c r="AB43" s="431"/>
      <c r="AF43" s="431">
        <v>7</v>
      </c>
      <c r="AG43" s="431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AI26:AI27"/>
    <mergeCell ref="M43:U43"/>
    <mergeCell ref="W43:X43"/>
    <mergeCell ref="AA43:AB43"/>
    <mergeCell ref="AF43:AG43"/>
    <mergeCell ref="AI5:AI6"/>
    <mergeCell ref="N12:O12"/>
    <mergeCell ref="M18:N18"/>
    <mergeCell ref="P18:Q18"/>
    <mergeCell ref="R18:S18"/>
    <mergeCell ref="T18:U18"/>
    <mergeCell ref="AB18:AC18"/>
  </mergeCells>
  <phoneticPr fontId="2" type="noConversion"/>
  <pageMargins left="0.75" right="0.75" top="1" bottom="1" header="0.5" footer="0.5"/>
  <headerFooter alignWithMargins="0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J24" sqref="AJ24:AM3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18</v>
      </c>
      <c r="D2" s="83"/>
      <c r="E2" s="96" t="s">
        <v>12</v>
      </c>
      <c r="F2" s="247" t="str">
        <f>IF(G$2&lt;2,"д.б. &gt;1","")</f>
        <v/>
      </c>
      <c r="G2" s="144">
        <f>'0.01'!G2</f>
        <v>19</v>
      </c>
      <c r="H2" s="84"/>
      <c r="I2" s="96" t="s">
        <v>0</v>
      </c>
      <c r="J2" s="248" t="str">
        <f>IF(K$2&lt;0,"д.б. &gt;0","")</f>
        <v/>
      </c>
      <c r="K2" s="149">
        <v>0.04</v>
      </c>
      <c r="L2" s="115"/>
      <c r="M2" s="114" t="s">
        <v>27</v>
      </c>
      <c r="N2" s="114"/>
      <c r="O2" s="150" t="str">
        <f>'0.01'!O2</f>
        <v>nzdcad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1.4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7.4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4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6</v>
      </c>
      <c r="L6" s="135"/>
      <c r="M6" s="136" t="s">
        <v>36</v>
      </c>
      <c r="N6" s="136"/>
      <c r="O6" s="152">
        <f>'0.01'!O6</f>
        <v>8.08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4</v>
      </c>
      <c r="H7" s="94"/>
      <c r="I7" s="255" t="s">
        <v>3</v>
      </c>
      <c r="J7" s="248" t="str">
        <f>IF(AND(K$6=0,K$7&lt;&gt;0),"д.б. =0","")</f>
        <v/>
      </c>
      <c r="K7" s="143">
        <f>'0.01'!K7</f>
        <v>0.02</v>
      </c>
      <c r="L7" s="135"/>
      <c r="M7" s="136" t="s">
        <v>35</v>
      </c>
      <c r="N7" s="136"/>
      <c r="O7" s="153">
        <f>'0.01'!O7</f>
        <v>144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0</v>
      </c>
      <c r="D9" s="290"/>
      <c r="E9" s="287" t="s">
        <v>15</v>
      </c>
      <c r="F9" s="315"/>
      <c r="G9" s="288">
        <f>'0.01'!G9</f>
        <v>11</v>
      </c>
      <c r="H9" s="292"/>
      <c r="I9" s="287" t="s">
        <v>4</v>
      </c>
      <c r="J9" s="248" t="str">
        <f>IF(K$9&lt;0,"д.б. &gt;=0","")</f>
        <v/>
      </c>
      <c r="K9" s="293">
        <f>'0.01'!K9</f>
        <v>9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0</v>
      </c>
      <c r="D10" s="296"/>
      <c r="E10" s="287" t="s">
        <v>16</v>
      </c>
      <c r="F10" s="315"/>
      <c r="G10" s="289">
        <f>'0.01'!G10</f>
        <v>8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3.5000000000000003E-2</v>
      </c>
      <c r="L10" s="294"/>
      <c r="M10" s="299" t="s">
        <v>38</v>
      </c>
      <c r="N10" s="299"/>
      <c r="O10" s="300">
        <f>'0.01'!O10</f>
        <v>100000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395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396" t="s">
        <v>42</v>
      </c>
      <c r="AG18" s="397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0.04</v>
      </c>
      <c r="K20" s="8">
        <f>J20</f>
        <v>0.04</v>
      </c>
      <c r="L20" s="157"/>
      <c r="M20" s="162">
        <f t="shared" ref="M20:M39" si="1">ROUND(C20*O20-K20*$O$6,2)</f>
        <v>5.08</v>
      </c>
      <c r="N20" s="312">
        <f t="shared" ref="N20:N39" si="2">IF($O$10&gt;0,M20/$O$10,0)</f>
        <v>5.0800000000000002E-5</v>
      </c>
      <c r="O20" s="159">
        <f t="shared" ref="O20:O39" si="3">ROUND(ROUND(K20,2)*$O$4,2)</f>
        <v>0.3</v>
      </c>
      <c r="P20" s="212">
        <f>ROUND(J20*$O$6,2)</f>
        <v>0.32</v>
      </c>
      <c r="Q20" s="225">
        <f t="shared" ref="Q20:Q39" si="4">P20/$O$10</f>
        <v>3.1999999999999999E-6</v>
      </c>
      <c r="R20" s="119">
        <f>ROUND(P20/O20,0)</f>
        <v>1</v>
      </c>
      <c r="S20" s="120">
        <v>0</v>
      </c>
      <c r="T20" s="126">
        <f>R20+C20</f>
        <v>19</v>
      </c>
      <c r="U20" s="127">
        <v>0</v>
      </c>
      <c r="V20" s="386"/>
      <c r="W20" s="351">
        <f t="shared" ref="W20:W39" si="5">ROUND(K20*$O$7,2)</f>
        <v>5.76</v>
      </c>
      <c r="X20" s="352">
        <f>ROUND(P20+W20,2)</f>
        <v>6.08</v>
      </c>
      <c r="Y20" s="355"/>
      <c r="Z20" s="356">
        <f t="shared" ref="Z20:Z39" si="6">IF($O$10&gt;0,ROUND($O$10-X20,2),0)</f>
        <v>99993.919999999998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333328.42666666664</v>
      </c>
      <c r="AC20" s="359">
        <f t="shared" ref="AC20:AC39" si="9">IF(AB20&gt;0,AB20+G20,0)</f>
        <v>333328.42666666664</v>
      </c>
      <c r="AD20" s="174">
        <v>1</v>
      </c>
      <c r="AE20" s="389"/>
      <c r="AF20" s="353">
        <f t="shared" ref="AF20:AF39" si="10">IF(P20&gt;0,ROUND(W20/P20,2),0)</f>
        <v>18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19</v>
      </c>
      <c r="G21" s="100">
        <f t="shared" ref="G21:G39" si="15">G20+F21</f>
        <v>19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0.04</v>
      </c>
      <c r="K21" s="8">
        <f>K20+ROUND(J21,3)</f>
        <v>0.08</v>
      </c>
      <c r="L21" s="157"/>
      <c r="M21" s="162">
        <f t="shared" si="1"/>
        <v>9.9700000000000006</v>
      </c>
      <c r="N21" s="312">
        <f t="shared" si="2"/>
        <v>9.9700000000000011E-5</v>
      </c>
      <c r="O21" s="159">
        <f t="shared" si="3"/>
        <v>0.59</v>
      </c>
      <c r="P21" s="212">
        <f t="shared" ref="P21:P39" si="17">ROUND((ROUND(K20,2)*(G21-G20)*$O$4+P20+J21*$O$6),2)</f>
        <v>6.27</v>
      </c>
      <c r="Q21" s="225">
        <f t="shared" si="4"/>
        <v>6.2699999999999993E-5</v>
      </c>
      <c r="R21" s="119">
        <f>ROUND(P21/O21,0)</f>
        <v>11</v>
      </c>
      <c r="S21" s="120">
        <f>ROUND(R21/G21,2)</f>
        <v>0.57999999999999996</v>
      </c>
      <c r="T21" s="126">
        <f t="shared" ref="T21:T39" si="18">R21+C21</f>
        <v>29</v>
      </c>
      <c r="U21" s="127">
        <f>ROUND(T21/G21,2)</f>
        <v>1.53</v>
      </c>
      <c r="V21" s="386"/>
      <c r="W21" s="351">
        <f t="shared" si="5"/>
        <v>11.52</v>
      </c>
      <c r="X21" s="352">
        <f t="shared" ref="X21:X39" si="19">ROUND(P21+W21,2)</f>
        <v>17.79</v>
      </c>
      <c r="Y21" s="355"/>
      <c r="Z21" s="356">
        <f t="shared" si="6"/>
        <v>99982.21</v>
      </c>
      <c r="AA21" s="357">
        <f t="shared" si="7"/>
        <v>0</v>
      </c>
      <c r="AB21" s="358">
        <f t="shared" si="8"/>
        <v>169476.99322033898</v>
      </c>
      <c r="AC21" s="359">
        <f t="shared" si="9"/>
        <v>169495.99322033898</v>
      </c>
      <c r="AD21" s="174">
        <v>2</v>
      </c>
      <c r="AE21" s="389"/>
      <c r="AF21" s="353">
        <f t="shared" si="10"/>
        <v>1.84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18</v>
      </c>
      <c r="D22" s="76"/>
      <c r="E22" s="107">
        <f t="shared" si="14"/>
        <v>4</v>
      </c>
      <c r="F22" s="105">
        <f>F21+E22</f>
        <v>23</v>
      </c>
      <c r="G22" s="100">
        <f>G21+F22</f>
        <v>42</v>
      </c>
      <c r="H22" s="11"/>
      <c r="I22" s="7">
        <f t="shared" si="16"/>
        <v>1</v>
      </c>
      <c r="J22" s="110">
        <f t="shared" si="0"/>
        <v>0.04</v>
      </c>
      <c r="K22" s="8">
        <f t="shared" ref="K22:K39" si="20">K21+ROUND(J22,3)</f>
        <v>0.12</v>
      </c>
      <c r="L22" s="157"/>
      <c r="M22" s="162">
        <f t="shared" si="1"/>
        <v>15.05</v>
      </c>
      <c r="N22" s="312">
        <f t="shared" si="2"/>
        <v>1.505E-4</v>
      </c>
      <c r="O22" s="159">
        <f t="shared" si="3"/>
        <v>0.89</v>
      </c>
      <c r="P22" s="212">
        <f t="shared" si="17"/>
        <v>20.21</v>
      </c>
      <c r="Q22" s="225">
        <f t="shared" si="4"/>
        <v>2.0210000000000001E-4</v>
      </c>
      <c r="R22" s="119">
        <f t="shared" ref="R22:R39" si="21">ROUND(P22/O22,0)</f>
        <v>23</v>
      </c>
      <c r="S22" s="120">
        <f t="shared" ref="S22:S39" si="22">ROUND(R22/G22,2)</f>
        <v>0.55000000000000004</v>
      </c>
      <c r="T22" s="126">
        <f t="shared" si="18"/>
        <v>41</v>
      </c>
      <c r="U22" s="127">
        <f t="shared" ref="U22:U39" si="23">ROUND(T22/G22,2)</f>
        <v>0.98</v>
      </c>
      <c r="V22" s="386"/>
      <c r="W22" s="351">
        <f t="shared" si="5"/>
        <v>17.28</v>
      </c>
      <c r="X22" s="352">
        <f t="shared" si="19"/>
        <v>37.49</v>
      </c>
      <c r="Y22" s="355"/>
      <c r="Z22" s="356">
        <f t="shared" si="6"/>
        <v>99962.51</v>
      </c>
      <c r="AA22" s="357">
        <f t="shared" si="7"/>
        <v>0</v>
      </c>
      <c r="AB22" s="358">
        <f t="shared" si="8"/>
        <v>112332.95955056178</v>
      </c>
      <c r="AC22" s="359">
        <f t="shared" si="9"/>
        <v>112374.95955056178</v>
      </c>
      <c r="AD22" s="174">
        <v>3</v>
      </c>
      <c r="AE22" s="389"/>
      <c r="AF22" s="353">
        <f t="shared" si="10"/>
        <v>0.86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19</v>
      </c>
      <c r="D23" s="76"/>
      <c r="E23" s="107">
        <f t="shared" si="14"/>
        <v>4</v>
      </c>
      <c r="F23" s="105">
        <f t="shared" ref="F23:F39" si="24">F22+E23</f>
        <v>27</v>
      </c>
      <c r="G23" s="100">
        <f t="shared" si="15"/>
        <v>69</v>
      </c>
      <c r="H23" s="11"/>
      <c r="I23" s="7">
        <f t="shared" si="16"/>
        <v>1.4</v>
      </c>
      <c r="J23" s="110">
        <f t="shared" si="0"/>
        <v>5.6000000000000001E-2</v>
      </c>
      <c r="K23" s="8">
        <f t="shared" si="20"/>
        <v>0.17599999999999999</v>
      </c>
      <c r="L23" s="157"/>
      <c r="M23" s="162">
        <f t="shared" si="1"/>
        <v>23.85</v>
      </c>
      <c r="N23" s="312">
        <f t="shared" si="2"/>
        <v>2.3850000000000002E-4</v>
      </c>
      <c r="O23" s="159">
        <f t="shared" si="3"/>
        <v>1.33</v>
      </c>
      <c r="P23" s="212">
        <f t="shared" si="17"/>
        <v>44.64</v>
      </c>
      <c r="Q23" s="225">
        <f t="shared" si="4"/>
        <v>4.4640000000000001E-4</v>
      </c>
      <c r="R23" s="119">
        <f t="shared" si="21"/>
        <v>34</v>
      </c>
      <c r="S23" s="120">
        <f t="shared" si="22"/>
        <v>0.49</v>
      </c>
      <c r="T23" s="126">
        <f t="shared" si="18"/>
        <v>53</v>
      </c>
      <c r="U23" s="127">
        <f t="shared" si="23"/>
        <v>0.77</v>
      </c>
      <c r="V23" s="386"/>
      <c r="W23" s="351">
        <f t="shared" si="5"/>
        <v>25.34</v>
      </c>
      <c r="X23" s="352">
        <f t="shared" si="19"/>
        <v>69.98</v>
      </c>
      <c r="Y23" s="355"/>
      <c r="Z23" s="356">
        <f t="shared" si="6"/>
        <v>99930.02</v>
      </c>
      <c r="AA23" s="357">
        <f t="shared" si="7"/>
        <v>0</v>
      </c>
      <c r="AB23" s="358">
        <f t="shared" si="8"/>
        <v>75150.595488721796</v>
      </c>
      <c r="AC23" s="359">
        <f t="shared" si="9"/>
        <v>75219.595488721796</v>
      </c>
      <c r="AD23" s="174">
        <v>4</v>
      </c>
      <c r="AE23" s="389"/>
      <c r="AF23" s="353">
        <f t="shared" si="10"/>
        <v>0.56999999999999995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20</v>
      </c>
      <c r="D24" s="9"/>
      <c r="E24" s="108">
        <f t="shared" si="14"/>
        <v>4</v>
      </c>
      <c r="F24" s="101">
        <f t="shared" si="24"/>
        <v>31</v>
      </c>
      <c r="G24" s="102">
        <f t="shared" si="15"/>
        <v>100</v>
      </c>
      <c r="H24" s="9"/>
      <c r="I24" s="13">
        <f t="shared" si="16"/>
        <v>1.4</v>
      </c>
      <c r="J24" s="14">
        <f t="shared" si="0"/>
        <v>7.8E-2</v>
      </c>
      <c r="K24" s="15">
        <f t="shared" si="20"/>
        <v>0.254</v>
      </c>
      <c r="L24" s="157"/>
      <c r="M24" s="163">
        <f t="shared" si="1"/>
        <v>34.950000000000003</v>
      </c>
      <c r="N24" s="313">
        <f t="shared" si="2"/>
        <v>3.4950000000000004E-4</v>
      </c>
      <c r="O24" s="160">
        <f t="shared" si="3"/>
        <v>1.85</v>
      </c>
      <c r="P24" s="213">
        <f t="shared" si="17"/>
        <v>86.56</v>
      </c>
      <c r="Q24" s="224">
        <f t="shared" si="4"/>
        <v>8.6560000000000001E-4</v>
      </c>
      <c r="R24" s="121">
        <f t="shared" si="21"/>
        <v>47</v>
      </c>
      <c r="S24" s="122">
        <f t="shared" si="22"/>
        <v>0.47</v>
      </c>
      <c r="T24" s="132">
        <f t="shared" si="18"/>
        <v>67</v>
      </c>
      <c r="U24" s="122">
        <f t="shared" si="23"/>
        <v>0.67</v>
      </c>
      <c r="V24" s="386"/>
      <c r="W24" s="360">
        <f t="shared" si="5"/>
        <v>36.58</v>
      </c>
      <c r="X24" s="361">
        <f t="shared" si="19"/>
        <v>123.14</v>
      </c>
      <c r="Y24" s="355"/>
      <c r="Z24" s="364">
        <f t="shared" si="6"/>
        <v>99876.86</v>
      </c>
      <c r="AA24" s="365">
        <f t="shared" si="7"/>
        <v>0</v>
      </c>
      <c r="AB24" s="366">
        <f t="shared" si="8"/>
        <v>54003.310270270267</v>
      </c>
      <c r="AC24" s="367">
        <f t="shared" si="9"/>
        <v>54103.310270270267</v>
      </c>
      <c r="AD24" s="174">
        <v>5</v>
      </c>
      <c r="AE24" s="389"/>
      <c r="AF24" s="362">
        <f t="shared" si="10"/>
        <v>0.42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21</v>
      </c>
      <c r="D25" s="76"/>
      <c r="E25" s="107">
        <f t="shared" si="14"/>
        <v>4</v>
      </c>
      <c r="F25" s="105">
        <f t="shared" si="24"/>
        <v>35</v>
      </c>
      <c r="G25" s="100">
        <f t="shared" si="15"/>
        <v>135</v>
      </c>
      <c r="H25" s="11"/>
      <c r="I25" s="7">
        <f t="shared" si="16"/>
        <v>1.42</v>
      </c>
      <c r="J25" s="110">
        <f t="shared" si="0"/>
        <v>0.111</v>
      </c>
      <c r="K25" s="8">
        <f t="shared" si="20"/>
        <v>0.36499999999999999</v>
      </c>
      <c r="L25" s="157"/>
      <c r="M25" s="162">
        <f t="shared" si="1"/>
        <v>54.59</v>
      </c>
      <c r="N25" s="312">
        <f t="shared" si="2"/>
        <v>5.4589999999999999E-4</v>
      </c>
      <c r="O25" s="159">
        <f t="shared" si="3"/>
        <v>2.74</v>
      </c>
      <c r="P25" s="212">
        <f t="shared" si="17"/>
        <v>152.21</v>
      </c>
      <c r="Q25" s="225">
        <f t="shared" si="4"/>
        <v>1.5221E-3</v>
      </c>
      <c r="R25" s="119">
        <f t="shared" si="21"/>
        <v>56</v>
      </c>
      <c r="S25" s="120">
        <f t="shared" si="22"/>
        <v>0.41</v>
      </c>
      <c r="T25" s="126">
        <f t="shared" si="18"/>
        <v>77</v>
      </c>
      <c r="U25" s="127">
        <f t="shared" si="23"/>
        <v>0.56999999999999995</v>
      </c>
      <c r="V25" s="386"/>
      <c r="W25" s="351">
        <f t="shared" si="5"/>
        <v>52.56</v>
      </c>
      <c r="X25" s="352">
        <f t="shared" si="19"/>
        <v>204.77</v>
      </c>
      <c r="Y25" s="355"/>
      <c r="Z25" s="356">
        <f t="shared" si="6"/>
        <v>99795.23</v>
      </c>
      <c r="AA25" s="357">
        <f t="shared" si="7"/>
        <v>0</v>
      </c>
      <c r="AB25" s="358">
        <f t="shared" si="8"/>
        <v>36436.962773722618</v>
      </c>
      <c r="AC25" s="359">
        <f t="shared" si="9"/>
        <v>36571.962773722618</v>
      </c>
      <c r="AD25" s="174">
        <v>6</v>
      </c>
      <c r="AE25" s="389"/>
      <c r="AF25" s="353">
        <f t="shared" si="10"/>
        <v>0.35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22</v>
      </c>
      <c r="D26" s="76"/>
      <c r="E26" s="107">
        <f t="shared" si="14"/>
        <v>4</v>
      </c>
      <c r="F26" s="105">
        <f t="shared" si="24"/>
        <v>39</v>
      </c>
      <c r="G26" s="100">
        <f t="shared" si="15"/>
        <v>174</v>
      </c>
      <c r="H26" s="11"/>
      <c r="I26" s="7">
        <f t="shared" si="16"/>
        <v>1.44</v>
      </c>
      <c r="J26" s="110">
        <f t="shared" si="0"/>
        <v>0.16</v>
      </c>
      <c r="K26" s="8">
        <f t="shared" si="20"/>
        <v>0.52500000000000002</v>
      </c>
      <c r="L26" s="157"/>
      <c r="M26" s="162">
        <f t="shared" si="1"/>
        <v>82</v>
      </c>
      <c r="N26" s="312">
        <f t="shared" si="2"/>
        <v>8.1999999999999998E-4</v>
      </c>
      <c r="O26" s="159">
        <f t="shared" si="3"/>
        <v>3.92</v>
      </c>
      <c r="P26" s="212">
        <f t="shared" si="17"/>
        <v>260.27999999999997</v>
      </c>
      <c r="Q26" s="225">
        <f t="shared" si="4"/>
        <v>2.6027999999999997E-3</v>
      </c>
      <c r="R26" s="119">
        <f t="shared" si="21"/>
        <v>66</v>
      </c>
      <c r="S26" s="120">
        <f t="shared" si="22"/>
        <v>0.38</v>
      </c>
      <c r="T26" s="126">
        <f t="shared" si="18"/>
        <v>88</v>
      </c>
      <c r="U26" s="127">
        <f t="shared" si="23"/>
        <v>0.51</v>
      </c>
      <c r="V26" s="386"/>
      <c r="W26" s="351">
        <f t="shared" si="5"/>
        <v>75.599999999999994</v>
      </c>
      <c r="X26" s="352">
        <f t="shared" si="19"/>
        <v>335.88</v>
      </c>
      <c r="Y26" s="355"/>
      <c r="Z26" s="356">
        <f t="shared" si="6"/>
        <v>99664.12</v>
      </c>
      <c r="AA26" s="357">
        <f t="shared" si="7"/>
        <v>0</v>
      </c>
      <c r="AB26" s="358">
        <f t="shared" si="8"/>
        <v>25439.948979591838</v>
      </c>
      <c r="AC26" s="359">
        <f t="shared" si="9"/>
        <v>25613.948979591838</v>
      </c>
      <c r="AD26" s="174">
        <v>7</v>
      </c>
      <c r="AE26" s="389"/>
      <c r="AF26" s="353">
        <f t="shared" si="10"/>
        <v>0.28999999999999998</v>
      </c>
      <c r="AG26" s="354">
        <f t="shared" si="11"/>
        <v>0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23</v>
      </c>
      <c r="D27" s="76"/>
      <c r="E27" s="107">
        <f t="shared" si="14"/>
        <v>4</v>
      </c>
      <c r="F27" s="105">
        <f t="shared" si="24"/>
        <v>43</v>
      </c>
      <c r="G27" s="100">
        <f t="shared" si="15"/>
        <v>217</v>
      </c>
      <c r="H27" s="11"/>
      <c r="I27" s="7">
        <f t="shared" si="16"/>
        <v>1.46</v>
      </c>
      <c r="J27" s="110">
        <f t="shared" si="0"/>
        <v>0.23400000000000001</v>
      </c>
      <c r="K27" s="8">
        <f t="shared" si="20"/>
        <v>0.75900000000000001</v>
      </c>
      <c r="L27" s="157"/>
      <c r="M27" s="162">
        <f t="shared" si="1"/>
        <v>123.13</v>
      </c>
      <c r="N27" s="312">
        <f t="shared" si="2"/>
        <v>1.2313000000000001E-3</v>
      </c>
      <c r="O27" s="159">
        <f t="shared" si="3"/>
        <v>5.62</v>
      </c>
      <c r="P27" s="212">
        <f t="shared" si="17"/>
        <v>430.82</v>
      </c>
      <c r="Q27" s="225">
        <f t="shared" si="4"/>
        <v>4.3081999999999999E-3</v>
      </c>
      <c r="R27" s="119">
        <f t="shared" si="21"/>
        <v>77</v>
      </c>
      <c r="S27" s="120">
        <f t="shared" si="22"/>
        <v>0.35</v>
      </c>
      <c r="T27" s="126">
        <f t="shared" si="18"/>
        <v>100</v>
      </c>
      <c r="U27" s="127">
        <f t="shared" si="23"/>
        <v>0.46</v>
      </c>
      <c r="V27" s="386"/>
      <c r="W27" s="351">
        <f t="shared" si="5"/>
        <v>109.3</v>
      </c>
      <c r="X27" s="352">
        <f t="shared" si="19"/>
        <v>540.12</v>
      </c>
      <c r="Y27" s="355"/>
      <c r="Z27" s="356">
        <f t="shared" si="6"/>
        <v>99459.88</v>
      </c>
      <c r="AA27" s="357">
        <f t="shared" si="7"/>
        <v>0.01</v>
      </c>
      <c r="AB27" s="358">
        <f t="shared" si="8"/>
        <v>17713.046263345193</v>
      </c>
      <c r="AC27" s="359">
        <f t="shared" si="9"/>
        <v>17930.046263345193</v>
      </c>
      <c r="AD27" s="174">
        <v>8</v>
      </c>
      <c r="AE27" s="389"/>
      <c r="AF27" s="353">
        <f t="shared" si="10"/>
        <v>0.25</v>
      </c>
      <c r="AG27" s="354">
        <f t="shared" si="11"/>
        <v>0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24</v>
      </c>
      <c r="D28" s="76"/>
      <c r="E28" s="107">
        <f t="shared" si="14"/>
        <v>4</v>
      </c>
      <c r="F28" s="105">
        <f t="shared" si="24"/>
        <v>47</v>
      </c>
      <c r="G28" s="100">
        <f t="shared" si="15"/>
        <v>264</v>
      </c>
      <c r="H28" s="11"/>
      <c r="I28" s="7">
        <f t="shared" si="16"/>
        <v>1.4950000000000001</v>
      </c>
      <c r="J28" s="110">
        <f t="shared" si="0"/>
        <v>0.35</v>
      </c>
      <c r="K28" s="8">
        <f t="shared" si="20"/>
        <v>1.109</v>
      </c>
      <c r="L28" s="157"/>
      <c r="M28" s="162">
        <f t="shared" si="1"/>
        <v>188.08</v>
      </c>
      <c r="N28" s="312">
        <f t="shared" si="2"/>
        <v>1.8808000000000002E-3</v>
      </c>
      <c r="O28" s="159">
        <f t="shared" si="3"/>
        <v>8.2100000000000009</v>
      </c>
      <c r="P28" s="212">
        <f t="shared" si="17"/>
        <v>697.98</v>
      </c>
      <c r="Q28" s="225">
        <f t="shared" si="4"/>
        <v>6.9798000000000004E-3</v>
      </c>
      <c r="R28" s="119">
        <f t="shared" si="21"/>
        <v>85</v>
      </c>
      <c r="S28" s="120">
        <f t="shared" si="22"/>
        <v>0.32</v>
      </c>
      <c r="T28" s="126">
        <f t="shared" si="18"/>
        <v>109</v>
      </c>
      <c r="U28" s="127">
        <f t="shared" si="23"/>
        <v>0.41</v>
      </c>
      <c r="V28" s="386"/>
      <c r="W28" s="351">
        <f t="shared" si="5"/>
        <v>159.69999999999999</v>
      </c>
      <c r="X28" s="352">
        <f t="shared" si="19"/>
        <v>857.68</v>
      </c>
      <c r="Y28" s="355"/>
      <c r="Z28" s="356">
        <f t="shared" si="6"/>
        <v>99142.32</v>
      </c>
      <c r="AA28" s="357">
        <f t="shared" si="7"/>
        <v>0.01</v>
      </c>
      <c r="AB28" s="358">
        <f t="shared" si="8"/>
        <v>12091.361753958587</v>
      </c>
      <c r="AC28" s="359">
        <f t="shared" si="9"/>
        <v>12355.361753958587</v>
      </c>
      <c r="AD28" s="174">
        <v>9</v>
      </c>
      <c r="AE28" s="389"/>
      <c r="AF28" s="353">
        <f t="shared" si="10"/>
        <v>0.23</v>
      </c>
      <c r="AG28" s="354">
        <f t="shared" si="11"/>
        <v>0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25</v>
      </c>
      <c r="D29" s="9"/>
      <c r="E29" s="108">
        <f t="shared" si="14"/>
        <v>4</v>
      </c>
      <c r="F29" s="101">
        <f t="shared" si="24"/>
        <v>51</v>
      </c>
      <c r="G29" s="102">
        <f t="shared" si="15"/>
        <v>315</v>
      </c>
      <c r="H29" s="9"/>
      <c r="I29" s="13">
        <f t="shared" si="16"/>
        <v>1.53</v>
      </c>
      <c r="J29" s="14">
        <f t="shared" si="0"/>
        <v>0.53600000000000003</v>
      </c>
      <c r="K29" s="15">
        <f t="shared" si="20"/>
        <v>1.645</v>
      </c>
      <c r="L29" s="157"/>
      <c r="M29" s="163">
        <f t="shared" si="1"/>
        <v>291.95999999999998</v>
      </c>
      <c r="N29" s="313">
        <f t="shared" si="2"/>
        <v>2.9195999999999996E-3</v>
      </c>
      <c r="O29" s="160">
        <f t="shared" si="3"/>
        <v>12.21</v>
      </c>
      <c r="P29" s="213">
        <f t="shared" si="17"/>
        <v>1121.22</v>
      </c>
      <c r="Q29" s="224">
        <f t="shared" si="4"/>
        <v>1.12122E-2</v>
      </c>
      <c r="R29" s="121">
        <f t="shared" si="21"/>
        <v>92</v>
      </c>
      <c r="S29" s="122">
        <f t="shared" si="22"/>
        <v>0.28999999999999998</v>
      </c>
      <c r="T29" s="132">
        <f t="shared" si="18"/>
        <v>117</v>
      </c>
      <c r="U29" s="122">
        <f t="shared" si="23"/>
        <v>0.37</v>
      </c>
      <c r="V29" s="386"/>
      <c r="W29" s="360">
        <f t="shared" si="5"/>
        <v>236.88</v>
      </c>
      <c r="X29" s="361">
        <f t="shared" si="19"/>
        <v>1358.1</v>
      </c>
      <c r="Y29" s="355"/>
      <c r="Z29" s="364">
        <f t="shared" si="6"/>
        <v>98641.9</v>
      </c>
      <c r="AA29" s="365">
        <f t="shared" si="7"/>
        <v>0.01</v>
      </c>
      <c r="AB29" s="366">
        <f t="shared" si="8"/>
        <v>8094.3000819000808</v>
      </c>
      <c r="AC29" s="367">
        <f t="shared" si="9"/>
        <v>8409.3000819000808</v>
      </c>
      <c r="AD29" s="174">
        <v>10</v>
      </c>
      <c r="AE29" s="389"/>
      <c r="AF29" s="362">
        <f t="shared" si="10"/>
        <v>0.21</v>
      </c>
      <c r="AG29" s="363">
        <f t="shared" si="11"/>
        <v>0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26</v>
      </c>
      <c r="D30" s="76"/>
      <c r="E30" s="107">
        <f t="shared" si="14"/>
        <v>8</v>
      </c>
      <c r="F30" s="105">
        <f t="shared" si="24"/>
        <v>59</v>
      </c>
      <c r="G30" s="100">
        <f t="shared" si="15"/>
        <v>374</v>
      </c>
      <c r="H30" s="11"/>
      <c r="I30" s="7">
        <f t="shared" si="16"/>
        <v>1.5649999999999999</v>
      </c>
      <c r="J30" s="110">
        <f t="shared" si="0"/>
        <v>0.83899999999999997</v>
      </c>
      <c r="K30" s="8">
        <f t="shared" si="20"/>
        <v>2.484</v>
      </c>
      <c r="L30" s="157"/>
      <c r="M30" s="162">
        <f t="shared" si="1"/>
        <v>457.03</v>
      </c>
      <c r="N30" s="312">
        <f t="shared" si="2"/>
        <v>4.5702999999999994E-3</v>
      </c>
      <c r="O30" s="159">
        <f t="shared" si="3"/>
        <v>18.350000000000001</v>
      </c>
      <c r="P30" s="212">
        <f t="shared" si="17"/>
        <v>1848.39</v>
      </c>
      <c r="Q30" s="225">
        <f t="shared" si="4"/>
        <v>1.8483900000000001E-2</v>
      </c>
      <c r="R30" s="119">
        <f t="shared" si="21"/>
        <v>101</v>
      </c>
      <c r="S30" s="120">
        <f t="shared" si="22"/>
        <v>0.27</v>
      </c>
      <c r="T30" s="126">
        <f t="shared" si="18"/>
        <v>127</v>
      </c>
      <c r="U30" s="127">
        <f t="shared" si="23"/>
        <v>0.34</v>
      </c>
      <c r="V30" s="386"/>
      <c r="W30" s="351">
        <f t="shared" si="5"/>
        <v>357.7</v>
      </c>
      <c r="X30" s="352">
        <f t="shared" si="19"/>
        <v>2206.09</v>
      </c>
      <c r="Y30" s="355"/>
      <c r="Z30" s="356">
        <f t="shared" si="6"/>
        <v>97793.91</v>
      </c>
      <c r="AA30" s="357">
        <f t="shared" si="7"/>
        <v>0.02</v>
      </c>
      <c r="AB30" s="358">
        <f t="shared" si="8"/>
        <v>5344.9629427792916</v>
      </c>
      <c r="AC30" s="359">
        <f t="shared" si="9"/>
        <v>5718.9629427792916</v>
      </c>
      <c r="AD30" s="174">
        <v>11</v>
      </c>
      <c r="AE30" s="389"/>
      <c r="AF30" s="353">
        <f t="shared" si="10"/>
        <v>0.19</v>
      </c>
      <c r="AG30" s="354">
        <f t="shared" si="11"/>
        <v>0</v>
      </c>
      <c r="AL30" s="398"/>
    </row>
    <row r="31" spans="1:38" ht="15">
      <c r="A31" s="392">
        <v>12</v>
      </c>
      <c r="B31" s="107">
        <f t="shared" si="12"/>
        <v>1</v>
      </c>
      <c r="C31" s="112">
        <f t="shared" si="13"/>
        <v>27</v>
      </c>
      <c r="D31" s="76"/>
      <c r="E31" s="107">
        <f t="shared" si="14"/>
        <v>8</v>
      </c>
      <c r="F31" s="105">
        <f t="shared" si="24"/>
        <v>67</v>
      </c>
      <c r="G31" s="100">
        <f t="shared" si="15"/>
        <v>441</v>
      </c>
      <c r="H31" s="11"/>
      <c r="I31" s="7">
        <f t="shared" si="16"/>
        <v>1.6</v>
      </c>
      <c r="J31" s="110">
        <f t="shared" si="0"/>
        <v>1.3420000000000001</v>
      </c>
      <c r="K31" s="8">
        <f t="shared" si="20"/>
        <v>3.8260000000000001</v>
      </c>
      <c r="L31" s="157"/>
      <c r="M31" s="162">
        <f t="shared" si="1"/>
        <v>734.27</v>
      </c>
      <c r="N31" s="312">
        <f t="shared" si="2"/>
        <v>7.3426999999999997E-3</v>
      </c>
      <c r="O31" s="159">
        <f t="shared" si="3"/>
        <v>28.34</v>
      </c>
      <c r="P31" s="212">
        <f t="shared" si="17"/>
        <v>3088.82</v>
      </c>
      <c r="Q31" s="225">
        <f t="shared" si="4"/>
        <v>3.0888200000000001E-2</v>
      </c>
      <c r="R31" s="119">
        <f t="shared" si="21"/>
        <v>109</v>
      </c>
      <c r="S31" s="120">
        <f t="shared" si="22"/>
        <v>0.25</v>
      </c>
      <c r="T31" s="126">
        <f t="shared" si="18"/>
        <v>136</v>
      </c>
      <c r="U31" s="127">
        <f t="shared" si="23"/>
        <v>0.31</v>
      </c>
      <c r="V31" s="386"/>
      <c r="W31" s="351">
        <f t="shared" si="5"/>
        <v>550.94000000000005</v>
      </c>
      <c r="X31" s="352">
        <f t="shared" si="19"/>
        <v>3639.76</v>
      </c>
      <c r="Y31" s="355"/>
      <c r="Z31" s="356">
        <f t="shared" si="6"/>
        <v>96360.24</v>
      </c>
      <c r="AA31" s="357">
        <f t="shared" si="7"/>
        <v>0.04</v>
      </c>
      <c r="AB31" s="358">
        <f t="shared" si="8"/>
        <v>3415.7019054340153</v>
      </c>
      <c r="AC31" s="359">
        <f t="shared" si="9"/>
        <v>3856.7019054340153</v>
      </c>
      <c r="AD31" s="174">
        <v>12</v>
      </c>
      <c r="AE31" s="389"/>
      <c r="AF31" s="353">
        <f t="shared" si="10"/>
        <v>0.18</v>
      </c>
      <c r="AG31" s="354">
        <f t="shared" si="11"/>
        <v>0.01</v>
      </c>
      <c r="AL31" s="398"/>
    </row>
    <row r="32" spans="1:38" ht="15">
      <c r="A32" s="165">
        <v>13</v>
      </c>
      <c r="B32" s="107">
        <f t="shared" si="12"/>
        <v>1</v>
      </c>
      <c r="C32" s="112">
        <f t="shared" si="13"/>
        <v>28</v>
      </c>
      <c r="D32" s="76"/>
      <c r="E32" s="107">
        <f t="shared" si="14"/>
        <v>8</v>
      </c>
      <c r="F32" s="105">
        <f t="shared" si="24"/>
        <v>75</v>
      </c>
      <c r="G32" s="100">
        <f t="shared" si="15"/>
        <v>516</v>
      </c>
      <c r="H32" s="11"/>
      <c r="I32" s="7">
        <f t="shared" si="16"/>
        <v>1.635</v>
      </c>
      <c r="J32" s="110">
        <f t="shared" si="0"/>
        <v>2.194</v>
      </c>
      <c r="K32" s="8">
        <f t="shared" si="20"/>
        <v>6.02</v>
      </c>
      <c r="L32" s="157"/>
      <c r="M32" s="162">
        <f t="shared" si="1"/>
        <v>1198.76</v>
      </c>
      <c r="N32" s="312">
        <f t="shared" si="2"/>
        <v>1.1987599999999999E-2</v>
      </c>
      <c r="O32" s="159">
        <f t="shared" si="3"/>
        <v>44.55</v>
      </c>
      <c r="P32" s="212">
        <f t="shared" si="17"/>
        <v>5232.2</v>
      </c>
      <c r="Q32" s="225">
        <f t="shared" si="4"/>
        <v>5.2322E-2</v>
      </c>
      <c r="R32" s="119">
        <f t="shared" si="21"/>
        <v>117</v>
      </c>
      <c r="S32" s="120">
        <f t="shared" si="22"/>
        <v>0.23</v>
      </c>
      <c r="T32" s="126">
        <f t="shared" si="18"/>
        <v>145</v>
      </c>
      <c r="U32" s="127">
        <f t="shared" si="23"/>
        <v>0.28000000000000003</v>
      </c>
      <c r="V32" s="386"/>
      <c r="W32" s="351">
        <f t="shared" si="5"/>
        <v>866.88</v>
      </c>
      <c r="X32" s="352">
        <f t="shared" si="19"/>
        <v>6099.08</v>
      </c>
      <c r="Y32" s="355"/>
      <c r="Z32" s="356">
        <f t="shared" si="6"/>
        <v>93900.92</v>
      </c>
      <c r="AA32" s="357">
        <f t="shared" si="7"/>
        <v>0.06</v>
      </c>
      <c r="AB32" s="358">
        <f t="shared" si="8"/>
        <v>2123.3316273849609</v>
      </c>
      <c r="AC32" s="359">
        <f t="shared" si="9"/>
        <v>2639.3316273849609</v>
      </c>
      <c r="AD32" s="174">
        <v>13</v>
      </c>
      <c r="AE32" s="389"/>
      <c r="AF32" s="353">
        <f t="shared" si="10"/>
        <v>0.17</v>
      </c>
      <c r="AG32" s="354">
        <f t="shared" si="11"/>
        <v>0.01</v>
      </c>
      <c r="AL32" s="398"/>
    </row>
    <row r="33" spans="1:38" ht="15">
      <c r="A33" s="165">
        <v>14</v>
      </c>
      <c r="B33" s="107">
        <f t="shared" si="12"/>
        <v>1</v>
      </c>
      <c r="C33" s="112">
        <f t="shared" si="13"/>
        <v>29</v>
      </c>
      <c r="D33" s="76"/>
      <c r="E33" s="107">
        <f t="shared" si="14"/>
        <v>8</v>
      </c>
      <c r="F33" s="105">
        <f t="shared" si="24"/>
        <v>83</v>
      </c>
      <c r="G33" s="100">
        <f t="shared" si="15"/>
        <v>599</v>
      </c>
      <c r="H33" s="11"/>
      <c r="I33" s="7">
        <f t="shared" si="16"/>
        <v>1.67</v>
      </c>
      <c r="J33" s="110">
        <f t="shared" si="0"/>
        <v>3.6640000000000001</v>
      </c>
      <c r="K33" s="8">
        <f t="shared" si="20"/>
        <v>9.6839999999999993</v>
      </c>
      <c r="L33" s="157"/>
      <c r="M33" s="162">
        <f t="shared" si="1"/>
        <v>1999.02</v>
      </c>
      <c r="N33" s="312">
        <f t="shared" si="2"/>
        <v>1.99902E-2</v>
      </c>
      <c r="O33" s="159">
        <f t="shared" si="3"/>
        <v>71.63</v>
      </c>
      <c r="P33" s="212">
        <f t="shared" si="17"/>
        <v>8959.2900000000009</v>
      </c>
      <c r="Q33" s="225">
        <f t="shared" si="4"/>
        <v>8.9592900000000003E-2</v>
      </c>
      <c r="R33" s="119">
        <f t="shared" si="21"/>
        <v>125</v>
      </c>
      <c r="S33" s="120">
        <f t="shared" si="22"/>
        <v>0.21</v>
      </c>
      <c r="T33" s="126">
        <f t="shared" si="18"/>
        <v>154</v>
      </c>
      <c r="U33" s="127">
        <f t="shared" si="23"/>
        <v>0.26</v>
      </c>
      <c r="V33" s="386"/>
      <c r="W33" s="351">
        <f t="shared" si="5"/>
        <v>1394.5</v>
      </c>
      <c r="X33" s="352">
        <f t="shared" si="19"/>
        <v>10353.790000000001</v>
      </c>
      <c r="Y33" s="355"/>
      <c r="Z33" s="356">
        <f t="shared" si="6"/>
        <v>89646.21</v>
      </c>
      <c r="AA33" s="357">
        <f t="shared" si="7"/>
        <v>0.1</v>
      </c>
      <c r="AB33" s="358">
        <f t="shared" si="8"/>
        <v>1267.0921401647354</v>
      </c>
      <c r="AC33" s="359">
        <f t="shared" si="9"/>
        <v>1866.0921401647354</v>
      </c>
      <c r="AD33" s="174">
        <v>14</v>
      </c>
      <c r="AE33" s="389"/>
      <c r="AF33" s="353">
        <f t="shared" si="10"/>
        <v>0.16</v>
      </c>
      <c r="AG33" s="354">
        <f t="shared" si="11"/>
        <v>0.01</v>
      </c>
      <c r="AJ33" s="398"/>
      <c r="AL33" s="398"/>
    </row>
    <row r="34" spans="1:38" ht="15">
      <c r="A34" s="165">
        <v>15</v>
      </c>
      <c r="B34" s="108">
        <f t="shared" si="12"/>
        <v>1</v>
      </c>
      <c r="C34" s="102">
        <f t="shared" si="13"/>
        <v>30</v>
      </c>
      <c r="D34" s="9"/>
      <c r="E34" s="108">
        <f t="shared" si="14"/>
        <v>8</v>
      </c>
      <c r="F34" s="101">
        <f t="shared" si="24"/>
        <v>91</v>
      </c>
      <c r="G34" s="102">
        <f t="shared" si="15"/>
        <v>690</v>
      </c>
      <c r="H34" s="9"/>
      <c r="I34" s="13">
        <f t="shared" si="16"/>
        <v>1.7050000000000001</v>
      </c>
      <c r="J34" s="14">
        <f t="shared" si="0"/>
        <v>6.2469999999999999</v>
      </c>
      <c r="K34" s="15">
        <f t="shared" si="20"/>
        <v>15.930999999999999</v>
      </c>
      <c r="L34" s="157"/>
      <c r="M34" s="163">
        <f t="shared" si="1"/>
        <v>3407.68</v>
      </c>
      <c r="N34" s="313">
        <f t="shared" si="2"/>
        <v>3.4076799999999997E-2</v>
      </c>
      <c r="O34" s="160">
        <f t="shared" si="3"/>
        <v>117.88</v>
      </c>
      <c r="P34" s="213">
        <f t="shared" si="17"/>
        <v>15528.28</v>
      </c>
      <c r="Q34" s="224">
        <f t="shared" si="4"/>
        <v>0.1552828</v>
      </c>
      <c r="R34" s="121">
        <f t="shared" si="21"/>
        <v>132</v>
      </c>
      <c r="S34" s="122">
        <f t="shared" si="22"/>
        <v>0.19</v>
      </c>
      <c r="T34" s="130">
        <f t="shared" si="18"/>
        <v>162</v>
      </c>
      <c r="U34" s="131">
        <f t="shared" si="23"/>
        <v>0.23</v>
      </c>
      <c r="V34" s="386"/>
      <c r="W34" s="360">
        <f t="shared" si="5"/>
        <v>2294.06</v>
      </c>
      <c r="X34" s="361">
        <f t="shared" si="19"/>
        <v>17822.34</v>
      </c>
      <c r="Y34" s="355"/>
      <c r="Z34" s="364">
        <f t="shared" si="6"/>
        <v>82177.66</v>
      </c>
      <c r="AA34" s="365">
        <f t="shared" si="7"/>
        <v>0.18</v>
      </c>
      <c r="AB34" s="366">
        <f t="shared" si="8"/>
        <v>712.69857482185273</v>
      </c>
      <c r="AC34" s="367">
        <f t="shared" si="9"/>
        <v>1402.6985748218526</v>
      </c>
      <c r="AD34" s="174">
        <v>15</v>
      </c>
      <c r="AE34" s="389"/>
      <c r="AF34" s="362">
        <f t="shared" si="10"/>
        <v>0.15</v>
      </c>
      <c r="AG34" s="363">
        <f t="shared" si="11"/>
        <v>0.02</v>
      </c>
    </row>
    <row r="35" spans="1:38" ht="15">
      <c r="A35" s="165">
        <v>16</v>
      </c>
      <c r="B35" s="107">
        <f t="shared" si="12"/>
        <v>1</v>
      </c>
      <c r="C35" s="112">
        <f t="shared" si="13"/>
        <v>31</v>
      </c>
      <c r="D35" s="76"/>
      <c r="E35" s="107">
        <f t="shared" si="14"/>
        <v>8</v>
      </c>
      <c r="F35" s="105">
        <f t="shared" si="24"/>
        <v>99</v>
      </c>
      <c r="G35" s="100">
        <f t="shared" si="15"/>
        <v>789</v>
      </c>
      <c r="H35" s="11"/>
      <c r="I35" s="7">
        <f t="shared" si="16"/>
        <v>1.74</v>
      </c>
      <c r="J35" s="110">
        <f t="shared" si="0"/>
        <v>10.87</v>
      </c>
      <c r="K35" s="8">
        <f t="shared" si="20"/>
        <v>26.800999999999998</v>
      </c>
      <c r="L35" s="157"/>
      <c r="M35" s="162">
        <f t="shared" si="1"/>
        <v>5931.37</v>
      </c>
      <c r="N35" s="312">
        <f t="shared" si="2"/>
        <v>5.9313699999999997E-2</v>
      </c>
      <c r="O35" s="159">
        <f t="shared" si="3"/>
        <v>198.32</v>
      </c>
      <c r="P35" s="212">
        <f t="shared" si="17"/>
        <v>27286.43</v>
      </c>
      <c r="Q35" s="225">
        <f t="shared" si="4"/>
        <v>0.2728643</v>
      </c>
      <c r="R35" s="119">
        <f t="shared" si="21"/>
        <v>138</v>
      </c>
      <c r="S35" s="120">
        <f t="shared" si="22"/>
        <v>0.17</v>
      </c>
      <c r="T35" s="126">
        <f t="shared" si="18"/>
        <v>169</v>
      </c>
      <c r="U35" s="127">
        <f t="shared" si="23"/>
        <v>0.21</v>
      </c>
      <c r="V35" s="386"/>
      <c r="W35" s="351">
        <f t="shared" si="5"/>
        <v>3859.34</v>
      </c>
      <c r="X35" s="352">
        <f t="shared" si="19"/>
        <v>31145.77</v>
      </c>
      <c r="Y35" s="355"/>
      <c r="Z35" s="356">
        <f t="shared" si="6"/>
        <v>68854.23</v>
      </c>
      <c r="AA35" s="357">
        <f t="shared" si="7"/>
        <v>0.31</v>
      </c>
      <c r="AB35" s="358">
        <f t="shared" si="8"/>
        <v>362.75565752319488</v>
      </c>
      <c r="AC35" s="359">
        <f t="shared" si="9"/>
        <v>1151.7556575231949</v>
      </c>
      <c r="AD35" s="174">
        <v>16</v>
      </c>
      <c r="AE35" s="389"/>
      <c r="AF35" s="353">
        <f t="shared" si="10"/>
        <v>0.14000000000000001</v>
      </c>
      <c r="AG35" s="354">
        <f t="shared" si="11"/>
        <v>0.04</v>
      </c>
    </row>
    <row r="36" spans="1:38" ht="15">
      <c r="A36" s="165">
        <v>17</v>
      </c>
      <c r="B36" s="107">
        <f t="shared" si="12"/>
        <v>1</v>
      </c>
      <c r="C36" s="112">
        <f t="shared" si="13"/>
        <v>32</v>
      </c>
      <c r="D36" s="76"/>
      <c r="E36" s="107">
        <f t="shared" si="14"/>
        <v>8</v>
      </c>
      <c r="F36" s="105">
        <f t="shared" si="24"/>
        <v>107</v>
      </c>
      <c r="G36" s="100">
        <f t="shared" si="15"/>
        <v>896</v>
      </c>
      <c r="H36" s="11"/>
      <c r="I36" s="7">
        <f t="shared" si="16"/>
        <v>1.7749999999999999</v>
      </c>
      <c r="J36" s="110">
        <f t="shared" si="0"/>
        <v>19.294</v>
      </c>
      <c r="K36" s="8">
        <f t="shared" si="20"/>
        <v>46.094999999999999</v>
      </c>
      <c r="L36" s="157"/>
      <c r="M36" s="162">
        <f t="shared" si="1"/>
        <v>10544.03</v>
      </c>
      <c r="N36" s="312">
        <f t="shared" si="2"/>
        <v>0.1054403</v>
      </c>
      <c r="O36" s="159">
        <f t="shared" si="3"/>
        <v>341.14</v>
      </c>
      <c r="P36" s="212">
        <f t="shared" si="17"/>
        <v>48662.57</v>
      </c>
      <c r="Q36" s="225">
        <f t="shared" si="4"/>
        <v>0.48662569999999999</v>
      </c>
      <c r="R36" s="119">
        <f t="shared" si="21"/>
        <v>143</v>
      </c>
      <c r="S36" s="120">
        <f t="shared" si="22"/>
        <v>0.16</v>
      </c>
      <c r="T36" s="126">
        <f t="shared" si="18"/>
        <v>175</v>
      </c>
      <c r="U36" s="127">
        <f t="shared" si="23"/>
        <v>0.2</v>
      </c>
      <c r="V36" s="386"/>
      <c r="W36" s="351">
        <f t="shared" si="5"/>
        <v>6637.68</v>
      </c>
      <c r="X36" s="352">
        <f t="shared" si="19"/>
        <v>55300.25</v>
      </c>
      <c r="Y36" s="355"/>
      <c r="Z36" s="356">
        <f t="shared" si="6"/>
        <v>44699.75</v>
      </c>
      <c r="AA36" s="357">
        <f t="shared" si="7"/>
        <v>0.55000000000000004</v>
      </c>
      <c r="AB36" s="358">
        <f t="shared" si="8"/>
        <v>146.59639444216452</v>
      </c>
      <c r="AC36" s="359">
        <f t="shared" si="9"/>
        <v>1042.5963944421646</v>
      </c>
      <c r="AD36" s="174">
        <v>17</v>
      </c>
      <c r="AE36" s="389"/>
      <c r="AF36" s="353">
        <f t="shared" si="10"/>
        <v>0.14000000000000001</v>
      </c>
      <c r="AG36" s="354">
        <f t="shared" si="11"/>
        <v>7.0000000000000007E-2</v>
      </c>
    </row>
    <row r="37" spans="1:38" ht="15">
      <c r="A37" s="165">
        <v>18</v>
      </c>
      <c r="B37" s="107">
        <f t="shared" si="12"/>
        <v>1</v>
      </c>
      <c r="C37" s="112">
        <f t="shared" si="13"/>
        <v>33</v>
      </c>
      <c r="D37" s="76"/>
      <c r="E37" s="107">
        <f t="shared" si="14"/>
        <v>8</v>
      </c>
      <c r="F37" s="105">
        <f t="shared" si="24"/>
        <v>115</v>
      </c>
      <c r="G37" s="100">
        <f t="shared" si="15"/>
        <v>1011</v>
      </c>
      <c r="H37" s="11"/>
      <c r="I37" s="7">
        <f t="shared" si="16"/>
        <v>1.81</v>
      </c>
      <c r="J37" s="110">
        <f t="shared" si="0"/>
        <v>34.921999999999997</v>
      </c>
      <c r="K37" s="8">
        <f t="shared" si="20"/>
        <v>81.016999999999996</v>
      </c>
      <c r="L37" s="157"/>
      <c r="M37" s="162">
        <f t="shared" si="1"/>
        <v>19130.53</v>
      </c>
      <c r="N37" s="312">
        <f t="shared" si="2"/>
        <v>0.19130529999999998</v>
      </c>
      <c r="O37" s="159">
        <f t="shared" si="3"/>
        <v>599.54999999999995</v>
      </c>
      <c r="P37" s="212">
        <f t="shared" si="17"/>
        <v>88175.84</v>
      </c>
      <c r="Q37" s="225">
        <f t="shared" si="4"/>
        <v>0.88175839999999994</v>
      </c>
      <c r="R37" s="119">
        <f t="shared" si="21"/>
        <v>147</v>
      </c>
      <c r="S37" s="120">
        <f t="shared" si="22"/>
        <v>0.15</v>
      </c>
      <c r="T37" s="126">
        <f t="shared" si="18"/>
        <v>180</v>
      </c>
      <c r="U37" s="127">
        <f t="shared" si="23"/>
        <v>0.18</v>
      </c>
      <c r="V37" s="386"/>
      <c r="W37" s="351">
        <f t="shared" si="5"/>
        <v>11666.45</v>
      </c>
      <c r="X37" s="352">
        <f t="shared" si="19"/>
        <v>99842.29</v>
      </c>
      <c r="Y37" s="355"/>
      <c r="Z37" s="356">
        <f t="shared" si="6"/>
        <v>157.71</v>
      </c>
      <c r="AA37" s="357">
        <f t="shared" si="7"/>
        <v>1</v>
      </c>
      <c r="AB37" s="358">
        <f t="shared" si="8"/>
        <v>15.829989158535573</v>
      </c>
      <c r="AC37" s="359">
        <f t="shared" si="9"/>
        <v>1026.8299891585357</v>
      </c>
      <c r="AD37" s="174">
        <v>18</v>
      </c>
      <c r="AE37" s="389"/>
      <c r="AF37" s="353">
        <f t="shared" si="10"/>
        <v>0.13</v>
      </c>
      <c r="AG37" s="354">
        <f t="shared" si="11"/>
        <v>0.12</v>
      </c>
    </row>
    <row r="38" spans="1:38" ht="15">
      <c r="A38" s="165">
        <v>19</v>
      </c>
      <c r="B38" s="107">
        <f t="shared" si="12"/>
        <v>1</v>
      </c>
      <c r="C38" s="112">
        <f t="shared" si="13"/>
        <v>34</v>
      </c>
      <c r="D38" s="76"/>
      <c r="E38" s="107">
        <f t="shared" si="14"/>
        <v>8</v>
      </c>
      <c r="F38" s="105">
        <f t="shared" si="24"/>
        <v>123</v>
      </c>
      <c r="G38" s="100">
        <f t="shared" si="15"/>
        <v>1134</v>
      </c>
      <c r="H38" s="11"/>
      <c r="I38" s="7">
        <f t="shared" si="16"/>
        <v>1.845</v>
      </c>
      <c r="J38" s="110">
        <f t="shared" si="0"/>
        <v>64.430999999999997</v>
      </c>
      <c r="K38" s="8">
        <f t="shared" si="20"/>
        <v>145.44799999999998</v>
      </c>
      <c r="L38" s="157"/>
      <c r="M38" s="162">
        <f t="shared" si="1"/>
        <v>35420</v>
      </c>
      <c r="N38" s="312">
        <f t="shared" si="2"/>
        <v>0.35420000000000001</v>
      </c>
      <c r="O38" s="159">
        <f t="shared" si="3"/>
        <v>1076.33</v>
      </c>
      <c r="P38" s="212">
        <f t="shared" si="17"/>
        <v>162440.85</v>
      </c>
      <c r="Q38" s="225">
        <f t="shared" si="4"/>
        <v>1.6244085000000001</v>
      </c>
      <c r="R38" s="119">
        <f t="shared" si="21"/>
        <v>151</v>
      </c>
      <c r="S38" s="120">
        <f t="shared" si="22"/>
        <v>0.13</v>
      </c>
      <c r="T38" s="126">
        <f t="shared" si="18"/>
        <v>185</v>
      </c>
      <c r="U38" s="127">
        <f t="shared" si="23"/>
        <v>0.16</v>
      </c>
      <c r="V38" s="386"/>
      <c r="W38" s="351">
        <f t="shared" si="5"/>
        <v>20944.509999999998</v>
      </c>
      <c r="X38" s="352">
        <f t="shared" si="19"/>
        <v>183385.36</v>
      </c>
      <c r="Y38" s="355"/>
      <c r="Z38" s="356">
        <f t="shared" si="6"/>
        <v>-83385.36</v>
      </c>
      <c r="AA38" s="357">
        <f t="shared" si="7"/>
        <v>1.83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0.13</v>
      </c>
      <c r="AG38" s="354">
        <f t="shared" si="11"/>
        <v>0.21</v>
      </c>
    </row>
    <row r="39" spans="1:38" ht="15.75" thickBot="1">
      <c r="A39" s="166">
        <v>20</v>
      </c>
      <c r="B39" s="109">
        <f t="shared" si="12"/>
        <v>1</v>
      </c>
      <c r="C39" s="113">
        <f t="shared" si="13"/>
        <v>35</v>
      </c>
      <c r="D39" s="79"/>
      <c r="E39" s="109">
        <f t="shared" si="14"/>
        <v>8</v>
      </c>
      <c r="F39" s="106">
        <f t="shared" si="24"/>
        <v>131</v>
      </c>
      <c r="G39" s="103">
        <f t="shared" si="15"/>
        <v>1265</v>
      </c>
      <c r="H39" s="21"/>
      <c r="I39" s="17">
        <f t="shared" si="16"/>
        <v>1.88</v>
      </c>
      <c r="J39" s="111">
        <f t="shared" si="0"/>
        <v>121.13</v>
      </c>
      <c r="K39" s="18">
        <f t="shared" si="20"/>
        <v>266.57799999999997</v>
      </c>
      <c r="L39" s="157"/>
      <c r="M39" s="164">
        <f t="shared" si="1"/>
        <v>66890.2</v>
      </c>
      <c r="N39" s="314">
        <f t="shared" si="2"/>
        <v>0.668902</v>
      </c>
      <c r="O39" s="161">
        <f t="shared" si="3"/>
        <v>1972.69</v>
      </c>
      <c r="P39" s="211">
        <f t="shared" si="17"/>
        <v>304418.81</v>
      </c>
      <c r="Q39" s="226">
        <f t="shared" si="4"/>
        <v>3.0441881</v>
      </c>
      <c r="R39" s="123">
        <f t="shared" si="21"/>
        <v>154</v>
      </c>
      <c r="S39" s="124">
        <f t="shared" si="22"/>
        <v>0.12</v>
      </c>
      <c r="T39" s="128">
        <f t="shared" si="18"/>
        <v>189</v>
      </c>
      <c r="U39" s="129">
        <f t="shared" si="23"/>
        <v>0.15</v>
      </c>
      <c r="V39" s="386"/>
      <c r="W39" s="368">
        <f t="shared" si="5"/>
        <v>38387.230000000003</v>
      </c>
      <c r="X39" s="369">
        <f t="shared" si="19"/>
        <v>342806.04</v>
      </c>
      <c r="Y39" s="355"/>
      <c r="Z39" s="372">
        <f t="shared" si="6"/>
        <v>-242806.04</v>
      </c>
      <c r="AA39" s="373">
        <f t="shared" si="7"/>
        <v>3.43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0.13</v>
      </c>
      <c r="AG39" s="371">
        <f t="shared" si="11"/>
        <v>0.38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4">
        <v>1</v>
      </c>
      <c r="C43" s="394"/>
      <c r="D43" s="394"/>
      <c r="E43" s="394"/>
      <c r="F43" s="394">
        <v>2</v>
      </c>
      <c r="G43" s="394"/>
      <c r="H43" s="394"/>
      <c r="I43" s="394"/>
      <c r="J43" s="394">
        <v>3</v>
      </c>
      <c r="K43" s="394"/>
      <c r="L43" s="394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4"/>
      <c r="W43" s="431">
        <v>5</v>
      </c>
      <c r="X43" s="432"/>
      <c r="Y43" s="394"/>
      <c r="Z43" s="394"/>
      <c r="AA43" s="431">
        <v>6</v>
      </c>
      <c r="AB43" s="431"/>
      <c r="AF43" s="431">
        <v>7</v>
      </c>
      <c r="AG43" s="431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AI26:AI27"/>
    <mergeCell ref="M43:U43"/>
    <mergeCell ref="W43:X43"/>
    <mergeCell ref="AA43:AB43"/>
    <mergeCell ref="AF43:AG43"/>
    <mergeCell ref="AI5:AI6"/>
    <mergeCell ref="N12:O12"/>
    <mergeCell ref="M18:N18"/>
    <mergeCell ref="P18:Q18"/>
    <mergeCell ref="R18:S18"/>
    <mergeCell ref="T18:U18"/>
    <mergeCell ref="AB18:AC18"/>
  </mergeCells>
  <phoneticPr fontId="2" type="noConversion"/>
  <pageMargins left="0.75" right="0.75" top="1" bottom="1" header="0.5" footer="0.5"/>
  <headerFooter alignWithMargins="0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J24" sqref="AJ24:AM3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18</v>
      </c>
      <c r="D2" s="83"/>
      <c r="E2" s="96" t="s">
        <v>12</v>
      </c>
      <c r="F2" s="247" t="str">
        <f>IF(G$2&lt;2,"д.б. &gt;1","")</f>
        <v/>
      </c>
      <c r="G2" s="144">
        <f>'0.01'!G2</f>
        <v>19</v>
      </c>
      <c r="H2" s="84"/>
      <c r="I2" s="96" t="s">
        <v>0</v>
      </c>
      <c r="J2" s="248" t="str">
        <f>IF(K$2&lt;0,"д.б. &gt;0","")</f>
        <v/>
      </c>
      <c r="K2" s="149">
        <v>0.05</v>
      </c>
      <c r="L2" s="115"/>
      <c r="M2" s="114" t="s">
        <v>27</v>
      </c>
      <c r="N2" s="114"/>
      <c r="O2" s="150" t="str">
        <f>'0.01'!O2</f>
        <v>nzdcad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1.4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7.4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4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6</v>
      </c>
      <c r="L6" s="135"/>
      <c r="M6" s="136" t="s">
        <v>36</v>
      </c>
      <c r="N6" s="136"/>
      <c r="O6" s="152">
        <f>'0.01'!O6</f>
        <v>8.08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4</v>
      </c>
      <c r="H7" s="94"/>
      <c r="I7" s="255" t="s">
        <v>3</v>
      </c>
      <c r="J7" s="248" t="str">
        <f>IF(AND(K$6=0,K$7&lt;&gt;0),"д.б. =0","")</f>
        <v/>
      </c>
      <c r="K7" s="143">
        <f>'0.01'!K7</f>
        <v>0.02</v>
      </c>
      <c r="L7" s="135"/>
      <c r="M7" s="136" t="s">
        <v>35</v>
      </c>
      <c r="N7" s="136"/>
      <c r="O7" s="153">
        <f>'0.01'!O7</f>
        <v>144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0</v>
      </c>
      <c r="D9" s="290"/>
      <c r="E9" s="287" t="s">
        <v>15</v>
      </c>
      <c r="F9" s="315"/>
      <c r="G9" s="288">
        <f>'0.01'!G9</f>
        <v>11</v>
      </c>
      <c r="H9" s="292"/>
      <c r="I9" s="287" t="s">
        <v>4</v>
      </c>
      <c r="J9" s="248" t="str">
        <f>IF(K$9&lt;0,"д.б. &gt;=0","")</f>
        <v/>
      </c>
      <c r="K9" s="293">
        <f>'0.01'!K9</f>
        <v>9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0</v>
      </c>
      <c r="D10" s="296"/>
      <c r="E10" s="287" t="s">
        <v>16</v>
      </c>
      <c r="F10" s="315"/>
      <c r="G10" s="289">
        <f>'0.01'!G10</f>
        <v>8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3.5000000000000003E-2</v>
      </c>
      <c r="L10" s="294"/>
      <c r="M10" s="299" t="s">
        <v>38</v>
      </c>
      <c r="N10" s="299"/>
      <c r="O10" s="300">
        <f>'0.01'!O10</f>
        <v>100000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395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396" t="s">
        <v>42</v>
      </c>
      <c r="AG18" s="397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0.05</v>
      </c>
      <c r="K20" s="8">
        <f>J20</f>
        <v>0.05</v>
      </c>
      <c r="L20" s="157"/>
      <c r="M20" s="162">
        <f t="shared" ref="M20:M39" si="1">ROUND(C20*O20-K20*$O$6,2)</f>
        <v>6.26</v>
      </c>
      <c r="N20" s="312">
        <f t="shared" ref="N20:N39" si="2">IF($O$10&gt;0,M20/$O$10,0)</f>
        <v>6.2600000000000004E-5</v>
      </c>
      <c r="O20" s="159">
        <f t="shared" ref="O20:O39" si="3">ROUND(ROUND(K20,2)*$O$4,2)</f>
        <v>0.37</v>
      </c>
      <c r="P20" s="212">
        <f>ROUND(J20*$O$6,2)</f>
        <v>0.4</v>
      </c>
      <c r="Q20" s="225">
        <f t="shared" ref="Q20:Q39" si="4">P20/$O$10</f>
        <v>3.9999999999999998E-6</v>
      </c>
      <c r="R20" s="119">
        <f>ROUND(P20/O20,0)</f>
        <v>1</v>
      </c>
      <c r="S20" s="120">
        <v>0</v>
      </c>
      <c r="T20" s="126">
        <f>R20+C20</f>
        <v>19</v>
      </c>
      <c r="U20" s="127">
        <v>0</v>
      </c>
      <c r="V20" s="386"/>
      <c r="W20" s="351">
        <f t="shared" ref="W20:W39" si="5">ROUND(K20*$O$7,2)</f>
        <v>7.2</v>
      </c>
      <c r="X20" s="352">
        <f>ROUND(P20+W20,2)</f>
        <v>7.6</v>
      </c>
      <c r="Y20" s="355"/>
      <c r="Z20" s="356">
        <f t="shared" ref="Z20:Z39" si="6">IF($O$10&gt;0,ROUND($O$10-X20,2),0)</f>
        <v>99992.4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270265.29729729734</v>
      </c>
      <c r="AC20" s="359">
        <f t="shared" ref="AC20:AC39" si="9">IF(AB20&gt;0,AB20+G20,0)</f>
        <v>270265.29729729734</v>
      </c>
      <c r="AD20" s="174">
        <v>1</v>
      </c>
      <c r="AE20" s="389"/>
      <c r="AF20" s="353">
        <f t="shared" ref="AF20:AF39" si="10">IF(P20&gt;0,ROUND(W20/P20,2),0)</f>
        <v>18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19</v>
      </c>
      <c r="G21" s="100">
        <f t="shared" ref="G21:G39" si="15">G20+F21</f>
        <v>19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0.05</v>
      </c>
      <c r="K21" s="8">
        <f>K20+ROUND(J21,3)</f>
        <v>0.1</v>
      </c>
      <c r="L21" s="157"/>
      <c r="M21" s="162">
        <f t="shared" si="1"/>
        <v>12.51</v>
      </c>
      <c r="N21" s="312">
        <f t="shared" si="2"/>
        <v>1.2510000000000001E-4</v>
      </c>
      <c r="O21" s="159">
        <f t="shared" si="3"/>
        <v>0.74</v>
      </c>
      <c r="P21" s="212">
        <f t="shared" ref="P21:P39" si="17">ROUND((ROUND(K20,2)*(G21-G20)*$O$4+P20+J21*$O$6),2)</f>
        <v>7.83</v>
      </c>
      <c r="Q21" s="225">
        <f t="shared" si="4"/>
        <v>7.8300000000000006E-5</v>
      </c>
      <c r="R21" s="119">
        <f>ROUND(P21/O21,0)</f>
        <v>11</v>
      </c>
      <c r="S21" s="120">
        <f>ROUND(R21/G21,2)</f>
        <v>0.57999999999999996</v>
      </c>
      <c r="T21" s="126">
        <f t="shared" ref="T21:T39" si="18">R21+C21</f>
        <v>29</v>
      </c>
      <c r="U21" s="127">
        <f>ROUND(T21/G21,2)</f>
        <v>1.53</v>
      </c>
      <c r="V21" s="386"/>
      <c r="W21" s="351">
        <f t="shared" si="5"/>
        <v>14.4</v>
      </c>
      <c r="X21" s="352">
        <f t="shared" ref="X21:X39" si="19">ROUND(P21+W21,2)</f>
        <v>22.23</v>
      </c>
      <c r="Y21" s="355"/>
      <c r="Z21" s="356">
        <f t="shared" si="6"/>
        <v>99977.77</v>
      </c>
      <c r="AA21" s="357">
        <f t="shared" si="7"/>
        <v>0</v>
      </c>
      <c r="AB21" s="358">
        <f t="shared" si="8"/>
        <v>135120.66216216216</v>
      </c>
      <c r="AC21" s="359">
        <f t="shared" si="9"/>
        <v>135139.66216216216</v>
      </c>
      <c r="AD21" s="174">
        <v>2</v>
      </c>
      <c r="AE21" s="389"/>
      <c r="AF21" s="353">
        <f t="shared" si="10"/>
        <v>1.84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18</v>
      </c>
      <c r="D22" s="76"/>
      <c r="E22" s="107">
        <f t="shared" si="14"/>
        <v>4</v>
      </c>
      <c r="F22" s="105">
        <f>F21+E22</f>
        <v>23</v>
      </c>
      <c r="G22" s="100">
        <f>G21+F22</f>
        <v>42</v>
      </c>
      <c r="H22" s="11"/>
      <c r="I22" s="7">
        <f t="shared" si="16"/>
        <v>1</v>
      </c>
      <c r="J22" s="110">
        <f t="shared" si="0"/>
        <v>0.05</v>
      </c>
      <c r="K22" s="8">
        <f t="shared" ref="K22:K39" si="20">K21+ROUND(J22,3)</f>
        <v>0.15000000000000002</v>
      </c>
      <c r="L22" s="157"/>
      <c r="M22" s="162">
        <f t="shared" si="1"/>
        <v>18.77</v>
      </c>
      <c r="N22" s="312">
        <f t="shared" si="2"/>
        <v>1.8770000000000001E-4</v>
      </c>
      <c r="O22" s="159">
        <f t="shared" si="3"/>
        <v>1.1100000000000001</v>
      </c>
      <c r="P22" s="212">
        <f t="shared" si="17"/>
        <v>25.25</v>
      </c>
      <c r="Q22" s="225">
        <f t="shared" si="4"/>
        <v>2.5250000000000001E-4</v>
      </c>
      <c r="R22" s="119">
        <f t="shared" ref="R22:R39" si="21">ROUND(P22/O22,0)</f>
        <v>23</v>
      </c>
      <c r="S22" s="120">
        <f t="shared" ref="S22:S39" si="22">ROUND(R22/G22,2)</f>
        <v>0.55000000000000004</v>
      </c>
      <c r="T22" s="126">
        <f t="shared" si="18"/>
        <v>41</v>
      </c>
      <c r="U22" s="127">
        <f t="shared" ref="U22:U39" si="23">ROUND(T22/G22,2)</f>
        <v>0.98</v>
      </c>
      <c r="V22" s="386"/>
      <c r="W22" s="351">
        <f t="shared" si="5"/>
        <v>21.6</v>
      </c>
      <c r="X22" s="352">
        <f t="shared" si="19"/>
        <v>46.85</v>
      </c>
      <c r="Y22" s="355"/>
      <c r="Z22" s="356">
        <f t="shared" si="6"/>
        <v>99953.15</v>
      </c>
      <c r="AA22" s="357">
        <f t="shared" si="7"/>
        <v>0</v>
      </c>
      <c r="AB22" s="358">
        <f t="shared" si="8"/>
        <v>90063.450450450429</v>
      </c>
      <c r="AC22" s="359">
        <f t="shared" si="9"/>
        <v>90105.450450450429</v>
      </c>
      <c r="AD22" s="174">
        <v>3</v>
      </c>
      <c r="AE22" s="389"/>
      <c r="AF22" s="353">
        <f t="shared" si="10"/>
        <v>0.86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19</v>
      </c>
      <c r="D23" s="76"/>
      <c r="E23" s="107">
        <f t="shared" si="14"/>
        <v>4</v>
      </c>
      <c r="F23" s="105">
        <f t="shared" ref="F23:F39" si="24">F22+E23</f>
        <v>27</v>
      </c>
      <c r="G23" s="100">
        <f t="shared" si="15"/>
        <v>69</v>
      </c>
      <c r="H23" s="11"/>
      <c r="I23" s="7">
        <f t="shared" si="16"/>
        <v>1.4</v>
      </c>
      <c r="J23" s="110">
        <f t="shared" si="0"/>
        <v>7.0000000000000007E-2</v>
      </c>
      <c r="K23" s="8">
        <f t="shared" si="20"/>
        <v>0.22000000000000003</v>
      </c>
      <c r="L23" s="157"/>
      <c r="M23" s="162">
        <f t="shared" si="1"/>
        <v>29.19</v>
      </c>
      <c r="N23" s="312">
        <f t="shared" si="2"/>
        <v>2.9189999999999999E-4</v>
      </c>
      <c r="O23" s="159">
        <f t="shared" si="3"/>
        <v>1.63</v>
      </c>
      <c r="P23" s="212">
        <f t="shared" si="17"/>
        <v>55.79</v>
      </c>
      <c r="Q23" s="225">
        <f t="shared" si="4"/>
        <v>5.5789999999999995E-4</v>
      </c>
      <c r="R23" s="119">
        <f t="shared" si="21"/>
        <v>34</v>
      </c>
      <c r="S23" s="120">
        <f t="shared" si="22"/>
        <v>0.49</v>
      </c>
      <c r="T23" s="126">
        <f t="shared" si="18"/>
        <v>53</v>
      </c>
      <c r="U23" s="127">
        <f t="shared" si="23"/>
        <v>0.77</v>
      </c>
      <c r="V23" s="386"/>
      <c r="W23" s="351">
        <f t="shared" si="5"/>
        <v>31.68</v>
      </c>
      <c r="X23" s="352">
        <f t="shared" si="19"/>
        <v>87.47</v>
      </c>
      <c r="Y23" s="355"/>
      <c r="Z23" s="356">
        <f t="shared" si="6"/>
        <v>99912.53</v>
      </c>
      <c r="AA23" s="357">
        <f t="shared" si="7"/>
        <v>0</v>
      </c>
      <c r="AB23" s="358">
        <f t="shared" si="8"/>
        <v>61311.579141104303</v>
      </c>
      <c r="AC23" s="359">
        <f t="shared" si="9"/>
        <v>61380.579141104303</v>
      </c>
      <c r="AD23" s="174">
        <v>4</v>
      </c>
      <c r="AE23" s="389"/>
      <c r="AF23" s="353">
        <f t="shared" si="10"/>
        <v>0.56999999999999995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20</v>
      </c>
      <c r="D24" s="9"/>
      <c r="E24" s="108">
        <f t="shared" si="14"/>
        <v>4</v>
      </c>
      <c r="F24" s="101">
        <f t="shared" si="24"/>
        <v>31</v>
      </c>
      <c r="G24" s="102">
        <f t="shared" si="15"/>
        <v>100</v>
      </c>
      <c r="H24" s="9"/>
      <c r="I24" s="13">
        <f t="shared" si="16"/>
        <v>1.4</v>
      </c>
      <c r="J24" s="14">
        <f t="shared" si="0"/>
        <v>9.8000000000000004E-2</v>
      </c>
      <c r="K24" s="15">
        <f t="shared" si="20"/>
        <v>0.31800000000000006</v>
      </c>
      <c r="L24" s="157"/>
      <c r="M24" s="163">
        <f t="shared" si="1"/>
        <v>44.83</v>
      </c>
      <c r="N24" s="313">
        <f t="shared" si="2"/>
        <v>4.483E-4</v>
      </c>
      <c r="O24" s="160">
        <f t="shared" si="3"/>
        <v>2.37</v>
      </c>
      <c r="P24" s="213">
        <f t="shared" si="17"/>
        <v>107.05</v>
      </c>
      <c r="Q24" s="224">
        <f t="shared" si="4"/>
        <v>1.0705000000000001E-3</v>
      </c>
      <c r="R24" s="121">
        <f t="shared" si="21"/>
        <v>45</v>
      </c>
      <c r="S24" s="122">
        <f t="shared" si="22"/>
        <v>0.45</v>
      </c>
      <c r="T24" s="132">
        <f t="shared" si="18"/>
        <v>65</v>
      </c>
      <c r="U24" s="122">
        <f t="shared" si="23"/>
        <v>0.65</v>
      </c>
      <c r="V24" s="386"/>
      <c r="W24" s="360">
        <f t="shared" si="5"/>
        <v>45.79</v>
      </c>
      <c r="X24" s="361">
        <f t="shared" si="19"/>
        <v>152.84</v>
      </c>
      <c r="Y24" s="355"/>
      <c r="Z24" s="364">
        <f t="shared" si="6"/>
        <v>99847.16</v>
      </c>
      <c r="AA24" s="365">
        <f t="shared" si="7"/>
        <v>0</v>
      </c>
      <c r="AB24" s="366">
        <f t="shared" si="8"/>
        <v>42145.059915611811</v>
      </c>
      <c r="AC24" s="367">
        <f t="shared" si="9"/>
        <v>42245.059915611811</v>
      </c>
      <c r="AD24" s="174">
        <v>5</v>
      </c>
      <c r="AE24" s="389"/>
      <c r="AF24" s="362">
        <f t="shared" si="10"/>
        <v>0.43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21</v>
      </c>
      <c r="D25" s="76"/>
      <c r="E25" s="107">
        <f t="shared" si="14"/>
        <v>4</v>
      </c>
      <c r="F25" s="105">
        <f t="shared" si="24"/>
        <v>35</v>
      </c>
      <c r="G25" s="100">
        <f t="shared" si="15"/>
        <v>135</v>
      </c>
      <c r="H25" s="11"/>
      <c r="I25" s="7">
        <f t="shared" si="16"/>
        <v>1.42</v>
      </c>
      <c r="J25" s="110">
        <f t="shared" si="0"/>
        <v>0.13900000000000001</v>
      </c>
      <c r="K25" s="8">
        <f t="shared" si="20"/>
        <v>0.45700000000000007</v>
      </c>
      <c r="L25" s="157"/>
      <c r="M25" s="162">
        <f t="shared" si="1"/>
        <v>67.709999999999994</v>
      </c>
      <c r="N25" s="312">
        <f t="shared" si="2"/>
        <v>6.7709999999999992E-4</v>
      </c>
      <c r="O25" s="159">
        <f t="shared" si="3"/>
        <v>3.4</v>
      </c>
      <c r="P25" s="212">
        <f t="shared" si="17"/>
        <v>191.05</v>
      </c>
      <c r="Q25" s="225">
        <f t="shared" si="4"/>
        <v>1.9105000000000001E-3</v>
      </c>
      <c r="R25" s="119">
        <f t="shared" si="21"/>
        <v>56</v>
      </c>
      <c r="S25" s="120">
        <f t="shared" si="22"/>
        <v>0.41</v>
      </c>
      <c r="T25" s="126">
        <f t="shared" si="18"/>
        <v>77</v>
      </c>
      <c r="U25" s="127">
        <f t="shared" si="23"/>
        <v>0.56999999999999995</v>
      </c>
      <c r="V25" s="386"/>
      <c r="W25" s="351">
        <f t="shared" si="5"/>
        <v>65.81</v>
      </c>
      <c r="X25" s="352">
        <f t="shared" si="19"/>
        <v>256.86</v>
      </c>
      <c r="Y25" s="355"/>
      <c r="Z25" s="356">
        <f t="shared" si="6"/>
        <v>99743.14</v>
      </c>
      <c r="AA25" s="357">
        <f t="shared" si="7"/>
        <v>0</v>
      </c>
      <c r="AB25" s="358">
        <f t="shared" si="8"/>
        <v>29351.702352941178</v>
      </c>
      <c r="AC25" s="359">
        <f t="shared" si="9"/>
        <v>29486.702352941178</v>
      </c>
      <c r="AD25" s="174">
        <v>6</v>
      </c>
      <c r="AE25" s="389"/>
      <c r="AF25" s="353">
        <f t="shared" si="10"/>
        <v>0.34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22</v>
      </c>
      <c r="D26" s="76"/>
      <c r="E26" s="107">
        <f t="shared" si="14"/>
        <v>4</v>
      </c>
      <c r="F26" s="105">
        <f t="shared" si="24"/>
        <v>39</v>
      </c>
      <c r="G26" s="100">
        <f t="shared" si="15"/>
        <v>174</v>
      </c>
      <c r="H26" s="11"/>
      <c r="I26" s="7">
        <f t="shared" si="16"/>
        <v>1.44</v>
      </c>
      <c r="J26" s="110">
        <f t="shared" si="0"/>
        <v>0.2</v>
      </c>
      <c r="K26" s="8">
        <f t="shared" si="20"/>
        <v>0.65700000000000003</v>
      </c>
      <c r="L26" s="157"/>
      <c r="M26" s="162">
        <f t="shared" si="1"/>
        <v>102.05</v>
      </c>
      <c r="N26" s="312">
        <f t="shared" si="2"/>
        <v>1.0204999999999999E-3</v>
      </c>
      <c r="O26" s="159">
        <f t="shared" si="3"/>
        <v>4.88</v>
      </c>
      <c r="P26" s="212">
        <f t="shared" si="17"/>
        <v>325.42</v>
      </c>
      <c r="Q26" s="225">
        <f t="shared" si="4"/>
        <v>3.2542000000000001E-3</v>
      </c>
      <c r="R26" s="119">
        <f t="shared" si="21"/>
        <v>67</v>
      </c>
      <c r="S26" s="120">
        <f t="shared" si="22"/>
        <v>0.39</v>
      </c>
      <c r="T26" s="126">
        <f t="shared" si="18"/>
        <v>89</v>
      </c>
      <c r="U26" s="127">
        <f t="shared" si="23"/>
        <v>0.51</v>
      </c>
      <c r="V26" s="386"/>
      <c r="W26" s="351">
        <f t="shared" si="5"/>
        <v>94.61</v>
      </c>
      <c r="X26" s="352">
        <f t="shared" si="19"/>
        <v>420.03</v>
      </c>
      <c r="Y26" s="355"/>
      <c r="Z26" s="356">
        <f t="shared" si="6"/>
        <v>99579.97</v>
      </c>
      <c r="AA26" s="357">
        <f t="shared" si="7"/>
        <v>0</v>
      </c>
      <c r="AB26" s="358">
        <f t="shared" si="8"/>
        <v>20421.241393442622</v>
      </c>
      <c r="AC26" s="359">
        <f t="shared" si="9"/>
        <v>20595.241393442622</v>
      </c>
      <c r="AD26" s="174">
        <v>7</v>
      </c>
      <c r="AE26" s="389"/>
      <c r="AF26" s="353">
        <f t="shared" si="10"/>
        <v>0.28999999999999998</v>
      </c>
      <c r="AG26" s="354">
        <f t="shared" si="11"/>
        <v>0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23</v>
      </c>
      <c r="D27" s="76"/>
      <c r="E27" s="107">
        <f t="shared" si="14"/>
        <v>4</v>
      </c>
      <c r="F27" s="105">
        <f t="shared" si="24"/>
        <v>43</v>
      </c>
      <c r="G27" s="100">
        <f t="shared" si="15"/>
        <v>217</v>
      </c>
      <c r="H27" s="11"/>
      <c r="I27" s="7">
        <f t="shared" si="16"/>
        <v>1.46</v>
      </c>
      <c r="J27" s="110">
        <f t="shared" si="0"/>
        <v>0.29199999999999998</v>
      </c>
      <c r="K27" s="8">
        <f t="shared" si="20"/>
        <v>0.94900000000000007</v>
      </c>
      <c r="L27" s="157"/>
      <c r="M27" s="162">
        <f t="shared" si="1"/>
        <v>154.02000000000001</v>
      </c>
      <c r="N27" s="312">
        <f t="shared" si="2"/>
        <v>1.5402E-3</v>
      </c>
      <c r="O27" s="159">
        <f t="shared" si="3"/>
        <v>7.03</v>
      </c>
      <c r="P27" s="212">
        <f t="shared" si="17"/>
        <v>537.79</v>
      </c>
      <c r="Q27" s="225">
        <f t="shared" si="4"/>
        <v>5.3778999999999997E-3</v>
      </c>
      <c r="R27" s="119">
        <f t="shared" si="21"/>
        <v>76</v>
      </c>
      <c r="S27" s="120">
        <f t="shared" si="22"/>
        <v>0.35</v>
      </c>
      <c r="T27" s="126">
        <f t="shared" si="18"/>
        <v>99</v>
      </c>
      <c r="U27" s="127">
        <f t="shared" si="23"/>
        <v>0.46</v>
      </c>
      <c r="V27" s="386"/>
      <c r="W27" s="351">
        <f t="shared" si="5"/>
        <v>136.66</v>
      </c>
      <c r="X27" s="352">
        <f t="shared" si="19"/>
        <v>674.45</v>
      </c>
      <c r="Y27" s="355"/>
      <c r="Z27" s="356">
        <f t="shared" si="6"/>
        <v>99325.55</v>
      </c>
      <c r="AA27" s="357">
        <f t="shared" si="7"/>
        <v>0.01</v>
      </c>
      <c r="AB27" s="358">
        <f t="shared" si="8"/>
        <v>14144.363869132292</v>
      </c>
      <c r="AC27" s="359">
        <f t="shared" si="9"/>
        <v>14361.363869132292</v>
      </c>
      <c r="AD27" s="174">
        <v>8</v>
      </c>
      <c r="AE27" s="389"/>
      <c r="AF27" s="353">
        <f t="shared" si="10"/>
        <v>0.25</v>
      </c>
      <c r="AG27" s="354">
        <f t="shared" si="11"/>
        <v>0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24</v>
      </c>
      <c r="D28" s="76"/>
      <c r="E28" s="107">
        <f t="shared" si="14"/>
        <v>4</v>
      </c>
      <c r="F28" s="105">
        <f t="shared" si="24"/>
        <v>47</v>
      </c>
      <c r="G28" s="100">
        <f t="shared" si="15"/>
        <v>264</v>
      </c>
      <c r="H28" s="11"/>
      <c r="I28" s="7">
        <f t="shared" si="16"/>
        <v>1.4950000000000001</v>
      </c>
      <c r="J28" s="110">
        <f t="shared" si="0"/>
        <v>0.437</v>
      </c>
      <c r="K28" s="8">
        <f t="shared" si="20"/>
        <v>1.3860000000000001</v>
      </c>
      <c r="L28" s="157"/>
      <c r="M28" s="162">
        <f t="shared" si="1"/>
        <v>235.76</v>
      </c>
      <c r="N28" s="312">
        <f t="shared" si="2"/>
        <v>2.3576000000000001E-3</v>
      </c>
      <c r="O28" s="159">
        <f t="shared" si="3"/>
        <v>10.29</v>
      </c>
      <c r="P28" s="212">
        <f t="shared" si="17"/>
        <v>871.73</v>
      </c>
      <c r="Q28" s="225">
        <f t="shared" si="4"/>
        <v>8.7173000000000007E-3</v>
      </c>
      <c r="R28" s="119">
        <f t="shared" si="21"/>
        <v>85</v>
      </c>
      <c r="S28" s="120">
        <f t="shared" si="22"/>
        <v>0.32</v>
      </c>
      <c r="T28" s="126">
        <f t="shared" si="18"/>
        <v>109</v>
      </c>
      <c r="U28" s="127">
        <f t="shared" si="23"/>
        <v>0.41</v>
      </c>
      <c r="V28" s="386"/>
      <c r="W28" s="351">
        <f t="shared" si="5"/>
        <v>199.58</v>
      </c>
      <c r="X28" s="352">
        <f t="shared" si="19"/>
        <v>1071.31</v>
      </c>
      <c r="Y28" s="355"/>
      <c r="Z28" s="356">
        <f t="shared" si="6"/>
        <v>98928.69</v>
      </c>
      <c r="AA28" s="357">
        <f t="shared" si="7"/>
        <v>0.01</v>
      </c>
      <c r="AB28" s="358">
        <f t="shared" si="8"/>
        <v>9629.5776482021392</v>
      </c>
      <c r="AC28" s="359">
        <f t="shared" si="9"/>
        <v>9893.5776482021392</v>
      </c>
      <c r="AD28" s="174">
        <v>9</v>
      </c>
      <c r="AE28" s="389"/>
      <c r="AF28" s="353">
        <f t="shared" si="10"/>
        <v>0.23</v>
      </c>
      <c r="AG28" s="354">
        <f t="shared" si="11"/>
        <v>0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25</v>
      </c>
      <c r="D29" s="9"/>
      <c r="E29" s="108">
        <f t="shared" si="14"/>
        <v>4</v>
      </c>
      <c r="F29" s="101">
        <f t="shared" si="24"/>
        <v>51</v>
      </c>
      <c r="G29" s="102">
        <f t="shared" si="15"/>
        <v>315</v>
      </c>
      <c r="H29" s="9"/>
      <c r="I29" s="13">
        <f t="shared" si="16"/>
        <v>1.53</v>
      </c>
      <c r="J29" s="14">
        <f t="shared" si="0"/>
        <v>0.66900000000000004</v>
      </c>
      <c r="K29" s="15">
        <f t="shared" si="20"/>
        <v>2.0550000000000002</v>
      </c>
      <c r="L29" s="157"/>
      <c r="M29" s="163">
        <f t="shared" si="1"/>
        <v>364.4</v>
      </c>
      <c r="N29" s="313">
        <f t="shared" si="2"/>
        <v>3.6439999999999997E-3</v>
      </c>
      <c r="O29" s="160">
        <f t="shared" si="3"/>
        <v>15.24</v>
      </c>
      <c r="P29" s="213">
        <f t="shared" si="17"/>
        <v>1401.72</v>
      </c>
      <c r="Q29" s="224">
        <f t="shared" si="4"/>
        <v>1.40172E-2</v>
      </c>
      <c r="R29" s="121">
        <f t="shared" si="21"/>
        <v>92</v>
      </c>
      <c r="S29" s="122">
        <f t="shared" si="22"/>
        <v>0.28999999999999998</v>
      </c>
      <c r="T29" s="132">
        <f t="shared" si="18"/>
        <v>117</v>
      </c>
      <c r="U29" s="122">
        <f t="shared" si="23"/>
        <v>0.37</v>
      </c>
      <c r="V29" s="386"/>
      <c r="W29" s="360">
        <f t="shared" si="5"/>
        <v>295.92</v>
      </c>
      <c r="X29" s="361">
        <f t="shared" si="19"/>
        <v>1697.64</v>
      </c>
      <c r="Y29" s="355"/>
      <c r="Z29" s="364">
        <f t="shared" si="6"/>
        <v>98302.36</v>
      </c>
      <c r="AA29" s="365">
        <f t="shared" si="7"/>
        <v>0.02</v>
      </c>
      <c r="AB29" s="366">
        <f t="shared" si="8"/>
        <v>6465.8199475065621</v>
      </c>
      <c r="AC29" s="367">
        <f t="shared" si="9"/>
        <v>6780.8199475065621</v>
      </c>
      <c r="AD29" s="174">
        <v>10</v>
      </c>
      <c r="AE29" s="389"/>
      <c r="AF29" s="362">
        <f t="shared" si="10"/>
        <v>0.21</v>
      </c>
      <c r="AG29" s="363">
        <f t="shared" si="11"/>
        <v>0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26</v>
      </c>
      <c r="D30" s="76"/>
      <c r="E30" s="107">
        <f t="shared" si="14"/>
        <v>8</v>
      </c>
      <c r="F30" s="105">
        <f t="shared" si="24"/>
        <v>59</v>
      </c>
      <c r="G30" s="100">
        <f t="shared" si="15"/>
        <v>374</v>
      </c>
      <c r="H30" s="11"/>
      <c r="I30" s="7">
        <f t="shared" si="16"/>
        <v>1.5649999999999999</v>
      </c>
      <c r="J30" s="110">
        <f t="shared" si="0"/>
        <v>1.0469999999999999</v>
      </c>
      <c r="K30" s="8">
        <f t="shared" si="20"/>
        <v>3.1020000000000003</v>
      </c>
      <c r="L30" s="157"/>
      <c r="M30" s="162">
        <f t="shared" si="1"/>
        <v>571.38</v>
      </c>
      <c r="N30" s="312">
        <f t="shared" si="2"/>
        <v>5.7137999999999998E-3</v>
      </c>
      <c r="O30" s="159">
        <f t="shared" si="3"/>
        <v>22.94</v>
      </c>
      <c r="P30" s="212">
        <f t="shared" si="17"/>
        <v>2309.58</v>
      </c>
      <c r="Q30" s="225">
        <f t="shared" si="4"/>
        <v>2.30958E-2</v>
      </c>
      <c r="R30" s="119">
        <f t="shared" si="21"/>
        <v>101</v>
      </c>
      <c r="S30" s="120">
        <f t="shared" si="22"/>
        <v>0.27</v>
      </c>
      <c r="T30" s="126">
        <f t="shared" si="18"/>
        <v>127</v>
      </c>
      <c r="U30" s="127">
        <f t="shared" si="23"/>
        <v>0.34</v>
      </c>
      <c r="V30" s="386"/>
      <c r="W30" s="351">
        <f t="shared" si="5"/>
        <v>446.69</v>
      </c>
      <c r="X30" s="352">
        <f t="shared" si="19"/>
        <v>2756.27</v>
      </c>
      <c r="Y30" s="355"/>
      <c r="Z30" s="356">
        <f t="shared" si="6"/>
        <v>97243.73</v>
      </c>
      <c r="AA30" s="357">
        <f t="shared" si="7"/>
        <v>0.03</v>
      </c>
      <c r="AB30" s="358">
        <f t="shared" si="8"/>
        <v>4254.6243243243234</v>
      </c>
      <c r="AC30" s="359">
        <f t="shared" si="9"/>
        <v>4628.6243243243234</v>
      </c>
      <c r="AD30" s="174">
        <v>11</v>
      </c>
      <c r="AE30" s="389"/>
      <c r="AF30" s="353">
        <f t="shared" si="10"/>
        <v>0.19</v>
      </c>
      <c r="AG30" s="354">
        <f t="shared" si="11"/>
        <v>0</v>
      </c>
      <c r="AL30" s="398"/>
    </row>
    <row r="31" spans="1:38" ht="15">
      <c r="A31" s="392">
        <v>12</v>
      </c>
      <c r="B31" s="107">
        <f t="shared" si="12"/>
        <v>1</v>
      </c>
      <c r="C31" s="112">
        <f t="shared" si="13"/>
        <v>27</v>
      </c>
      <c r="D31" s="76"/>
      <c r="E31" s="107">
        <f t="shared" si="14"/>
        <v>8</v>
      </c>
      <c r="F31" s="105">
        <f t="shared" si="24"/>
        <v>67</v>
      </c>
      <c r="G31" s="100">
        <f t="shared" si="15"/>
        <v>441</v>
      </c>
      <c r="H31" s="11"/>
      <c r="I31" s="7">
        <f t="shared" si="16"/>
        <v>1.6</v>
      </c>
      <c r="J31" s="110">
        <f t="shared" si="0"/>
        <v>1.675</v>
      </c>
      <c r="K31" s="8">
        <f t="shared" si="20"/>
        <v>4.7770000000000001</v>
      </c>
      <c r="L31" s="157"/>
      <c r="M31" s="162">
        <f t="shared" si="1"/>
        <v>916.39</v>
      </c>
      <c r="N31" s="312">
        <f t="shared" si="2"/>
        <v>9.1638999999999991E-3</v>
      </c>
      <c r="O31" s="159">
        <f t="shared" si="3"/>
        <v>35.369999999999997</v>
      </c>
      <c r="P31" s="212">
        <f t="shared" si="17"/>
        <v>3860.09</v>
      </c>
      <c r="Q31" s="225">
        <f t="shared" si="4"/>
        <v>3.86009E-2</v>
      </c>
      <c r="R31" s="119">
        <f t="shared" si="21"/>
        <v>109</v>
      </c>
      <c r="S31" s="120">
        <f t="shared" si="22"/>
        <v>0.25</v>
      </c>
      <c r="T31" s="126">
        <f t="shared" si="18"/>
        <v>136</v>
      </c>
      <c r="U31" s="127">
        <f t="shared" si="23"/>
        <v>0.31</v>
      </c>
      <c r="V31" s="386"/>
      <c r="W31" s="351">
        <f t="shared" si="5"/>
        <v>687.89</v>
      </c>
      <c r="X31" s="352">
        <f t="shared" si="19"/>
        <v>4547.9799999999996</v>
      </c>
      <c r="Y31" s="355"/>
      <c r="Z31" s="356">
        <f t="shared" si="6"/>
        <v>95452.02</v>
      </c>
      <c r="AA31" s="357">
        <f t="shared" si="7"/>
        <v>0.05</v>
      </c>
      <c r="AB31" s="358">
        <f t="shared" si="8"/>
        <v>2714.2304778060507</v>
      </c>
      <c r="AC31" s="359">
        <f t="shared" si="9"/>
        <v>3155.2304778060507</v>
      </c>
      <c r="AD31" s="174">
        <v>12</v>
      </c>
      <c r="AE31" s="389"/>
      <c r="AF31" s="353">
        <f t="shared" si="10"/>
        <v>0.18</v>
      </c>
      <c r="AG31" s="354">
        <f t="shared" si="11"/>
        <v>0.01</v>
      </c>
      <c r="AL31" s="398"/>
    </row>
    <row r="32" spans="1:38" ht="15">
      <c r="A32" s="165">
        <v>13</v>
      </c>
      <c r="B32" s="107">
        <f t="shared" si="12"/>
        <v>1</v>
      </c>
      <c r="C32" s="112">
        <f t="shared" si="13"/>
        <v>28</v>
      </c>
      <c r="D32" s="76"/>
      <c r="E32" s="107">
        <f t="shared" si="14"/>
        <v>8</v>
      </c>
      <c r="F32" s="105">
        <f t="shared" si="24"/>
        <v>75</v>
      </c>
      <c r="G32" s="100">
        <f t="shared" si="15"/>
        <v>516</v>
      </c>
      <c r="H32" s="11"/>
      <c r="I32" s="7">
        <f t="shared" si="16"/>
        <v>1.635</v>
      </c>
      <c r="J32" s="110">
        <f t="shared" si="0"/>
        <v>2.7389999999999999</v>
      </c>
      <c r="K32" s="8">
        <f t="shared" si="20"/>
        <v>7.516</v>
      </c>
      <c r="L32" s="157"/>
      <c r="M32" s="162">
        <f t="shared" si="1"/>
        <v>1497.47</v>
      </c>
      <c r="N32" s="312">
        <f t="shared" si="2"/>
        <v>1.4974700000000001E-2</v>
      </c>
      <c r="O32" s="159">
        <f t="shared" si="3"/>
        <v>55.65</v>
      </c>
      <c r="P32" s="212">
        <f t="shared" si="17"/>
        <v>6535.12</v>
      </c>
      <c r="Q32" s="225">
        <f t="shared" si="4"/>
        <v>6.5351199999999998E-2</v>
      </c>
      <c r="R32" s="119">
        <f t="shared" si="21"/>
        <v>117</v>
      </c>
      <c r="S32" s="120">
        <f t="shared" si="22"/>
        <v>0.23</v>
      </c>
      <c r="T32" s="126">
        <f t="shared" si="18"/>
        <v>145</v>
      </c>
      <c r="U32" s="127">
        <f t="shared" si="23"/>
        <v>0.28000000000000003</v>
      </c>
      <c r="V32" s="386"/>
      <c r="W32" s="351">
        <f t="shared" si="5"/>
        <v>1082.3</v>
      </c>
      <c r="X32" s="352">
        <f t="shared" si="19"/>
        <v>7617.42</v>
      </c>
      <c r="Y32" s="355"/>
      <c r="Z32" s="356">
        <f t="shared" si="6"/>
        <v>92382.58</v>
      </c>
      <c r="AA32" s="357">
        <f t="shared" si="7"/>
        <v>0.08</v>
      </c>
      <c r="AB32" s="358">
        <f t="shared" si="8"/>
        <v>1675.6230008984726</v>
      </c>
      <c r="AC32" s="359">
        <f t="shared" si="9"/>
        <v>2191.6230008984726</v>
      </c>
      <c r="AD32" s="174">
        <v>13</v>
      </c>
      <c r="AE32" s="389"/>
      <c r="AF32" s="353">
        <f t="shared" si="10"/>
        <v>0.17</v>
      </c>
      <c r="AG32" s="354">
        <f t="shared" si="11"/>
        <v>0.01</v>
      </c>
      <c r="AL32" s="398"/>
    </row>
    <row r="33" spans="1:38" ht="15">
      <c r="A33" s="165">
        <v>14</v>
      </c>
      <c r="B33" s="107">
        <f t="shared" si="12"/>
        <v>1</v>
      </c>
      <c r="C33" s="112">
        <f t="shared" si="13"/>
        <v>29</v>
      </c>
      <c r="D33" s="76"/>
      <c r="E33" s="107">
        <f t="shared" si="14"/>
        <v>8</v>
      </c>
      <c r="F33" s="105">
        <f t="shared" si="24"/>
        <v>83</v>
      </c>
      <c r="G33" s="100">
        <f t="shared" si="15"/>
        <v>599</v>
      </c>
      <c r="H33" s="11"/>
      <c r="I33" s="7">
        <f t="shared" si="16"/>
        <v>1.67</v>
      </c>
      <c r="J33" s="110">
        <f t="shared" si="0"/>
        <v>4.5739999999999998</v>
      </c>
      <c r="K33" s="8">
        <f t="shared" si="20"/>
        <v>12.09</v>
      </c>
      <c r="L33" s="157"/>
      <c r="M33" s="162">
        <f t="shared" si="1"/>
        <v>2496.94</v>
      </c>
      <c r="N33" s="312">
        <f t="shared" si="2"/>
        <v>2.4969399999999999E-2</v>
      </c>
      <c r="O33" s="159">
        <f t="shared" si="3"/>
        <v>89.47</v>
      </c>
      <c r="P33" s="212">
        <f t="shared" si="17"/>
        <v>11190.86</v>
      </c>
      <c r="Q33" s="225">
        <f t="shared" si="4"/>
        <v>0.11190860000000001</v>
      </c>
      <c r="R33" s="119">
        <f t="shared" si="21"/>
        <v>125</v>
      </c>
      <c r="S33" s="120">
        <f t="shared" si="22"/>
        <v>0.21</v>
      </c>
      <c r="T33" s="126">
        <f t="shared" si="18"/>
        <v>154</v>
      </c>
      <c r="U33" s="127">
        <f t="shared" si="23"/>
        <v>0.26</v>
      </c>
      <c r="V33" s="386"/>
      <c r="W33" s="351">
        <f t="shared" si="5"/>
        <v>1740.96</v>
      </c>
      <c r="X33" s="352">
        <f t="shared" si="19"/>
        <v>12931.82</v>
      </c>
      <c r="Y33" s="355"/>
      <c r="Z33" s="356">
        <f t="shared" si="6"/>
        <v>87068.18</v>
      </c>
      <c r="AA33" s="357">
        <f t="shared" si="7"/>
        <v>0.13</v>
      </c>
      <c r="AB33" s="358">
        <f t="shared" si="8"/>
        <v>988.72189560746619</v>
      </c>
      <c r="AC33" s="359">
        <f t="shared" si="9"/>
        <v>1587.7218956074662</v>
      </c>
      <c r="AD33" s="174">
        <v>14</v>
      </c>
      <c r="AE33" s="389"/>
      <c r="AF33" s="353">
        <f t="shared" si="10"/>
        <v>0.16</v>
      </c>
      <c r="AG33" s="354">
        <f t="shared" si="11"/>
        <v>0.02</v>
      </c>
      <c r="AJ33" s="398"/>
      <c r="AL33" s="398"/>
    </row>
    <row r="34" spans="1:38" ht="15">
      <c r="A34" s="165">
        <v>15</v>
      </c>
      <c r="B34" s="108">
        <f t="shared" si="12"/>
        <v>1</v>
      </c>
      <c r="C34" s="102">
        <f t="shared" si="13"/>
        <v>30</v>
      </c>
      <c r="D34" s="9"/>
      <c r="E34" s="108">
        <f t="shared" si="14"/>
        <v>8</v>
      </c>
      <c r="F34" s="101">
        <f t="shared" si="24"/>
        <v>91</v>
      </c>
      <c r="G34" s="102">
        <f t="shared" si="15"/>
        <v>690</v>
      </c>
      <c r="H34" s="9"/>
      <c r="I34" s="13">
        <f t="shared" si="16"/>
        <v>1.7050000000000001</v>
      </c>
      <c r="J34" s="14">
        <f t="shared" si="0"/>
        <v>7.7990000000000004</v>
      </c>
      <c r="K34" s="15">
        <f t="shared" si="20"/>
        <v>19.888999999999999</v>
      </c>
      <c r="L34" s="157"/>
      <c r="M34" s="163">
        <f t="shared" si="1"/>
        <v>4255</v>
      </c>
      <c r="N34" s="313">
        <f t="shared" si="2"/>
        <v>4.2549999999999998E-2</v>
      </c>
      <c r="O34" s="160">
        <f t="shared" si="3"/>
        <v>147.19</v>
      </c>
      <c r="P34" s="213">
        <f t="shared" si="17"/>
        <v>19395.28</v>
      </c>
      <c r="Q34" s="224">
        <f t="shared" si="4"/>
        <v>0.19395279999999998</v>
      </c>
      <c r="R34" s="121">
        <f t="shared" si="21"/>
        <v>132</v>
      </c>
      <c r="S34" s="122">
        <f t="shared" si="22"/>
        <v>0.19</v>
      </c>
      <c r="T34" s="130">
        <f t="shared" si="18"/>
        <v>162</v>
      </c>
      <c r="U34" s="131">
        <f t="shared" si="23"/>
        <v>0.23</v>
      </c>
      <c r="V34" s="386"/>
      <c r="W34" s="360">
        <f t="shared" si="5"/>
        <v>2864.02</v>
      </c>
      <c r="X34" s="361">
        <f t="shared" si="19"/>
        <v>22259.3</v>
      </c>
      <c r="Y34" s="355"/>
      <c r="Z34" s="364">
        <f t="shared" si="6"/>
        <v>77740.7</v>
      </c>
      <c r="AA34" s="365">
        <f t="shared" si="7"/>
        <v>0.22</v>
      </c>
      <c r="AB34" s="366">
        <f t="shared" si="8"/>
        <v>543.73201983830427</v>
      </c>
      <c r="AC34" s="367">
        <f t="shared" si="9"/>
        <v>1233.7320198383043</v>
      </c>
      <c r="AD34" s="174">
        <v>15</v>
      </c>
      <c r="AE34" s="389"/>
      <c r="AF34" s="362">
        <f t="shared" si="10"/>
        <v>0.15</v>
      </c>
      <c r="AG34" s="363">
        <f t="shared" si="11"/>
        <v>0.03</v>
      </c>
    </row>
    <row r="35" spans="1:38" ht="15">
      <c r="A35" s="165">
        <v>16</v>
      </c>
      <c r="B35" s="107">
        <f t="shared" si="12"/>
        <v>1</v>
      </c>
      <c r="C35" s="112">
        <f t="shared" si="13"/>
        <v>31</v>
      </c>
      <c r="D35" s="76"/>
      <c r="E35" s="107">
        <f t="shared" si="14"/>
        <v>8</v>
      </c>
      <c r="F35" s="105">
        <f t="shared" si="24"/>
        <v>99</v>
      </c>
      <c r="G35" s="100">
        <f t="shared" si="15"/>
        <v>789</v>
      </c>
      <c r="H35" s="11"/>
      <c r="I35" s="7">
        <f t="shared" si="16"/>
        <v>1.74</v>
      </c>
      <c r="J35" s="110">
        <f t="shared" si="0"/>
        <v>13.57</v>
      </c>
      <c r="K35" s="8">
        <f t="shared" si="20"/>
        <v>33.459000000000003</v>
      </c>
      <c r="L35" s="157"/>
      <c r="M35" s="162">
        <f t="shared" si="1"/>
        <v>7405.25</v>
      </c>
      <c r="N35" s="312">
        <f t="shared" si="2"/>
        <v>7.4052499999999993E-2</v>
      </c>
      <c r="O35" s="159">
        <f t="shared" si="3"/>
        <v>247.6</v>
      </c>
      <c r="P35" s="212">
        <f t="shared" si="17"/>
        <v>34076.339999999997</v>
      </c>
      <c r="Q35" s="225">
        <f t="shared" si="4"/>
        <v>0.34076339999999994</v>
      </c>
      <c r="R35" s="119">
        <f t="shared" si="21"/>
        <v>138</v>
      </c>
      <c r="S35" s="120">
        <f t="shared" si="22"/>
        <v>0.17</v>
      </c>
      <c r="T35" s="126">
        <f t="shared" si="18"/>
        <v>169</v>
      </c>
      <c r="U35" s="127">
        <f t="shared" si="23"/>
        <v>0.21</v>
      </c>
      <c r="V35" s="386"/>
      <c r="W35" s="351">
        <f t="shared" si="5"/>
        <v>4818.1000000000004</v>
      </c>
      <c r="X35" s="352">
        <f t="shared" si="19"/>
        <v>38894.44</v>
      </c>
      <c r="Y35" s="355"/>
      <c r="Z35" s="356">
        <f t="shared" si="6"/>
        <v>61105.56</v>
      </c>
      <c r="AA35" s="357">
        <f t="shared" si="7"/>
        <v>0.39</v>
      </c>
      <c r="AB35" s="358">
        <f t="shared" si="8"/>
        <v>262.35880452342491</v>
      </c>
      <c r="AC35" s="359">
        <f t="shared" si="9"/>
        <v>1051.3588045234249</v>
      </c>
      <c r="AD35" s="174">
        <v>16</v>
      </c>
      <c r="AE35" s="389"/>
      <c r="AF35" s="353">
        <f t="shared" si="10"/>
        <v>0.14000000000000001</v>
      </c>
      <c r="AG35" s="354">
        <f t="shared" si="11"/>
        <v>0.05</v>
      </c>
    </row>
    <row r="36" spans="1:38" ht="15">
      <c r="A36" s="165">
        <v>17</v>
      </c>
      <c r="B36" s="107">
        <f t="shared" si="12"/>
        <v>1</v>
      </c>
      <c r="C36" s="112">
        <f t="shared" si="13"/>
        <v>32</v>
      </c>
      <c r="D36" s="76"/>
      <c r="E36" s="107">
        <f t="shared" si="14"/>
        <v>8</v>
      </c>
      <c r="F36" s="105">
        <f t="shared" si="24"/>
        <v>107</v>
      </c>
      <c r="G36" s="100">
        <f t="shared" si="15"/>
        <v>896</v>
      </c>
      <c r="H36" s="11"/>
      <c r="I36" s="7">
        <f t="shared" si="16"/>
        <v>1.7749999999999999</v>
      </c>
      <c r="J36" s="110">
        <f t="shared" si="0"/>
        <v>24.087</v>
      </c>
      <c r="K36" s="8">
        <f t="shared" si="20"/>
        <v>57.546000000000006</v>
      </c>
      <c r="L36" s="157"/>
      <c r="M36" s="162">
        <f t="shared" si="1"/>
        <v>13162.87</v>
      </c>
      <c r="N36" s="312">
        <f t="shared" si="2"/>
        <v>0.13162870000000002</v>
      </c>
      <c r="O36" s="159">
        <f t="shared" si="3"/>
        <v>425.87</v>
      </c>
      <c r="P36" s="212">
        <f t="shared" si="17"/>
        <v>60764.59</v>
      </c>
      <c r="Q36" s="225">
        <f t="shared" si="4"/>
        <v>0.60764589999999996</v>
      </c>
      <c r="R36" s="119">
        <f t="shared" si="21"/>
        <v>143</v>
      </c>
      <c r="S36" s="120">
        <f t="shared" si="22"/>
        <v>0.16</v>
      </c>
      <c r="T36" s="126">
        <f t="shared" si="18"/>
        <v>175</v>
      </c>
      <c r="U36" s="127">
        <f t="shared" si="23"/>
        <v>0.2</v>
      </c>
      <c r="V36" s="386"/>
      <c r="W36" s="351">
        <f t="shared" si="5"/>
        <v>8286.6200000000008</v>
      </c>
      <c r="X36" s="352">
        <f t="shared" si="19"/>
        <v>69051.210000000006</v>
      </c>
      <c r="Y36" s="355"/>
      <c r="Z36" s="356">
        <f t="shared" si="6"/>
        <v>30948.79</v>
      </c>
      <c r="AA36" s="357">
        <f t="shared" si="7"/>
        <v>0.69</v>
      </c>
      <c r="AB36" s="358">
        <f t="shared" si="8"/>
        <v>88.238396693826758</v>
      </c>
      <c r="AC36" s="359">
        <f t="shared" si="9"/>
        <v>984.23839669382676</v>
      </c>
      <c r="AD36" s="174">
        <v>17</v>
      </c>
      <c r="AE36" s="389"/>
      <c r="AF36" s="353">
        <f t="shared" si="10"/>
        <v>0.14000000000000001</v>
      </c>
      <c r="AG36" s="354">
        <f t="shared" si="11"/>
        <v>0.08</v>
      </c>
    </row>
    <row r="37" spans="1:38" ht="15">
      <c r="A37" s="165">
        <v>18</v>
      </c>
      <c r="B37" s="107">
        <f t="shared" si="12"/>
        <v>1</v>
      </c>
      <c r="C37" s="112">
        <f t="shared" si="13"/>
        <v>33</v>
      </c>
      <c r="D37" s="76"/>
      <c r="E37" s="107">
        <f t="shared" si="14"/>
        <v>8</v>
      </c>
      <c r="F37" s="105">
        <f t="shared" si="24"/>
        <v>115</v>
      </c>
      <c r="G37" s="100">
        <f t="shared" si="15"/>
        <v>1011</v>
      </c>
      <c r="H37" s="11"/>
      <c r="I37" s="7">
        <f t="shared" si="16"/>
        <v>1.81</v>
      </c>
      <c r="J37" s="110">
        <f t="shared" si="0"/>
        <v>43.597000000000001</v>
      </c>
      <c r="K37" s="8">
        <f t="shared" si="20"/>
        <v>101.143</v>
      </c>
      <c r="L37" s="157"/>
      <c r="M37" s="162">
        <f t="shared" si="1"/>
        <v>23881.279999999999</v>
      </c>
      <c r="N37" s="312">
        <f t="shared" si="2"/>
        <v>0.23881279999999999</v>
      </c>
      <c r="O37" s="159">
        <f t="shared" si="3"/>
        <v>748.44</v>
      </c>
      <c r="P37" s="212">
        <f t="shared" si="17"/>
        <v>110091.9</v>
      </c>
      <c r="Q37" s="225">
        <f t="shared" si="4"/>
        <v>1.100919</v>
      </c>
      <c r="R37" s="119">
        <f t="shared" si="21"/>
        <v>147</v>
      </c>
      <c r="S37" s="120">
        <f t="shared" si="22"/>
        <v>0.15</v>
      </c>
      <c r="T37" s="126">
        <f t="shared" si="18"/>
        <v>180</v>
      </c>
      <c r="U37" s="127">
        <f t="shared" si="23"/>
        <v>0.18</v>
      </c>
      <c r="V37" s="386"/>
      <c r="W37" s="351">
        <f t="shared" si="5"/>
        <v>14564.59</v>
      </c>
      <c r="X37" s="352">
        <f t="shared" si="19"/>
        <v>124656.49</v>
      </c>
      <c r="Y37" s="355"/>
      <c r="Z37" s="356">
        <f t="shared" si="6"/>
        <v>-24656.49</v>
      </c>
      <c r="AA37" s="357">
        <f t="shared" si="7"/>
        <v>1.25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0.13</v>
      </c>
      <c r="AG37" s="354">
        <f t="shared" si="11"/>
        <v>0.15</v>
      </c>
    </row>
    <row r="38" spans="1:38" ht="15">
      <c r="A38" s="165">
        <v>19</v>
      </c>
      <c r="B38" s="107">
        <f t="shared" si="12"/>
        <v>1</v>
      </c>
      <c r="C38" s="112">
        <f t="shared" si="13"/>
        <v>34</v>
      </c>
      <c r="D38" s="76"/>
      <c r="E38" s="107">
        <f t="shared" si="14"/>
        <v>8</v>
      </c>
      <c r="F38" s="105">
        <f t="shared" si="24"/>
        <v>123</v>
      </c>
      <c r="G38" s="100">
        <f t="shared" si="15"/>
        <v>1134</v>
      </c>
      <c r="H38" s="11"/>
      <c r="I38" s="7">
        <f t="shared" si="16"/>
        <v>1.845</v>
      </c>
      <c r="J38" s="110">
        <f t="shared" si="0"/>
        <v>80.436000000000007</v>
      </c>
      <c r="K38" s="8">
        <f t="shared" si="20"/>
        <v>181.57900000000001</v>
      </c>
      <c r="L38" s="157"/>
      <c r="M38" s="162">
        <f t="shared" si="1"/>
        <v>44218.3</v>
      </c>
      <c r="N38" s="312">
        <f t="shared" si="2"/>
        <v>0.44218300000000005</v>
      </c>
      <c r="O38" s="159">
        <f t="shared" si="3"/>
        <v>1343.69</v>
      </c>
      <c r="P38" s="212">
        <f t="shared" si="17"/>
        <v>202799.45</v>
      </c>
      <c r="Q38" s="225">
        <f t="shared" si="4"/>
        <v>2.0279945000000001</v>
      </c>
      <c r="R38" s="119">
        <f t="shared" si="21"/>
        <v>151</v>
      </c>
      <c r="S38" s="120">
        <f t="shared" si="22"/>
        <v>0.13</v>
      </c>
      <c r="T38" s="126">
        <f t="shared" si="18"/>
        <v>185</v>
      </c>
      <c r="U38" s="127">
        <f t="shared" si="23"/>
        <v>0.16</v>
      </c>
      <c r="V38" s="386"/>
      <c r="W38" s="351">
        <f t="shared" si="5"/>
        <v>26147.38</v>
      </c>
      <c r="X38" s="352">
        <f t="shared" si="19"/>
        <v>228946.83</v>
      </c>
      <c r="Y38" s="355"/>
      <c r="Z38" s="356">
        <f t="shared" si="6"/>
        <v>-128946.83</v>
      </c>
      <c r="AA38" s="357">
        <f t="shared" si="7"/>
        <v>2.29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0.13</v>
      </c>
      <c r="AG38" s="354">
        <f t="shared" si="11"/>
        <v>0.26</v>
      </c>
    </row>
    <row r="39" spans="1:38" ht="15.75" thickBot="1">
      <c r="A39" s="166">
        <v>20</v>
      </c>
      <c r="B39" s="109">
        <f t="shared" si="12"/>
        <v>1</v>
      </c>
      <c r="C39" s="113">
        <f t="shared" si="13"/>
        <v>35</v>
      </c>
      <c r="D39" s="79"/>
      <c r="E39" s="109">
        <f t="shared" si="14"/>
        <v>8</v>
      </c>
      <c r="F39" s="106">
        <f t="shared" si="24"/>
        <v>131</v>
      </c>
      <c r="G39" s="103">
        <f t="shared" si="15"/>
        <v>1265</v>
      </c>
      <c r="H39" s="21"/>
      <c r="I39" s="17">
        <f t="shared" si="16"/>
        <v>1.88</v>
      </c>
      <c r="J39" s="111">
        <f t="shared" si="0"/>
        <v>151.22</v>
      </c>
      <c r="K39" s="18">
        <f t="shared" si="20"/>
        <v>332.79899999999998</v>
      </c>
      <c r="L39" s="157"/>
      <c r="M39" s="164">
        <f t="shared" si="1"/>
        <v>83506.179999999993</v>
      </c>
      <c r="N39" s="314">
        <f t="shared" si="2"/>
        <v>0.83506179999999997</v>
      </c>
      <c r="O39" s="161">
        <f t="shared" si="3"/>
        <v>2462.7199999999998</v>
      </c>
      <c r="P39" s="211">
        <f t="shared" si="17"/>
        <v>380044.96</v>
      </c>
      <c r="Q39" s="226">
        <f t="shared" si="4"/>
        <v>3.8004496000000003</v>
      </c>
      <c r="R39" s="123">
        <f t="shared" si="21"/>
        <v>154</v>
      </c>
      <c r="S39" s="124">
        <f t="shared" si="22"/>
        <v>0.12</v>
      </c>
      <c r="T39" s="128">
        <f t="shared" si="18"/>
        <v>189</v>
      </c>
      <c r="U39" s="129">
        <f t="shared" si="23"/>
        <v>0.15</v>
      </c>
      <c r="V39" s="386"/>
      <c r="W39" s="368">
        <f t="shared" si="5"/>
        <v>47923.06</v>
      </c>
      <c r="X39" s="369">
        <f t="shared" si="19"/>
        <v>427968.02</v>
      </c>
      <c r="Y39" s="355"/>
      <c r="Z39" s="372">
        <f t="shared" si="6"/>
        <v>-327968.02</v>
      </c>
      <c r="AA39" s="373">
        <f t="shared" si="7"/>
        <v>4.28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0.13</v>
      </c>
      <c r="AG39" s="371">
        <f t="shared" si="11"/>
        <v>0.48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4">
        <v>1</v>
      </c>
      <c r="C43" s="394"/>
      <c r="D43" s="394"/>
      <c r="E43" s="394"/>
      <c r="F43" s="394">
        <v>2</v>
      </c>
      <c r="G43" s="394"/>
      <c r="H43" s="394"/>
      <c r="I43" s="394"/>
      <c r="J43" s="394">
        <v>3</v>
      </c>
      <c r="K43" s="394"/>
      <c r="L43" s="394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4"/>
      <c r="W43" s="431">
        <v>5</v>
      </c>
      <c r="X43" s="432"/>
      <c r="Y43" s="394"/>
      <c r="Z43" s="394"/>
      <c r="AA43" s="431">
        <v>6</v>
      </c>
      <c r="AB43" s="431"/>
      <c r="AF43" s="431">
        <v>7</v>
      </c>
      <c r="AG43" s="431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AI26:AI27"/>
    <mergeCell ref="M43:U43"/>
    <mergeCell ref="W43:X43"/>
    <mergeCell ref="AA43:AB43"/>
    <mergeCell ref="AF43:AG43"/>
    <mergeCell ref="AI5:AI6"/>
    <mergeCell ref="N12:O12"/>
    <mergeCell ref="M18:N18"/>
    <mergeCell ref="P18:Q18"/>
    <mergeCell ref="R18:S18"/>
    <mergeCell ref="T18:U18"/>
    <mergeCell ref="AB18:AC18"/>
  </mergeCells>
  <phoneticPr fontId="2" type="noConversion"/>
  <pageMargins left="0.75" right="0.75" top="1" bottom="1" header="0.5" footer="0.5"/>
  <headerFooter alignWithMargins="0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J24" sqref="AJ24:AM34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18</v>
      </c>
      <c r="D2" s="83"/>
      <c r="E2" s="96" t="s">
        <v>12</v>
      </c>
      <c r="F2" s="247" t="str">
        <f>IF(G$2&lt;2,"д.б. &gt;1","")</f>
        <v/>
      </c>
      <c r="G2" s="144">
        <f>'0.01'!G2</f>
        <v>19</v>
      </c>
      <c r="H2" s="84"/>
      <c r="I2" s="96" t="s">
        <v>0</v>
      </c>
      <c r="J2" s="248" t="str">
        <f>IF(K$2&lt;0,"д.б. &gt;0","")</f>
        <v/>
      </c>
      <c r="K2" s="149">
        <v>0.06</v>
      </c>
      <c r="L2" s="115"/>
      <c r="M2" s="114" t="s">
        <v>27</v>
      </c>
      <c r="N2" s="114"/>
      <c r="O2" s="150" t="str">
        <f>'0.01'!O2</f>
        <v>nzdcad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1.4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7.4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4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6</v>
      </c>
      <c r="L6" s="135"/>
      <c r="M6" s="136" t="s">
        <v>36</v>
      </c>
      <c r="N6" s="136"/>
      <c r="O6" s="152">
        <f>'0.01'!O6</f>
        <v>8.08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4</v>
      </c>
      <c r="H7" s="94"/>
      <c r="I7" s="255" t="s">
        <v>3</v>
      </c>
      <c r="J7" s="248" t="str">
        <f>IF(AND(K$6=0,K$7&lt;&gt;0),"д.б. =0","")</f>
        <v/>
      </c>
      <c r="K7" s="143">
        <f>'0.01'!K7</f>
        <v>0.02</v>
      </c>
      <c r="L7" s="135"/>
      <c r="M7" s="136" t="s">
        <v>35</v>
      </c>
      <c r="N7" s="136"/>
      <c r="O7" s="153">
        <f>'0.01'!O7</f>
        <v>144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0</v>
      </c>
      <c r="D9" s="290"/>
      <c r="E9" s="287" t="s">
        <v>15</v>
      </c>
      <c r="F9" s="315"/>
      <c r="G9" s="288">
        <f>'0.01'!G9</f>
        <v>11</v>
      </c>
      <c r="H9" s="292"/>
      <c r="I9" s="287" t="s">
        <v>4</v>
      </c>
      <c r="J9" s="248" t="str">
        <f>IF(K$9&lt;0,"д.б. &gt;=0","")</f>
        <v/>
      </c>
      <c r="K9" s="293">
        <f>'0.01'!K9</f>
        <v>9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0</v>
      </c>
      <c r="D10" s="296"/>
      <c r="E10" s="287" t="s">
        <v>16</v>
      </c>
      <c r="F10" s="315"/>
      <c r="G10" s="289">
        <f>'0.01'!G10</f>
        <v>8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3.5000000000000003E-2</v>
      </c>
      <c r="L10" s="294"/>
      <c r="M10" s="299" t="s">
        <v>38</v>
      </c>
      <c r="N10" s="299"/>
      <c r="O10" s="300">
        <f>'0.01'!O10</f>
        <v>100000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400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401" t="s">
        <v>42</v>
      </c>
      <c r="AG18" s="40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0.06</v>
      </c>
      <c r="K20" s="8">
        <f>J20</f>
        <v>0.06</v>
      </c>
      <c r="L20" s="157"/>
      <c r="M20" s="162">
        <f t="shared" ref="M20:M39" si="1">ROUND(C20*O20-K20*$O$6,2)</f>
        <v>7.44</v>
      </c>
      <c r="N20" s="312">
        <f t="shared" ref="N20:N39" si="2">IF($O$10&gt;0,M20/$O$10,0)</f>
        <v>7.4400000000000006E-5</v>
      </c>
      <c r="O20" s="159">
        <f t="shared" ref="O20:O39" si="3">ROUND(ROUND(K20,2)*$O$4,2)</f>
        <v>0.44</v>
      </c>
      <c r="P20" s="212">
        <f>ROUND(J20*$O$6,2)</f>
        <v>0.48</v>
      </c>
      <c r="Q20" s="225">
        <f t="shared" ref="Q20:Q39" si="4">P20/$O$10</f>
        <v>4.7999999999999998E-6</v>
      </c>
      <c r="R20" s="119">
        <f>ROUND(P20/O20,0)</f>
        <v>1</v>
      </c>
      <c r="S20" s="120">
        <v>0</v>
      </c>
      <c r="T20" s="126">
        <f>R20+C20</f>
        <v>19</v>
      </c>
      <c r="U20" s="127">
        <v>0</v>
      </c>
      <c r="V20" s="386"/>
      <c r="W20" s="351">
        <f t="shared" ref="W20:W39" si="5">ROUND(K20*$O$7,2)</f>
        <v>8.64</v>
      </c>
      <c r="X20" s="352">
        <f>ROUND(P20+W20,2)</f>
        <v>9.1199999999999992</v>
      </c>
      <c r="Y20" s="355"/>
      <c r="Z20" s="356">
        <f t="shared" ref="Z20:Z39" si="6">IF($O$10&gt;0,ROUND($O$10-X20,2),0)</f>
        <v>99990.88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227267.70909090911</v>
      </c>
      <c r="AC20" s="359">
        <f t="shared" ref="AC20:AC39" si="9">IF(AB20&gt;0,AB20+G20,0)</f>
        <v>227267.70909090911</v>
      </c>
      <c r="AD20" s="174">
        <v>1</v>
      </c>
      <c r="AE20" s="389"/>
      <c r="AF20" s="353">
        <f t="shared" ref="AF20:AF39" si="10">IF(P20&gt;0,ROUND(W20/P20,2),0)</f>
        <v>18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19</v>
      </c>
      <c r="G21" s="100">
        <f t="shared" ref="G21:G39" si="15">G20+F21</f>
        <v>19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0.06</v>
      </c>
      <c r="K21" s="8">
        <f>K20+ROUND(J21,3)</f>
        <v>0.12</v>
      </c>
      <c r="L21" s="157"/>
      <c r="M21" s="162">
        <f t="shared" si="1"/>
        <v>15.05</v>
      </c>
      <c r="N21" s="312">
        <f t="shared" si="2"/>
        <v>1.505E-4</v>
      </c>
      <c r="O21" s="159">
        <f t="shared" si="3"/>
        <v>0.89</v>
      </c>
      <c r="P21" s="212">
        <f t="shared" ref="P21:P39" si="17">ROUND((ROUND(K20,2)*(G21-G20)*$O$4+P20+J21*$O$6),2)</f>
        <v>9.4</v>
      </c>
      <c r="Q21" s="225">
        <f t="shared" si="4"/>
        <v>9.4000000000000008E-5</v>
      </c>
      <c r="R21" s="119">
        <f>ROUND(P21/O21,0)</f>
        <v>11</v>
      </c>
      <c r="S21" s="120">
        <f>ROUND(R21/G21,2)</f>
        <v>0.57999999999999996</v>
      </c>
      <c r="T21" s="126">
        <f t="shared" ref="T21:T39" si="18">R21+C21</f>
        <v>29</v>
      </c>
      <c r="U21" s="127">
        <f>ROUND(T21/G21,2)</f>
        <v>1.53</v>
      </c>
      <c r="V21" s="386"/>
      <c r="W21" s="351">
        <f t="shared" si="5"/>
        <v>17.28</v>
      </c>
      <c r="X21" s="352">
        <f t="shared" ref="X21:X39" si="19">ROUND(P21+W21,2)</f>
        <v>26.68</v>
      </c>
      <c r="Y21" s="355"/>
      <c r="Z21" s="356">
        <f t="shared" si="6"/>
        <v>99973.32</v>
      </c>
      <c r="AA21" s="357">
        <f t="shared" si="7"/>
        <v>0</v>
      </c>
      <c r="AB21" s="358">
        <f t="shared" si="8"/>
        <v>112345.10561797753</v>
      </c>
      <c r="AC21" s="359">
        <f t="shared" si="9"/>
        <v>112364.10561797753</v>
      </c>
      <c r="AD21" s="174">
        <v>2</v>
      </c>
      <c r="AE21" s="389"/>
      <c r="AF21" s="353">
        <f t="shared" si="10"/>
        <v>1.84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18</v>
      </c>
      <c r="D22" s="76"/>
      <c r="E22" s="107">
        <f t="shared" si="14"/>
        <v>4</v>
      </c>
      <c r="F22" s="105">
        <f>F21+E22</f>
        <v>23</v>
      </c>
      <c r="G22" s="100">
        <f>G21+F22</f>
        <v>42</v>
      </c>
      <c r="H22" s="11"/>
      <c r="I22" s="7">
        <f t="shared" si="16"/>
        <v>1</v>
      </c>
      <c r="J22" s="110">
        <f t="shared" si="0"/>
        <v>0.06</v>
      </c>
      <c r="K22" s="8">
        <f t="shared" ref="K22:K39" si="20">K21+ROUND(J22,3)</f>
        <v>0.18</v>
      </c>
      <c r="L22" s="157"/>
      <c r="M22" s="162">
        <f t="shared" si="1"/>
        <v>22.49</v>
      </c>
      <c r="N22" s="312">
        <f t="shared" si="2"/>
        <v>2.2489999999999999E-4</v>
      </c>
      <c r="O22" s="159">
        <f t="shared" si="3"/>
        <v>1.33</v>
      </c>
      <c r="P22" s="212">
        <f t="shared" si="17"/>
        <v>30.31</v>
      </c>
      <c r="Q22" s="225">
        <f t="shared" si="4"/>
        <v>3.0309999999999999E-4</v>
      </c>
      <c r="R22" s="119">
        <f t="shared" ref="R22:R39" si="21">ROUND(P22/O22,0)</f>
        <v>23</v>
      </c>
      <c r="S22" s="120">
        <f t="shared" ref="S22:S39" si="22">ROUND(R22/G22,2)</f>
        <v>0.55000000000000004</v>
      </c>
      <c r="T22" s="126">
        <f t="shared" si="18"/>
        <v>41</v>
      </c>
      <c r="U22" s="127">
        <f t="shared" ref="U22:U39" si="23">ROUND(T22/G22,2)</f>
        <v>0.98</v>
      </c>
      <c r="V22" s="386"/>
      <c r="W22" s="351">
        <f t="shared" si="5"/>
        <v>25.92</v>
      </c>
      <c r="X22" s="352">
        <f t="shared" si="19"/>
        <v>56.23</v>
      </c>
      <c r="Y22" s="355"/>
      <c r="Z22" s="356">
        <f t="shared" si="6"/>
        <v>99943.77</v>
      </c>
      <c r="AA22" s="357">
        <f t="shared" si="7"/>
        <v>0</v>
      </c>
      <c r="AB22" s="358">
        <f t="shared" si="8"/>
        <v>75161.282706766913</v>
      </c>
      <c r="AC22" s="359">
        <f t="shared" si="9"/>
        <v>75203.282706766913</v>
      </c>
      <c r="AD22" s="174">
        <v>3</v>
      </c>
      <c r="AE22" s="389"/>
      <c r="AF22" s="353">
        <f t="shared" si="10"/>
        <v>0.86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19</v>
      </c>
      <c r="D23" s="76"/>
      <c r="E23" s="107">
        <f t="shared" si="14"/>
        <v>4</v>
      </c>
      <c r="F23" s="105">
        <f t="shared" ref="F23:F39" si="24">F22+E23</f>
        <v>27</v>
      </c>
      <c r="G23" s="100">
        <f t="shared" si="15"/>
        <v>69</v>
      </c>
      <c r="H23" s="11"/>
      <c r="I23" s="7">
        <f t="shared" si="16"/>
        <v>1.4</v>
      </c>
      <c r="J23" s="110">
        <f t="shared" si="0"/>
        <v>8.4000000000000005E-2</v>
      </c>
      <c r="K23" s="8">
        <f t="shared" si="20"/>
        <v>0.26400000000000001</v>
      </c>
      <c r="L23" s="157"/>
      <c r="M23" s="162">
        <f t="shared" si="1"/>
        <v>34.35</v>
      </c>
      <c r="N23" s="312">
        <f t="shared" si="2"/>
        <v>3.435E-4</v>
      </c>
      <c r="O23" s="159">
        <f t="shared" si="3"/>
        <v>1.92</v>
      </c>
      <c r="P23" s="212">
        <f t="shared" si="17"/>
        <v>66.95</v>
      </c>
      <c r="Q23" s="225">
        <f t="shared" si="4"/>
        <v>6.6950000000000006E-4</v>
      </c>
      <c r="R23" s="119">
        <f t="shared" si="21"/>
        <v>35</v>
      </c>
      <c r="S23" s="120">
        <f t="shared" si="22"/>
        <v>0.51</v>
      </c>
      <c r="T23" s="126">
        <f t="shared" si="18"/>
        <v>54</v>
      </c>
      <c r="U23" s="127">
        <f t="shared" si="23"/>
        <v>0.78</v>
      </c>
      <c r="V23" s="386"/>
      <c r="W23" s="351">
        <f t="shared" si="5"/>
        <v>38.020000000000003</v>
      </c>
      <c r="X23" s="352">
        <f t="shared" si="19"/>
        <v>104.97</v>
      </c>
      <c r="Y23" s="355"/>
      <c r="Z23" s="356">
        <f t="shared" si="6"/>
        <v>99895.03</v>
      </c>
      <c r="AA23" s="357">
        <f t="shared" si="7"/>
        <v>0</v>
      </c>
      <c r="AB23" s="358">
        <f t="shared" si="8"/>
        <v>52044.503125000003</v>
      </c>
      <c r="AC23" s="359">
        <f t="shared" si="9"/>
        <v>52113.503125000003</v>
      </c>
      <c r="AD23" s="174">
        <v>4</v>
      </c>
      <c r="AE23" s="389"/>
      <c r="AF23" s="353">
        <f t="shared" si="10"/>
        <v>0.56999999999999995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20</v>
      </c>
      <c r="D24" s="9"/>
      <c r="E24" s="108">
        <f t="shared" si="14"/>
        <v>4</v>
      </c>
      <c r="F24" s="101">
        <f t="shared" si="24"/>
        <v>31</v>
      </c>
      <c r="G24" s="102">
        <f t="shared" si="15"/>
        <v>100</v>
      </c>
      <c r="H24" s="9"/>
      <c r="I24" s="13">
        <f t="shared" si="16"/>
        <v>1.4</v>
      </c>
      <c r="J24" s="14">
        <f t="shared" si="0"/>
        <v>0.11799999999999999</v>
      </c>
      <c r="K24" s="15">
        <f t="shared" si="20"/>
        <v>0.38200000000000001</v>
      </c>
      <c r="L24" s="157"/>
      <c r="M24" s="163">
        <f t="shared" si="1"/>
        <v>53.11</v>
      </c>
      <c r="N24" s="313">
        <f t="shared" si="2"/>
        <v>5.3109999999999995E-4</v>
      </c>
      <c r="O24" s="160">
        <f t="shared" si="3"/>
        <v>2.81</v>
      </c>
      <c r="P24" s="213">
        <f t="shared" si="17"/>
        <v>127.55</v>
      </c>
      <c r="Q24" s="224">
        <f t="shared" si="4"/>
        <v>1.2754999999999999E-3</v>
      </c>
      <c r="R24" s="121">
        <f t="shared" si="21"/>
        <v>45</v>
      </c>
      <c r="S24" s="122">
        <f t="shared" si="22"/>
        <v>0.45</v>
      </c>
      <c r="T24" s="132">
        <f t="shared" si="18"/>
        <v>65</v>
      </c>
      <c r="U24" s="122">
        <f t="shared" si="23"/>
        <v>0.65</v>
      </c>
      <c r="V24" s="386"/>
      <c r="W24" s="360">
        <f t="shared" si="5"/>
        <v>55.01</v>
      </c>
      <c r="X24" s="361">
        <f t="shared" si="19"/>
        <v>182.56</v>
      </c>
      <c r="Y24" s="355"/>
      <c r="Z24" s="364">
        <f t="shared" si="6"/>
        <v>99817.44</v>
      </c>
      <c r="AA24" s="365">
        <f t="shared" si="7"/>
        <v>0</v>
      </c>
      <c r="AB24" s="366">
        <f t="shared" si="8"/>
        <v>35537.881850533806</v>
      </c>
      <c r="AC24" s="367">
        <f t="shared" si="9"/>
        <v>35637.881850533806</v>
      </c>
      <c r="AD24" s="174">
        <v>5</v>
      </c>
      <c r="AE24" s="389"/>
      <c r="AF24" s="362">
        <f t="shared" si="10"/>
        <v>0.43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21</v>
      </c>
      <c r="D25" s="76"/>
      <c r="E25" s="107">
        <f t="shared" si="14"/>
        <v>4</v>
      </c>
      <c r="F25" s="105">
        <f t="shared" si="24"/>
        <v>35</v>
      </c>
      <c r="G25" s="100">
        <f t="shared" si="15"/>
        <v>135</v>
      </c>
      <c r="H25" s="11"/>
      <c r="I25" s="7">
        <f t="shared" si="16"/>
        <v>1.42</v>
      </c>
      <c r="J25" s="110">
        <f t="shared" si="0"/>
        <v>0.16800000000000001</v>
      </c>
      <c r="K25" s="8">
        <f t="shared" si="20"/>
        <v>0.55000000000000004</v>
      </c>
      <c r="L25" s="157"/>
      <c r="M25" s="162">
        <f t="shared" si="1"/>
        <v>81.03</v>
      </c>
      <c r="N25" s="312">
        <f t="shared" si="2"/>
        <v>8.1030000000000002E-4</v>
      </c>
      <c r="O25" s="159">
        <f t="shared" si="3"/>
        <v>4.07</v>
      </c>
      <c r="P25" s="212">
        <f t="shared" si="17"/>
        <v>227.33</v>
      </c>
      <c r="Q25" s="225">
        <f t="shared" si="4"/>
        <v>2.2733000000000002E-3</v>
      </c>
      <c r="R25" s="119">
        <f t="shared" si="21"/>
        <v>56</v>
      </c>
      <c r="S25" s="120">
        <f t="shared" si="22"/>
        <v>0.41</v>
      </c>
      <c r="T25" s="126">
        <f t="shared" si="18"/>
        <v>77</v>
      </c>
      <c r="U25" s="127">
        <f t="shared" si="23"/>
        <v>0.56999999999999995</v>
      </c>
      <c r="V25" s="386"/>
      <c r="W25" s="351">
        <f t="shared" si="5"/>
        <v>79.2</v>
      </c>
      <c r="X25" s="352">
        <f t="shared" si="19"/>
        <v>306.52999999999997</v>
      </c>
      <c r="Y25" s="355"/>
      <c r="Z25" s="356">
        <f t="shared" si="6"/>
        <v>99693.47</v>
      </c>
      <c r="AA25" s="357">
        <f t="shared" si="7"/>
        <v>0</v>
      </c>
      <c r="AB25" s="358">
        <f t="shared" si="8"/>
        <v>24510.27764127764</v>
      </c>
      <c r="AC25" s="359">
        <f t="shared" si="9"/>
        <v>24645.27764127764</v>
      </c>
      <c r="AD25" s="174">
        <v>6</v>
      </c>
      <c r="AE25" s="389"/>
      <c r="AF25" s="353">
        <f t="shared" si="10"/>
        <v>0.35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22</v>
      </c>
      <c r="D26" s="76"/>
      <c r="E26" s="107">
        <f t="shared" si="14"/>
        <v>4</v>
      </c>
      <c r="F26" s="105">
        <f t="shared" si="24"/>
        <v>39</v>
      </c>
      <c r="G26" s="100">
        <f t="shared" si="15"/>
        <v>174</v>
      </c>
      <c r="H26" s="11"/>
      <c r="I26" s="7">
        <f t="shared" si="16"/>
        <v>1.44</v>
      </c>
      <c r="J26" s="110">
        <f t="shared" si="0"/>
        <v>0.24199999999999999</v>
      </c>
      <c r="K26" s="8">
        <f t="shared" si="20"/>
        <v>0.79200000000000004</v>
      </c>
      <c r="L26" s="157"/>
      <c r="M26" s="162">
        <f t="shared" si="1"/>
        <v>122.3</v>
      </c>
      <c r="N26" s="312">
        <f t="shared" si="2"/>
        <v>1.2229999999999999E-3</v>
      </c>
      <c r="O26" s="159">
        <f t="shared" si="3"/>
        <v>5.85</v>
      </c>
      <c r="P26" s="212">
        <f t="shared" si="17"/>
        <v>388.02</v>
      </c>
      <c r="Q26" s="225">
        <f t="shared" si="4"/>
        <v>3.8801999999999999E-3</v>
      </c>
      <c r="R26" s="119">
        <f t="shared" si="21"/>
        <v>66</v>
      </c>
      <c r="S26" s="120">
        <f t="shared" si="22"/>
        <v>0.38</v>
      </c>
      <c r="T26" s="126">
        <f t="shared" si="18"/>
        <v>88</v>
      </c>
      <c r="U26" s="127">
        <f t="shared" si="23"/>
        <v>0.51</v>
      </c>
      <c r="V26" s="386"/>
      <c r="W26" s="351">
        <f t="shared" si="5"/>
        <v>114.05</v>
      </c>
      <c r="X26" s="352">
        <f t="shared" si="19"/>
        <v>502.07</v>
      </c>
      <c r="Y26" s="355"/>
      <c r="Z26" s="356">
        <f t="shared" si="6"/>
        <v>99497.93</v>
      </c>
      <c r="AA26" s="357">
        <f t="shared" si="7"/>
        <v>0.01</v>
      </c>
      <c r="AB26" s="358">
        <f t="shared" si="8"/>
        <v>17023.789743589743</v>
      </c>
      <c r="AC26" s="359">
        <f t="shared" si="9"/>
        <v>17197.789743589743</v>
      </c>
      <c r="AD26" s="174">
        <v>7</v>
      </c>
      <c r="AE26" s="389"/>
      <c r="AF26" s="353">
        <f t="shared" si="10"/>
        <v>0.28999999999999998</v>
      </c>
      <c r="AG26" s="354">
        <f t="shared" si="11"/>
        <v>0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23</v>
      </c>
      <c r="D27" s="76"/>
      <c r="E27" s="107">
        <f t="shared" si="14"/>
        <v>4</v>
      </c>
      <c r="F27" s="105">
        <f t="shared" si="24"/>
        <v>43</v>
      </c>
      <c r="G27" s="100">
        <f t="shared" si="15"/>
        <v>217</v>
      </c>
      <c r="H27" s="11"/>
      <c r="I27" s="7">
        <f t="shared" si="16"/>
        <v>1.46</v>
      </c>
      <c r="J27" s="110">
        <f t="shared" si="0"/>
        <v>0.35299999999999998</v>
      </c>
      <c r="K27" s="8">
        <f t="shared" si="20"/>
        <v>1.145</v>
      </c>
      <c r="L27" s="157"/>
      <c r="M27" s="162">
        <f t="shared" si="1"/>
        <v>186.48</v>
      </c>
      <c r="N27" s="312">
        <f t="shared" si="2"/>
        <v>1.8647999999999998E-3</v>
      </c>
      <c r="O27" s="159">
        <f t="shared" si="3"/>
        <v>8.51</v>
      </c>
      <c r="P27" s="212">
        <f t="shared" si="17"/>
        <v>642.25</v>
      </c>
      <c r="Q27" s="225">
        <f t="shared" si="4"/>
        <v>6.4225000000000003E-3</v>
      </c>
      <c r="R27" s="119">
        <f t="shared" si="21"/>
        <v>75</v>
      </c>
      <c r="S27" s="120">
        <f t="shared" si="22"/>
        <v>0.35</v>
      </c>
      <c r="T27" s="126">
        <f t="shared" si="18"/>
        <v>98</v>
      </c>
      <c r="U27" s="127">
        <f t="shared" si="23"/>
        <v>0.45</v>
      </c>
      <c r="V27" s="386"/>
      <c r="W27" s="351">
        <f t="shared" si="5"/>
        <v>164.88</v>
      </c>
      <c r="X27" s="352">
        <f t="shared" si="19"/>
        <v>807.13</v>
      </c>
      <c r="Y27" s="355"/>
      <c r="Z27" s="356">
        <f t="shared" si="6"/>
        <v>99192.87</v>
      </c>
      <c r="AA27" s="357">
        <f t="shared" si="7"/>
        <v>0.01</v>
      </c>
      <c r="AB27" s="358">
        <f t="shared" si="8"/>
        <v>11671.536310223268</v>
      </c>
      <c r="AC27" s="359">
        <f t="shared" si="9"/>
        <v>11888.536310223268</v>
      </c>
      <c r="AD27" s="174">
        <v>8</v>
      </c>
      <c r="AE27" s="389"/>
      <c r="AF27" s="353">
        <f t="shared" si="10"/>
        <v>0.26</v>
      </c>
      <c r="AG27" s="354">
        <f t="shared" si="11"/>
        <v>0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24</v>
      </c>
      <c r="D28" s="76"/>
      <c r="E28" s="107">
        <f t="shared" si="14"/>
        <v>4</v>
      </c>
      <c r="F28" s="105">
        <f t="shared" si="24"/>
        <v>47</v>
      </c>
      <c r="G28" s="100">
        <f t="shared" si="15"/>
        <v>264</v>
      </c>
      <c r="H28" s="11"/>
      <c r="I28" s="7">
        <f t="shared" si="16"/>
        <v>1.4950000000000001</v>
      </c>
      <c r="J28" s="110">
        <f t="shared" si="0"/>
        <v>0.52800000000000002</v>
      </c>
      <c r="K28" s="8">
        <f t="shared" si="20"/>
        <v>1.673</v>
      </c>
      <c r="L28" s="157"/>
      <c r="M28" s="162">
        <f t="shared" si="1"/>
        <v>283.12</v>
      </c>
      <c r="N28" s="312">
        <f t="shared" si="2"/>
        <v>2.8311999999999999E-3</v>
      </c>
      <c r="O28" s="159">
        <f t="shared" si="3"/>
        <v>12.36</v>
      </c>
      <c r="P28" s="212">
        <f t="shared" si="17"/>
        <v>1046.49</v>
      </c>
      <c r="Q28" s="225">
        <f t="shared" si="4"/>
        <v>1.0464900000000001E-2</v>
      </c>
      <c r="R28" s="119">
        <f t="shared" si="21"/>
        <v>85</v>
      </c>
      <c r="S28" s="120">
        <f t="shared" si="22"/>
        <v>0.32</v>
      </c>
      <c r="T28" s="126">
        <f t="shared" si="18"/>
        <v>109</v>
      </c>
      <c r="U28" s="127">
        <f t="shared" si="23"/>
        <v>0.41</v>
      </c>
      <c r="V28" s="386"/>
      <c r="W28" s="351">
        <f t="shared" si="5"/>
        <v>240.91</v>
      </c>
      <c r="X28" s="352">
        <f t="shared" si="19"/>
        <v>1287.4000000000001</v>
      </c>
      <c r="Y28" s="355"/>
      <c r="Z28" s="356">
        <f t="shared" si="6"/>
        <v>98712.6</v>
      </c>
      <c r="AA28" s="357">
        <f t="shared" si="7"/>
        <v>0.01</v>
      </c>
      <c r="AB28" s="358">
        <f t="shared" si="8"/>
        <v>8002.0491909385109</v>
      </c>
      <c r="AC28" s="359">
        <f t="shared" si="9"/>
        <v>8266.0491909385109</v>
      </c>
      <c r="AD28" s="174">
        <v>9</v>
      </c>
      <c r="AE28" s="389"/>
      <c r="AF28" s="353">
        <f t="shared" si="10"/>
        <v>0.23</v>
      </c>
      <c r="AG28" s="354">
        <f t="shared" si="11"/>
        <v>0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25</v>
      </c>
      <c r="D29" s="9"/>
      <c r="E29" s="108">
        <f t="shared" si="14"/>
        <v>4</v>
      </c>
      <c r="F29" s="101">
        <f t="shared" si="24"/>
        <v>51</v>
      </c>
      <c r="G29" s="102">
        <f t="shared" si="15"/>
        <v>315</v>
      </c>
      <c r="H29" s="9"/>
      <c r="I29" s="13">
        <f t="shared" si="16"/>
        <v>1.53</v>
      </c>
      <c r="J29" s="14">
        <f t="shared" si="0"/>
        <v>0.80800000000000005</v>
      </c>
      <c r="K29" s="15">
        <f t="shared" si="20"/>
        <v>2.4809999999999999</v>
      </c>
      <c r="L29" s="157"/>
      <c r="M29" s="163">
        <f t="shared" si="1"/>
        <v>438.7</v>
      </c>
      <c r="N29" s="313">
        <f t="shared" si="2"/>
        <v>4.3870000000000003E-3</v>
      </c>
      <c r="O29" s="160">
        <f t="shared" si="3"/>
        <v>18.350000000000001</v>
      </c>
      <c r="P29" s="213">
        <f t="shared" si="17"/>
        <v>1683.28</v>
      </c>
      <c r="Q29" s="224">
        <f t="shared" si="4"/>
        <v>1.6832799999999998E-2</v>
      </c>
      <c r="R29" s="121">
        <f t="shared" si="21"/>
        <v>92</v>
      </c>
      <c r="S29" s="122">
        <f t="shared" si="22"/>
        <v>0.28999999999999998</v>
      </c>
      <c r="T29" s="132">
        <f t="shared" si="18"/>
        <v>117</v>
      </c>
      <c r="U29" s="122">
        <f t="shared" si="23"/>
        <v>0.37</v>
      </c>
      <c r="V29" s="386"/>
      <c r="W29" s="360">
        <f t="shared" si="5"/>
        <v>357.26</v>
      </c>
      <c r="X29" s="361">
        <f t="shared" si="19"/>
        <v>2040.54</v>
      </c>
      <c r="Y29" s="355"/>
      <c r="Z29" s="364">
        <f t="shared" si="6"/>
        <v>97959.46</v>
      </c>
      <c r="AA29" s="365">
        <f t="shared" si="7"/>
        <v>0.02</v>
      </c>
      <c r="AB29" s="366">
        <f t="shared" si="8"/>
        <v>5353.965558583106</v>
      </c>
      <c r="AC29" s="367">
        <f t="shared" si="9"/>
        <v>5668.965558583106</v>
      </c>
      <c r="AD29" s="174">
        <v>10</v>
      </c>
      <c r="AE29" s="389"/>
      <c r="AF29" s="362">
        <f t="shared" si="10"/>
        <v>0.21</v>
      </c>
      <c r="AG29" s="363">
        <f t="shared" si="11"/>
        <v>0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26</v>
      </c>
      <c r="D30" s="76"/>
      <c r="E30" s="107">
        <f t="shared" si="14"/>
        <v>8</v>
      </c>
      <c r="F30" s="105">
        <f t="shared" si="24"/>
        <v>59</v>
      </c>
      <c r="G30" s="100">
        <f t="shared" si="15"/>
        <v>374</v>
      </c>
      <c r="H30" s="11"/>
      <c r="I30" s="7">
        <f t="shared" si="16"/>
        <v>1.5649999999999999</v>
      </c>
      <c r="J30" s="110">
        <f t="shared" si="0"/>
        <v>1.2649999999999999</v>
      </c>
      <c r="K30" s="8">
        <f t="shared" si="20"/>
        <v>3.7459999999999996</v>
      </c>
      <c r="L30" s="157"/>
      <c r="M30" s="162">
        <f t="shared" si="1"/>
        <v>691.23</v>
      </c>
      <c r="N30" s="312">
        <f t="shared" si="2"/>
        <v>6.9123000000000006E-3</v>
      </c>
      <c r="O30" s="159">
        <f t="shared" si="3"/>
        <v>27.75</v>
      </c>
      <c r="P30" s="212">
        <f t="shared" si="17"/>
        <v>2776.27</v>
      </c>
      <c r="Q30" s="225">
        <f t="shared" si="4"/>
        <v>2.7762700000000001E-2</v>
      </c>
      <c r="R30" s="119">
        <f t="shared" si="21"/>
        <v>100</v>
      </c>
      <c r="S30" s="120">
        <f t="shared" si="22"/>
        <v>0.27</v>
      </c>
      <c r="T30" s="126">
        <f t="shared" si="18"/>
        <v>126</v>
      </c>
      <c r="U30" s="127">
        <f t="shared" si="23"/>
        <v>0.34</v>
      </c>
      <c r="V30" s="386"/>
      <c r="W30" s="351">
        <f t="shared" si="5"/>
        <v>539.41999999999996</v>
      </c>
      <c r="X30" s="352">
        <f t="shared" si="19"/>
        <v>3315.69</v>
      </c>
      <c r="Y30" s="355"/>
      <c r="Z30" s="356">
        <f t="shared" si="6"/>
        <v>96684.31</v>
      </c>
      <c r="AA30" s="357">
        <f t="shared" si="7"/>
        <v>0.03</v>
      </c>
      <c r="AB30" s="358">
        <f t="shared" si="8"/>
        <v>3499.670126126126</v>
      </c>
      <c r="AC30" s="359">
        <f t="shared" si="9"/>
        <v>3873.670126126126</v>
      </c>
      <c r="AD30" s="174">
        <v>11</v>
      </c>
      <c r="AE30" s="389"/>
      <c r="AF30" s="353">
        <f t="shared" si="10"/>
        <v>0.19</v>
      </c>
      <c r="AG30" s="354">
        <f t="shared" si="11"/>
        <v>0.01</v>
      </c>
      <c r="AL30" s="398"/>
    </row>
    <row r="31" spans="1:38" ht="15">
      <c r="A31" s="392">
        <v>12</v>
      </c>
      <c r="B31" s="107">
        <f t="shared" si="12"/>
        <v>1</v>
      </c>
      <c r="C31" s="112">
        <f t="shared" si="13"/>
        <v>27</v>
      </c>
      <c r="D31" s="76"/>
      <c r="E31" s="107">
        <f t="shared" si="14"/>
        <v>8</v>
      </c>
      <c r="F31" s="105">
        <f t="shared" si="24"/>
        <v>67</v>
      </c>
      <c r="G31" s="100">
        <f t="shared" si="15"/>
        <v>441</v>
      </c>
      <c r="H31" s="11"/>
      <c r="I31" s="7">
        <f t="shared" si="16"/>
        <v>1.6</v>
      </c>
      <c r="J31" s="110">
        <f t="shared" si="0"/>
        <v>2.024</v>
      </c>
      <c r="K31" s="8">
        <f t="shared" si="20"/>
        <v>5.77</v>
      </c>
      <c r="L31" s="157"/>
      <c r="M31" s="162">
        <f t="shared" si="1"/>
        <v>1106.28</v>
      </c>
      <c r="N31" s="312">
        <f t="shared" si="2"/>
        <v>1.1062799999999999E-2</v>
      </c>
      <c r="O31" s="159">
        <f t="shared" si="3"/>
        <v>42.7</v>
      </c>
      <c r="P31" s="212">
        <f t="shared" si="17"/>
        <v>4651.87</v>
      </c>
      <c r="Q31" s="225">
        <f t="shared" si="4"/>
        <v>4.6518699999999996E-2</v>
      </c>
      <c r="R31" s="119">
        <f t="shared" si="21"/>
        <v>109</v>
      </c>
      <c r="S31" s="120">
        <f t="shared" si="22"/>
        <v>0.25</v>
      </c>
      <c r="T31" s="126">
        <f t="shared" si="18"/>
        <v>136</v>
      </c>
      <c r="U31" s="127">
        <f t="shared" si="23"/>
        <v>0.31</v>
      </c>
      <c r="V31" s="386"/>
      <c r="W31" s="351">
        <f t="shared" si="5"/>
        <v>830.88</v>
      </c>
      <c r="X31" s="352">
        <f t="shared" si="19"/>
        <v>5482.75</v>
      </c>
      <c r="Y31" s="355"/>
      <c r="Z31" s="356">
        <f t="shared" si="6"/>
        <v>94517.25</v>
      </c>
      <c r="AA31" s="357">
        <f t="shared" si="7"/>
        <v>0.05</v>
      </c>
      <c r="AB31" s="358">
        <f t="shared" si="8"/>
        <v>2229.0855737704915</v>
      </c>
      <c r="AC31" s="359">
        <f t="shared" si="9"/>
        <v>2670.0855737704915</v>
      </c>
      <c r="AD31" s="174">
        <v>12</v>
      </c>
      <c r="AE31" s="389"/>
      <c r="AF31" s="353">
        <f t="shared" si="10"/>
        <v>0.18</v>
      </c>
      <c r="AG31" s="354">
        <f t="shared" si="11"/>
        <v>0.01</v>
      </c>
      <c r="AL31" s="398"/>
    </row>
    <row r="32" spans="1:38" ht="15">
      <c r="A32" s="165">
        <v>13</v>
      </c>
      <c r="B32" s="107">
        <f t="shared" si="12"/>
        <v>1</v>
      </c>
      <c r="C32" s="112">
        <f t="shared" si="13"/>
        <v>28</v>
      </c>
      <c r="D32" s="76"/>
      <c r="E32" s="107">
        <f t="shared" si="14"/>
        <v>8</v>
      </c>
      <c r="F32" s="105">
        <f t="shared" si="24"/>
        <v>75</v>
      </c>
      <c r="G32" s="100">
        <f t="shared" si="15"/>
        <v>516</v>
      </c>
      <c r="H32" s="11"/>
      <c r="I32" s="7">
        <f t="shared" si="16"/>
        <v>1.635</v>
      </c>
      <c r="J32" s="110">
        <f t="shared" si="0"/>
        <v>3.3090000000000002</v>
      </c>
      <c r="K32" s="8">
        <f t="shared" si="20"/>
        <v>9.0790000000000006</v>
      </c>
      <c r="L32" s="157"/>
      <c r="M32" s="162">
        <f t="shared" si="1"/>
        <v>1807.96</v>
      </c>
      <c r="N32" s="312">
        <f t="shared" si="2"/>
        <v>1.8079600000000001E-2</v>
      </c>
      <c r="O32" s="159">
        <f t="shared" si="3"/>
        <v>67.19</v>
      </c>
      <c r="P32" s="212">
        <f t="shared" si="17"/>
        <v>7880.96</v>
      </c>
      <c r="Q32" s="225">
        <f t="shared" si="4"/>
        <v>7.8809599999999994E-2</v>
      </c>
      <c r="R32" s="119">
        <f t="shared" si="21"/>
        <v>117</v>
      </c>
      <c r="S32" s="120">
        <f t="shared" si="22"/>
        <v>0.23</v>
      </c>
      <c r="T32" s="126">
        <f t="shared" si="18"/>
        <v>145</v>
      </c>
      <c r="U32" s="127">
        <f t="shared" si="23"/>
        <v>0.28000000000000003</v>
      </c>
      <c r="V32" s="386"/>
      <c r="W32" s="351">
        <f t="shared" si="5"/>
        <v>1307.3800000000001</v>
      </c>
      <c r="X32" s="352">
        <f t="shared" si="19"/>
        <v>9188.34</v>
      </c>
      <c r="Y32" s="355"/>
      <c r="Z32" s="356">
        <f t="shared" si="6"/>
        <v>90811.66</v>
      </c>
      <c r="AA32" s="357">
        <f t="shared" si="7"/>
        <v>0.09</v>
      </c>
      <c r="AB32" s="358">
        <f t="shared" si="8"/>
        <v>1367.1314778984968</v>
      </c>
      <c r="AC32" s="359">
        <f t="shared" si="9"/>
        <v>1883.1314778984968</v>
      </c>
      <c r="AD32" s="174">
        <v>13</v>
      </c>
      <c r="AE32" s="389"/>
      <c r="AF32" s="353">
        <f t="shared" si="10"/>
        <v>0.17</v>
      </c>
      <c r="AG32" s="354">
        <f t="shared" si="11"/>
        <v>0.01</v>
      </c>
      <c r="AL32" s="398"/>
    </row>
    <row r="33" spans="1:38" ht="15">
      <c r="A33" s="165">
        <v>14</v>
      </c>
      <c r="B33" s="107">
        <f t="shared" si="12"/>
        <v>1</v>
      </c>
      <c r="C33" s="112">
        <f t="shared" si="13"/>
        <v>29</v>
      </c>
      <c r="D33" s="76"/>
      <c r="E33" s="107">
        <f t="shared" si="14"/>
        <v>8</v>
      </c>
      <c r="F33" s="105">
        <f t="shared" si="24"/>
        <v>83</v>
      </c>
      <c r="G33" s="100">
        <f t="shared" si="15"/>
        <v>599</v>
      </c>
      <c r="H33" s="11"/>
      <c r="I33" s="7">
        <f t="shared" si="16"/>
        <v>1.67</v>
      </c>
      <c r="J33" s="110">
        <f t="shared" si="0"/>
        <v>5.5259999999999998</v>
      </c>
      <c r="K33" s="8">
        <f t="shared" si="20"/>
        <v>14.605</v>
      </c>
      <c r="L33" s="157"/>
      <c r="M33" s="162">
        <f t="shared" si="1"/>
        <v>3017.18</v>
      </c>
      <c r="N33" s="312">
        <f t="shared" si="2"/>
        <v>3.0171799999999999E-2</v>
      </c>
      <c r="O33" s="159">
        <f t="shared" si="3"/>
        <v>108.11</v>
      </c>
      <c r="P33" s="212">
        <f t="shared" si="17"/>
        <v>13502.55</v>
      </c>
      <c r="Q33" s="225">
        <f t="shared" si="4"/>
        <v>0.13502549999999999</v>
      </c>
      <c r="R33" s="119">
        <f t="shared" si="21"/>
        <v>125</v>
      </c>
      <c r="S33" s="120">
        <f t="shared" si="22"/>
        <v>0.21</v>
      </c>
      <c r="T33" s="126">
        <f t="shared" si="18"/>
        <v>154</v>
      </c>
      <c r="U33" s="127">
        <f t="shared" si="23"/>
        <v>0.26</v>
      </c>
      <c r="V33" s="386"/>
      <c r="W33" s="351">
        <f t="shared" si="5"/>
        <v>2103.12</v>
      </c>
      <c r="X33" s="352">
        <f t="shared" si="19"/>
        <v>15605.67</v>
      </c>
      <c r="Y33" s="355"/>
      <c r="Z33" s="356">
        <f t="shared" si="6"/>
        <v>84394.33</v>
      </c>
      <c r="AA33" s="357">
        <f t="shared" si="7"/>
        <v>0.16</v>
      </c>
      <c r="AB33" s="358">
        <f t="shared" si="8"/>
        <v>796.19670705762655</v>
      </c>
      <c r="AC33" s="359">
        <f t="shared" si="9"/>
        <v>1395.1967070576266</v>
      </c>
      <c r="AD33" s="174">
        <v>14</v>
      </c>
      <c r="AE33" s="389"/>
      <c r="AF33" s="353">
        <f t="shared" si="10"/>
        <v>0.16</v>
      </c>
      <c r="AG33" s="354">
        <f t="shared" si="11"/>
        <v>0.02</v>
      </c>
      <c r="AJ33" s="398"/>
      <c r="AL33" s="398"/>
    </row>
    <row r="34" spans="1:38" ht="15">
      <c r="A34" s="165">
        <v>15</v>
      </c>
      <c r="B34" s="108">
        <f t="shared" si="12"/>
        <v>1</v>
      </c>
      <c r="C34" s="102">
        <f t="shared" si="13"/>
        <v>30</v>
      </c>
      <c r="D34" s="9"/>
      <c r="E34" s="108">
        <f t="shared" si="14"/>
        <v>8</v>
      </c>
      <c r="F34" s="101">
        <f t="shared" si="24"/>
        <v>91</v>
      </c>
      <c r="G34" s="102">
        <f t="shared" si="15"/>
        <v>690</v>
      </c>
      <c r="H34" s="9"/>
      <c r="I34" s="13">
        <f t="shared" si="16"/>
        <v>1.7050000000000001</v>
      </c>
      <c r="J34" s="14">
        <f t="shared" si="0"/>
        <v>9.4220000000000006</v>
      </c>
      <c r="K34" s="15">
        <f t="shared" si="20"/>
        <v>24.027000000000001</v>
      </c>
      <c r="L34" s="157"/>
      <c r="M34" s="163">
        <f t="shared" si="1"/>
        <v>5140.46</v>
      </c>
      <c r="N34" s="313">
        <f t="shared" si="2"/>
        <v>5.1404600000000002E-2</v>
      </c>
      <c r="O34" s="160">
        <f t="shared" si="3"/>
        <v>177.82</v>
      </c>
      <c r="P34" s="213">
        <f t="shared" si="17"/>
        <v>23417.05</v>
      </c>
      <c r="Q34" s="224">
        <f t="shared" si="4"/>
        <v>0.2341705</v>
      </c>
      <c r="R34" s="121">
        <f t="shared" si="21"/>
        <v>132</v>
      </c>
      <c r="S34" s="122">
        <f t="shared" si="22"/>
        <v>0.19</v>
      </c>
      <c r="T34" s="130">
        <f t="shared" si="18"/>
        <v>162</v>
      </c>
      <c r="U34" s="131">
        <f t="shared" si="23"/>
        <v>0.23</v>
      </c>
      <c r="V34" s="386"/>
      <c r="W34" s="360">
        <f t="shared" si="5"/>
        <v>3459.89</v>
      </c>
      <c r="X34" s="361">
        <f t="shared" si="19"/>
        <v>26876.94</v>
      </c>
      <c r="Y34" s="355"/>
      <c r="Z34" s="364">
        <f t="shared" si="6"/>
        <v>73123.06</v>
      </c>
      <c r="AA34" s="365">
        <f t="shared" si="7"/>
        <v>0.27</v>
      </c>
      <c r="AB34" s="366">
        <f t="shared" si="8"/>
        <v>426.78535597795519</v>
      </c>
      <c r="AC34" s="367">
        <f t="shared" si="9"/>
        <v>1116.7853559779551</v>
      </c>
      <c r="AD34" s="174">
        <v>15</v>
      </c>
      <c r="AE34" s="389"/>
      <c r="AF34" s="362">
        <f t="shared" si="10"/>
        <v>0.15</v>
      </c>
      <c r="AG34" s="363">
        <f t="shared" si="11"/>
        <v>0.03</v>
      </c>
    </row>
    <row r="35" spans="1:38" ht="15">
      <c r="A35" s="165">
        <v>16</v>
      </c>
      <c r="B35" s="107">
        <f t="shared" si="12"/>
        <v>1</v>
      </c>
      <c r="C35" s="112">
        <f t="shared" si="13"/>
        <v>31</v>
      </c>
      <c r="D35" s="76"/>
      <c r="E35" s="107">
        <f t="shared" si="14"/>
        <v>8</v>
      </c>
      <c r="F35" s="105">
        <f t="shared" si="24"/>
        <v>99</v>
      </c>
      <c r="G35" s="100">
        <f t="shared" si="15"/>
        <v>789</v>
      </c>
      <c r="H35" s="11"/>
      <c r="I35" s="7">
        <f t="shared" si="16"/>
        <v>1.74</v>
      </c>
      <c r="J35" s="110">
        <f t="shared" si="0"/>
        <v>16.393999999999998</v>
      </c>
      <c r="K35" s="8">
        <f t="shared" si="20"/>
        <v>40.420999999999999</v>
      </c>
      <c r="L35" s="157"/>
      <c r="M35" s="162">
        <f t="shared" si="1"/>
        <v>8945.81</v>
      </c>
      <c r="N35" s="312">
        <f t="shared" si="2"/>
        <v>8.9458099999999999E-2</v>
      </c>
      <c r="O35" s="159">
        <f t="shared" si="3"/>
        <v>299.11</v>
      </c>
      <c r="P35" s="212">
        <f t="shared" si="17"/>
        <v>41153.89</v>
      </c>
      <c r="Q35" s="225">
        <f t="shared" si="4"/>
        <v>0.41153889999999999</v>
      </c>
      <c r="R35" s="119">
        <f t="shared" si="21"/>
        <v>138</v>
      </c>
      <c r="S35" s="120">
        <f t="shared" si="22"/>
        <v>0.17</v>
      </c>
      <c r="T35" s="126">
        <f t="shared" si="18"/>
        <v>169</v>
      </c>
      <c r="U35" s="127">
        <f t="shared" si="23"/>
        <v>0.21</v>
      </c>
      <c r="V35" s="386"/>
      <c r="W35" s="351">
        <f t="shared" si="5"/>
        <v>5820.62</v>
      </c>
      <c r="X35" s="352">
        <f t="shared" si="19"/>
        <v>46974.51</v>
      </c>
      <c r="Y35" s="355"/>
      <c r="Z35" s="356">
        <f t="shared" si="6"/>
        <v>53025.49</v>
      </c>
      <c r="AA35" s="357">
        <f t="shared" si="7"/>
        <v>0.47</v>
      </c>
      <c r="AB35" s="358">
        <f t="shared" si="8"/>
        <v>192.84539467085685</v>
      </c>
      <c r="AC35" s="359">
        <f t="shared" si="9"/>
        <v>981.84539467085688</v>
      </c>
      <c r="AD35" s="174">
        <v>16</v>
      </c>
      <c r="AE35" s="389"/>
      <c r="AF35" s="353">
        <f t="shared" si="10"/>
        <v>0.14000000000000001</v>
      </c>
      <c r="AG35" s="354">
        <f t="shared" si="11"/>
        <v>0.06</v>
      </c>
    </row>
    <row r="36" spans="1:38" ht="15">
      <c r="A36" s="165">
        <v>17</v>
      </c>
      <c r="B36" s="107">
        <f t="shared" si="12"/>
        <v>1</v>
      </c>
      <c r="C36" s="112">
        <f t="shared" si="13"/>
        <v>32</v>
      </c>
      <c r="D36" s="76"/>
      <c r="E36" s="107">
        <f t="shared" si="14"/>
        <v>8</v>
      </c>
      <c r="F36" s="105">
        <f t="shared" si="24"/>
        <v>107</v>
      </c>
      <c r="G36" s="100">
        <f t="shared" si="15"/>
        <v>896</v>
      </c>
      <c r="H36" s="11"/>
      <c r="I36" s="7">
        <f t="shared" si="16"/>
        <v>1.7749999999999999</v>
      </c>
      <c r="J36" s="110">
        <f t="shared" si="0"/>
        <v>29.099</v>
      </c>
      <c r="K36" s="8">
        <f t="shared" si="20"/>
        <v>69.52</v>
      </c>
      <c r="L36" s="157"/>
      <c r="M36" s="162">
        <f t="shared" si="1"/>
        <v>15900.68</v>
      </c>
      <c r="N36" s="312">
        <f t="shared" si="2"/>
        <v>0.1590068</v>
      </c>
      <c r="O36" s="159">
        <f t="shared" si="3"/>
        <v>514.45000000000005</v>
      </c>
      <c r="P36" s="212">
        <f t="shared" si="17"/>
        <v>73393.570000000007</v>
      </c>
      <c r="Q36" s="225">
        <f t="shared" si="4"/>
        <v>0.73393570000000008</v>
      </c>
      <c r="R36" s="119">
        <f t="shared" si="21"/>
        <v>143</v>
      </c>
      <c r="S36" s="120">
        <f t="shared" si="22"/>
        <v>0.16</v>
      </c>
      <c r="T36" s="126">
        <f t="shared" si="18"/>
        <v>175</v>
      </c>
      <c r="U36" s="127">
        <f t="shared" si="23"/>
        <v>0.2</v>
      </c>
      <c r="V36" s="386"/>
      <c r="W36" s="351">
        <f t="shared" si="5"/>
        <v>10010.879999999999</v>
      </c>
      <c r="X36" s="352">
        <f t="shared" si="19"/>
        <v>83404.45</v>
      </c>
      <c r="Y36" s="355"/>
      <c r="Z36" s="356">
        <f t="shared" si="6"/>
        <v>16595.55</v>
      </c>
      <c r="AA36" s="357">
        <f t="shared" si="7"/>
        <v>0.83</v>
      </c>
      <c r="AB36" s="358">
        <f t="shared" si="8"/>
        <v>47.826327145495171</v>
      </c>
      <c r="AC36" s="359">
        <f t="shared" si="9"/>
        <v>943.82632714549516</v>
      </c>
      <c r="AD36" s="174">
        <v>17</v>
      </c>
      <c r="AE36" s="389"/>
      <c r="AF36" s="353">
        <f t="shared" si="10"/>
        <v>0.14000000000000001</v>
      </c>
      <c r="AG36" s="354">
        <f t="shared" si="11"/>
        <v>0.1</v>
      </c>
    </row>
    <row r="37" spans="1:38" ht="15">
      <c r="A37" s="165">
        <v>18</v>
      </c>
      <c r="B37" s="107">
        <f t="shared" si="12"/>
        <v>1</v>
      </c>
      <c r="C37" s="112">
        <f t="shared" si="13"/>
        <v>33</v>
      </c>
      <c r="D37" s="76"/>
      <c r="E37" s="107">
        <f t="shared" si="14"/>
        <v>8</v>
      </c>
      <c r="F37" s="105">
        <f t="shared" si="24"/>
        <v>115</v>
      </c>
      <c r="G37" s="100">
        <f t="shared" si="15"/>
        <v>1011</v>
      </c>
      <c r="H37" s="11"/>
      <c r="I37" s="7">
        <f t="shared" si="16"/>
        <v>1.81</v>
      </c>
      <c r="J37" s="110">
        <f t="shared" si="0"/>
        <v>52.668999999999997</v>
      </c>
      <c r="K37" s="8">
        <f t="shared" si="20"/>
        <v>122.18899999999999</v>
      </c>
      <c r="L37" s="157"/>
      <c r="M37" s="162">
        <f t="shared" si="1"/>
        <v>28851.64</v>
      </c>
      <c r="N37" s="312">
        <f t="shared" si="2"/>
        <v>0.28851640000000001</v>
      </c>
      <c r="O37" s="159">
        <f t="shared" si="3"/>
        <v>904.21</v>
      </c>
      <c r="P37" s="212">
        <f t="shared" si="17"/>
        <v>132980.66</v>
      </c>
      <c r="Q37" s="225">
        <f t="shared" si="4"/>
        <v>1.3298065999999999</v>
      </c>
      <c r="R37" s="119">
        <f t="shared" si="21"/>
        <v>147</v>
      </c>
      <c r="S37" s="120">
        <f t="shared" si="22"/>
        <v>0.15</v>
      </c>
      <c r="T37" s="126">
        <f t="shared" si="18"/>
        <v>180</v>
      </c>
      <c r="U37" s="127">
        <f t="shared" si="23"/>
        <v>0.18</v>
      </c>
      <c r="V37" s="386"/>
      <c r="W37" s="351">
        <f t="shared" si="5"/>
        <v>17595.22</v>
      </c>
      <c r="X37" s="352">
        <f t="shared" si="19"/>
        <v>150575.88</v>
      </c>
      <c r="Y37" s="355"/>
      <c r="Z37" s="356">
        <f t="shared" si="6"/>
        <v>-50575.88</v>
      </c>
      <c r="AA37" s="357">
        <f t="shared" si="7"/>
        <v>1.51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0.13</v>
      </c>
      <c r="AG37" s="354">
        <f t="shared" si="11"/>
        <v>0.18</v>
      </c>
    </row>
    <row r="38" spans="1:38" ht="15">
      <c r="A38" s="165">
        <v>19</v>
      </c>
      <c r="B38" s="107">
        <f t="shared" si="12"/>
        <v>1</v>
      </c>
      <c r="C38" s="112">
        <f t="shared" si="13"/>
        <v>34</v>
      </c>
      <c r="D38" s="76"/>
      <c r="E38" s="107">
        <f t="shared" si="14"/>
        <v>8</v>
      </c>
      <c r="F38" s="105">
        <f t="shared" si="24"/>
        <v>123</v>
      </c>
      <c r="G38" s="100">
        <f t="shared" si="15"/>
        <v>1134</v>
      </c>
      <c r="H38" s="11"/>
      <c r="I38" s="7">
        <f t="shared" si="16"/>
        <v>1.845</v>
      </c>
      <c r="J38" s="110">
        <f t="shared" si="0"/>
        <v>97.174000000000007</v>
      </c>
      <c r="K38" s="8">
        <f t="shared" si="20"/>
        <v>219.363</v>
      </c>
      <c r="L38" s="157"/>
      <c r="M38" s="162">
        <f t="shared" si="1"/>
        <v>53418.39</v>
      </c>
      <c r="N38" s="312">
        <f t="shared" si="2"/>
        <v>0.53418390000000004</v>
      </c>
      <c r="O38" s="159">
        <f t="shared" si="3"/>
        <v>1623.26</v>
      </c>
      <c r="P38" s="212">
        <f t="shared" si="17"/>
        <v>244983.16</v>
      </c>
      <c r="Q38" s="225">
        <f t="shared" si="4"/>
        <v>2.4498316</v>
      </c>
      <c r="R38" s="119">
        <f t="shared" si="21"/>
        <v>151</v>
      </c>
      <c r="S38" s="120">
        <f t="shared" si="22"/>
        <v>0.13</v>
      </c>
      <c r="T38" s="126">
        <f t="shared" si="18"/>
        <v>185</v>
      </c>
      <c r="U38" s="127">
        <f t="shared" si="23"/>
        <v>0.16</v>
      </c>
      <c r="V38" s="386"/>
      <c r="W38" s="351">
        <f t="shared" si="5"/>
        <v>31588.27</v>
      </c>
      <c r="X38" s="352">
        <f t="shared" si="19"/>
        <v>276571.43</v>
      </c>
      <c r="Y38" s="355"/>
      <c r="Z38" s="356">
        <f t="shared" si="6"/>
        <v>-176571.43</v>
      </c>
      <c r="AA38" s="357">
        <f t="shared" si="7"/>
        <v>2.77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0.13</v>
      </c>
      <c r="AG38" s="354">
        <f t="shared" si="11"/>
        <v>0.32</v>
      </c>
    </row>
    <row r="39" spans="1:38" ht="15.75" thickBot="1">
      <c r="A39" s="166">
        <v>20</v>
      </c>
      <c r="B39" s="109">
        <f t="shared" si="12"/>
        <v>1</v>
      </c>
      <c r="C39" s="113">
        <f t="shared" si="13"/>
        <v>35</v>
      </c>
      <c r="D39" s="79"/>
      <c r="E39" s="109">
        <f t="shared" si="14"/>
        <v>8</v>
      </c>
      <c r="F39" s="106">
        <f t="shared" si="24"/>
        <v>131</v>
      </c>
      <c r="G39" s="103">
        <f t="shared" si="15"/>
        <v>1265</v>
      </c>
      <c r="H39" s="21"/>
      <c r="I39" s="17">
        <f t="shared" si="16"/>
        <v>1.88</v>
      </c>
      <c r="J39" s="111">
        <f t="shared" si="0"/>
        <v>182.68700000000001</v>
      </c>
      <c r="K39" s="18">
        <f t="shared" si="20"/>
        <v>402.05</v>
      </c>
      <c r="L39" s="157"/>
      <c r="M39" s="164">
        <f t="shared" si="1"/>
        <v>100882.39</v>
      </c>
      <c r="N39" s="314">
        <f t="shared" si="2"/>
        <v>1.0088238999999999</v>
      </c>
      <c r="O39" s="161">
        <f t="shared" si="3"/>
        <v>2975.17</v>
      </c>
      <c r="P39" s="211">
        <f t="shared" si="17"/>
        <v>459106.85</v>
      </c>
      <c r="Q39" s="226">
        <f t="shared" si="4"/>
        <v>4.5910684999999996</v>
      </c>
      <c r="R39" s="123">
        <f t="shared" si="21"/>
        <v>154</v>
      </c>
      <c r="S39" s="124">
        <f t="shared" si="22"/>
        <v>0.12</v>
      </c>
      <c r="T39" s="128">
        <f t="shared" si="18"/>
        <v>189</v>
      </c>
      <c r="U39" s="129">
        <f t="shared" si="23"/>
        <v>0.15</v>
      </c>
      <c r="V39" s="386"/>
      <c r="W39" s="368">
        <f t="shared" si="5"/>
        <v>57895.199999999997</v>
      </c>
      <c r="X39" s="369">
        <f t="shared" si="19"/>
        <v>517002.05</v>
      </c>
      <c r="Y39" s="355"/>
      <c r="Z39" s="372">
        <f t="shared" si="6"/>
        <v>-417002.05</v>
      </c>
      <c r="AA39" s="373">
        <f t="shared" si="7"/>
        <v>5.17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0.13</v>
      </c>
      <c r="AG39" s="371">
        <f t="shared" si="11"/>
        <v>0.57999999999999996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9">
        <v>1</v>
      </c>
      <c r="C43" s="399"/>
      <c r="D43" s="399"/>
      <c r="E43" s="399"/>
      <c r="F43" s="399">
        <v>2</v>
      </c>
      <c r="G43" s="399"/>
      <c r="H43" s="399"/>
      <c r="I43" s="399"/>
      <c r="J43" s="399">
        <v>3</v>
      </c>
      <c r="K43" s="399"/>
      <c r="L43" s="399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9"/>
      <c r="W43" s="431">
        <v>5</v>
      </c>
      <c r="X43" s="432"/>
      <c r="Y43" s="399"/>
      <c r="Z43" s="399"/>
      <c r="AA43" s="431">
        <v>6</v>
      </c>
      <c r="AB43" s="431"/>
      <c r="AF43" s="431">
        <v>7</v>
      </c>
      <c r="AG43" s="431"/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12">
    <mergeCell ref="AI26:AI27"/>
    <mergeCell ref="M43:U43"/>
    <mergeCell ref="W43:X43"/>
    <mergeCell ref="AA43:AB43"/>
    <mergeCell ref="AF43:AG43"/>
    <mergeCell ref="AI5:AI6"/>
    <mergeCell ref="N12:O12"/>
    <mergeCell ref="M18:N18"/>
    <mergeCell ref="P18:Q18"/>
    <mergeCell ref="R18:S18"/>
    <mergeCell ref="T18:U18"/>
    <mergeCell ref="AB18:AC18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J24" sqref="AJ24:AL3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18</v>
      </c>
      <c r="D2" s="83"/>
      <c r="E2" s="96" t="s">
        <v>12</v>
      </c>
      <c r="F2" s="247" t="str">
        <f>IF(G$2&lt;2,"д.б. &gt;1","")</f>
        <v/>
      </c>
      <c r="G2" s="144">
        <f>'0.01'!G2</f>
        <v>19</v>
      </c>
      <c r="H2" s="84"/>
      <c r="I2" s="96" t="s">
        <v>0</v>
      </c>
      <c r="J2" s="248" t="str">
        <f>IF(K$2&lt;0,"д.б. &gt;0","")</f>
        <v/>
      </c>
      <c r="K2" s="149">
        <v>7.0000000000000007E-2</v>
      </c>
      <c r="L2" s="115"/>
      <c r="M2" s="114" t="s">
        <v>27</v>
      </c>
      <c r="N2" s="114"/>
      <c r="O2" s="150" t="str">
        <f>'0.01'!O2</f>
        <v>nzdcad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1.4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7.4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4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6</v>
      </c>
      <c r="L6" s="135"/>
      <c r="M6" s="136" t="s">
        <v>36</v>
      </c>
      <c r="N6" s="136"/>
      <c r="O6" s="152">
        <f>'0.01'!O6</f>
        <v>8.08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4</v>
      </c>
      <c r="H7" s="94"/>
      <c r="I7" s="255" t="s">
        <v>3</v>
      </c>
      <c r="J7" s="248" t="str">
        <f>IF(AND(K$6=0,K$7&lt;&gt;0),"д.б. =0","")</f>
        <v/>
      </c>
      <c r="K7" s="143">
        <f>'0.01'!K7</f>
        <v>0.02</v>
      </c>
      <c r="L7" s="135"/>
      <c r="M7" s="136" t="s">
        <v>35</v>
      </c>
      <c r="N7" s="136"/>
      <c r="O7" s="153">
        <f>'0.01'!O7</f>
        <v>144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0</v>
      </c>
      <c r="D9" s="290"/>
      <c r="E9" s="287" t="s">
        <v>15</v>
      </c>
      <c r="F9" s="315"/>
      <c r="G9" s="288">
        <f>'0.01'!G9</f>
        <v>11</v>
      </c>
      <c r="H9" s="292"/>
      <c r="I9" s="287" t="s">
        <v>4</v>
      </c>
      <c r="J9" s="248" t="str">
        <f>IF(K$9&lt;0,"д.б. &gt;=0","")</f>
        <v/>
      </c>
      <c r="K9" s="293">
        <f>'0.01'!K9</f>
        <v>9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0</v>
      </c>
      <c r="D10" s="296"/>
      <c r="E10" s="287" t="s">
        <v>16</v>
      </c>
      <c r="F10" s="315"/>
      <c r="G10" s="289">
        <f>'0.01'!G10</f>
        <v>8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3.5000000000000003E-2</v>
      </c>
      <c r="L10" s="294"/>
      <c r="M10" s="299" t="s">
        <v>38</v>
      </c>
      <c r="N10" s="299"/>
      <c r="O10" s="300">
        <f>'0.01'!O10</f>
        <v>100000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400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401" t="s">
        <v>42</v>
      </c>
      <c r="AG18" s="40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7.0000000000000007E-2</v>
      </c>
      <c r="K20" s="8">
        <f>J20</f>
        <v>7.0000000000000007E-2</v>
      </c>
      <c r="L20" s="157"/>
      <c r="M20" s="162">
        <f t="shared" ref="M20:M39" si="1">ROUND(C20*O20-K20*$O$6,2)</f>
        <v>8.7899999999999991</v>
      </c>
      <c r="N20" s="312">
        <f t="shared" ref="N20:N39" si="2">IF($O$10&gt;0,M20/$O$10,0)</f>
        <v>8.7899999999999995E-5</v>
      </c>
      <c r="O20" s="159">
        <f t="shared" ref="O20:O39" si="3">ROUND(ROUND(K20,2)*$O$4,2)</f>
        <v>0.52</v>
      </c>
      <c r="P20" s="212">
        <f>ROUND(J20*$O$6,2)</f>
        <v>0.56999999999999995</v>
      </c>
      <c r="Q20" s="225">
        <f t="shared" ref="Q20:Q39" si="4">P20/$O$10</f>
        <v>5.6999999999999996E-6</v>
      </c>
      <c r="R20" s="119">
        <f>ROUND(P20/O20,0)</f>
        <v>1</v>
      </c>
      <c r="S20" s="120">
        <v>0</v>
      </c>
      <c r="T20" s="126">
        <f>R20+C20</f>
        <v>19</v>
      </c>
      <c r="U20" s="127">
        <v>0</v>
      </c>
      <c r="V20" s="386"/>
      <c r="W20" s="351">
        <f t="shared" ref="W20:W39" si="5">ROUND(K20*$O$7,2)</f>
        <v>10.08</v>
      </c>
      <c r="X20" s="352">
        <f>ROUND(P20+W20,2)</f>
        <v>10.65</v>
      </c>
      <c r="Y20" s="355"/>
      <c r="Z20" s="356">
        <f t="shared" ref="Z20:Z39" si="6">IF($O$10&gt;0,ROUND($O$10-X20,2),0)</f>
        <v>99989.35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192302.7192307692</v>
      </c>
      <c r="AC20" s="359">
        <f t="shared" ref="AC20:AC39" si="9">IF(AB20&gt;0,AB20+G20,0)</f>
        <v>192302.7192307692</v>
      </c>
      <c r="AD20" s="174">
        <v>1</v>
      </c>
      <c r="AE20" s="389"/>
      <c r="AF20" s="353">
        <f t="shared" ref="AF20:AF39" si="10">IF(P20&gt;0,ROUND(W20/P20,2),0)</f>
        <v>17.68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19</v>
      </c>
      <c r="G21" s="100">
        <f t="shared" ref="G21:G39" si="15">G20+F21</f>
        <v>19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7.0000000000000007E-2</v>
      </c>
      <c r="K21" s="8">
        <f>K20+ROUND(J21,3)</f>
        <v>0.14000000000000001</v>
      </c>
      <c r="L21" s="157"/>
      <c r="M21" s="162">
        <f t="shared" si="1"/>
        <v>17.59</v>
      </c>
      <c r="N21" s="312">
        <f t="shared" si="2"/>
        <v>1.7589999999999999E-4</v>
      </c>
      <c r="O21" s="159">
        <f t="shared" si="3"/>
        <v>1.04</v>
      </c>
      <c r="P21" s="212">
        <f t="shared" ref="P21:P39" si="17">ROUND((ROUND(K20,2)*(G21-G20)*$O$4+P20+J21*$O$6),2)</f>
        <v>10.98</v>
      </c>
      <c r="Q21" s="225">
        <f t="shared" si="4"/>
        <v>1.098E-4</v>
      </c>
      <c r="R21" s="119">
        <f>ROUND(P21/O21,0)</f>
        <v>11</v>
      </c>
      <c r="S21" s="120">
        <f>ROUND(R21/G21,2)</f>
        <v>0.57999999999999996</v>
      </c>
      <c r="T21" s="126">
        <f t="shared" ref="T21:T39" si="18">R21+C21</f>
        <v>29</v>
      </c>
      <c r="U21" s="127">
        <f>ROUND(T21/G21,2)</f>
        <v>1.53</v>
      </c>
      <c r="V21" s="386"/>
      <c r="W21" s="351">
        <f t="shared" si="5"/>
        <v>20.16</v>
      </c>
      <c r="X21" s="352">
        <f t="shared" ref="X21:X39" si="19">ROUND(P21+W21,2)</f>
        <v>31.14</v>
      </c>
      <c r="Y21" s="355"/>
      <c r="Z21" s="356">
        <f t="shared" si="6"/>
        <v>99968.86</v>
      </c>
      <c r="AA21" s="357">
        <f t="shared" si="7"/>
        <v>0</v>
      </c>
      <c r="AB21" s="358">
        <f t="shared" si="8"/>
        <v>96139.411538461529</v>
      </c>
      <c r="AC21" s="359">
        <f t="shared" si="9"/>
        <v>96158.411538461529</v>
      </c>
      <c r="AD21" s="174">
        <v>2</v>
      </c>
      <c r="AE21" s="389"/>
      <c r="AF21" s="353">
        <f t="shared" si="10"/>
        <v>1.84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18</v>
      </c>
      <c r="D22" s="76"/>
      <c r="E22" s="107">
        <f t="shared" si="14"/>
        <v>4</v>
      </c>
      <c r="F22" s="105">
        <f>F21+E22</f>
        <v>23</v>
      </c>
      <c r="G22" s="100">
        <f>G21+F22</f>
        <v>42</v>
      </c>
      <c r="H22" s="11"/>
      <c r="I22" s="7">
        <f t="shared" si="16"/>
        <v>1</v>
      </c>
      <c r="J22" s="110">
        <f t="shared" si="0"/>
        <v>7.0000000000000007E-2</v>
      </c>
      <c r="K22" s="8">
        <f t="shared" ref="K22:K39" si="20">K21+ROUND(J22,3)</f>
        <v>0.21000000000000002</v>
      </c>
      <c r="L22" s="157"/>
      <c r="M22" s="162">
        <f t="shared" si="1"/>
        <v>26.2</v>
      </c>
      <c r="N22" s="312">
        <f t="shared" si="2"/>
        <v>2.6199999999999997E-4</v>
      </c>
      <c r="O22" s="159">
        <f t="shared" si="3"/>
        <v>1.55</v>
      </c>
      <c r="P22" s="212">
        <f t="shared" si="17"/>
        <v>35.369999999999997</v>
      </c>
      <c r="Q22" s="225">
        <f t="shared" si="4"/>
        <v>3.5369999999999998E-4</v>
      </c>
      <c r="R22" s="119">
        <f t="shared" ref="R22:R39" si="21">ROUND(P22/O22,0)</f>
        <v>23</v>
      </c>
      <c r="S22" s="120">
        <f t="shared" ref="S22:S39" si="22">ROUND(R22/G22,2)</f>
        <v>0.55000000000000004</v>
      </c>
      <c r="T22" s="126">
        <f t="shared" si="18"/>
        <v>41</v>
      </c>
      <c r="U22" s="127">
        <f t="shared" ref="U22:U39" si="23">ROUND(T22/G22,2)</f>
        <v>0.98</v>
      </c>
      <c r="V22" s="386"/>
      <c r="W22" s="351">
        <f t="shared" si="5"/>
        <v>30.24</v>
      </c>
      <c r="X22" s="352">
        <f t="shared" si="19"/>
        <v>65.61</v>
      </c>
      <c r="Y22" s="355"/>
      <c r="Z22" s="356">
        <f t="shared" si="6"/>
        <v>99934.39</v>
      </c>
      <c r="AA22" s="357">
        <f t="shared" si="7"/>
        <v>0</v>
      </c>
      <c r="AB22" s="358">
        <f t="shared" si="8"/>
        <v>64489.407741935487</v>
      </c>
      <c r="AC22" s="359">
        <f t="shared" si="9"/>
        <v>64531.407741935487</v>
      </c>
      <c r="AD22" s="174">
        <v>3</v>
      </c>
      <c r="AE22" s="389"/>
      <c r="AF22" s="353">
        <f t="shared" si="10"/>
        <v>0.85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19</v>
      </c>
      <c r="D23" s="76"/>
      <c r="E23" s="107">
        <f t="shared" si="14"/>
        <v>4</v>
      </c>
      <c r="F23" s="105">
        <f t="shared" ref="F23:F39" si="24">F22+E23</f>
        <v>27</v>
      </c>
      <c r="G23" s="100">
        <f t="shared" si="15"/>
        <v>69</v>
      </c>
      <c r="H23" s="11"/>
      <c r="I23" s="7">
        <f t="shared" si="16"/>
        <v>1.4</v>
      </c>
      <c r="J23" s="110">
        <f t="shared" si="0"/>
        <v>9.8000000000000004E-2</v>
      </c>
      <c r="K23" s="8">
        <f t="shared" si="20"/>
        <v>0.30800000000000005</v>
      </c>
      <c r="L23" s="157"/>
      <c r="M23" s="162">
        <f t="shared" si="1"/>
        <v>41.02</v>
      </c>
      <c r="N23" s="312">
        <f t="shared" si="2"/>
        <v>4.1020000000000005E-4</v>
      </c>
      <c r="O23" s="159">
        <f t="shared" si="3"/>
        <v>2.29</v>
      </c>
      <c r="P23" s="212">
        <f t="shared" si="17"/>
        <v>78.12</v>
      </c>
      <c r="Q23" s="225">
        <f t="shared" si="4"/>
        <v>7.8120000000000002E-4</v>
      </c>
      <c r="R23" s="119">
        <f t="shared" si="21"/>
        <v>34</v>
      </c>
      <c r="S23" s="120">
        <f t="shared" si="22"/>
        <v>0.49</v>
      </c>
      <c r="T23" s="126">
        <f t="shared" si="18"/>
        <v>53</v>
      </c>
      <c r="U23" s="127">
        <f t="shared" si="23"/>
        <v>0.77</v>
      </c>
      <c r="V23" s="386"/>
      <c r="W23" s="351">
        <f t="shared" si="5"/>
        <v>44.35</v>
      </c>
      <c r="X23" s="352">
        <f t="shared" si="19"/>
        <v>122.47</v>
      </c>
      <c r="Y23" s="355"/>
      <c r="Z23" s="356">
        <f t="shared" si="6"/>
        <v>99877.53</v>
      </c>
      <c r="AA23" s="357">
        <f t="shared" si="7"/>
        <v>0</v>
      </c>
      <c r="AB23" s="358">
        <f t="shared" si="8"/>
        <v>43630.135371179043</v>
      </c>
      <c r="AC23" s="359">
        <f t="shared" si="9"/>
        <v>43699.135371179043</v>
      </c>
      <c r="AD23" s="174">
        <v>4</v>
      </c>
      <c r="AE23" s="389"/>
      <c r="AF23" s="353">
        <f t="shared" si="10"/>
        <v>0.56999999999999995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20</v>
      </c>
      <c r="D24" s="9"/>
      <c r="E24" s="108">
        <f t="shared" si="14"/>
        <v>4</v>
      </c>
      <c r="F24" s="101">
        <f t="shared" si="24"/>
        <v>31</v>
      </c>
      <c r="G24" s="102">
        <f t="shared" si="15"/>
        <v>100</v>
      </c>
      <c r="H24" s="9"/>
      <c r="I24" s="13">
        <f t="shared" si="16"/>
        <v>1.4</v>
      </c>
      <c r="J24" s="14">
        <f t="shared" si="0"/>
        <v>0.13700000000000001</v>
      </c>
      <c r="K24" s="15">
        <f t="shared" si="20"/>
        <v>0.44500000000000006</v>
      </c>
      <c r="L24" s="157"/>
      <c r="M24" s="163">
        <f t="shared" si="1"/>
        <v>63</v>
      </c>
      <c r="N24" s="313">
        <f t="shared" si="2"/>
        <v>6.3000000000000003E-4</v>
      </c>
      <c r="O24" s="160">
        <f t="shared" si="3"/>
        <v>3.33</v>
      </c>
      <c r="P24" s="213">
        <f t="shared" si="17"/>
        <v>150.34</v>
      </c>
      <c r="Q24" s="224">
        <f t="shared" si="4"/>
        <v>1.5034E-3</v>
      </c>
      <c r="R24" s="121">
        <f t="shared" si="21"/>
        <v>45</v>
      </c>
      <c r="S24" s="122">
        <f t="shared" si="22"/>
        <v>0.45</v>
      </c>
      <c r="T24" s="132">
        <f t="shared" si="18"/>
        <v>65</v>
      </c>
      <c r="U24" s="122">
        <f t="shared" si="23"/>
        <v>0.65</v>
      </c>
      <c r="V24" s="386"/>
      <c r="W24" s="360">
        <f t="shared" si="5"/>
        <v>64.08</v>
      </c>
      <c r="X24" s="361">
        <f t="shared" si="19"/>
        <v>214.42</v>
      </c>
      <c r="Y24" s="355"/>
      <c r="Z24" s="364">
        <f t="shared" si="6"/>
        <v>99785.58</v>
      </c>
      <c r="AA24" s="365">
        <f t="shared" si="7"/>
        <v>0</v>
      </c>
      <c r="AB24" s="366">
        <f t="shared" si="8"/>
        <v>29981.034234234234</v>
      </c>
      <c r="AC24" s="367">
        <f t="shared" si="9"/>
        <v>30081.034234234234</v>
      </c>
      <c r="AD24" s="174">
        <v>5</v>
      </c>
      <c r="AE24" s="389"/>
      <c r="AF24" s="362">
        <f t="shared" si="10"/>
        <v>0.43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21</v>
      </c>
      <c r="D25" s="76"/>
      <c r="E25" s="107">
        <f t="shared" si="14"/>
        <v>4</v>
      </c>
      <c r="F25" s="105">
        <f t="shared" si="24"/>
        <v>35</v>
      </c>
      <c r="G25" s="100">
        <f t="shared" si="15"/>
        <v>135</v>
      </c>
      <c r="H25" s="11"/>
      <c r="I25" s="7">
        <f t="shared" si="16"/>
        <v>1.42</v>
      </c>
      <c r="J25" s="110">
        <f t="shared" si="0"/>
        <v>0.19500000000000001</v>
      </c>
      <c r="K25" s="8">
        <f t="shared" si="20"/>
        <v>0.64000000000000012</v>
      </c>
      <c r="L25" s="157"/>
      <c r="M25" s="162">
        <f t="shared" si="1"/>
        <v>94.37</v>
      </c>
      <c r="N25" s="312">
        <f t="shared" si="2"/>
        <v>9.4370000000000001E-4</v>
      </c>
      <c r="O25" s="159">
        <f t="shared" si="3"/>
        <v>4.74</v>
      </c>
      <c r="P25" s="212">
        <f t="shared" si="17"/>
        <v>268.47000000000003</v>
      </c>
      <c r="Q25" s="225">
        <f t="shared" si="4"/>
        <v>2.6847000000000004E-3</v>
      </c>
      <c r="R25" s="119">
        <f t="shared" si="21"/>
        <v>57</v>
      </c>
      <c r="S25" s="120">
        <f t="shared" si="22"/>
        <v>0.42</v>
      </c>
      <c r="T25" s="126">
        <f t="shared" si="18"/>
        <v>78</v>
      </c>
      <c r="U25" s="127">
        <f t="shared" si="23"/>
        <v>0.57999999999999996</v>
      </c>
      <c r="V25" s="386"/>
      <c r="W25" s="351">
        <f t="shared" si="5"/>
        <v>92.16</v>
      </c>
      <c r="X25" s="352">
        <f t="shared" si="19"/>
        <v>360.63</v>
      </c>
      <c r="Y25" s="355"/>
      <c r="Z25" s="356">
        <f t="shared" si="6"/>
        <v>99639.37</v>
      </c>
      <c r="AA25" s="357">
        <f t="shared" si="7"/>
        <v>0</v>
      </c>
      <c r="AB25" s="358">
        <f t="shared" si="8"/>
        <v>21036.518565400842</v>
      </c>
      <c r="AC25" s="359">
        <f t="shared" si="9"/>
        <v>21171.518565400842</v>
      </c>
      <c r="AD25" s="174">
        <v>6</v>
      </c>
      <c r="AE25" s="389"/>
      <c r="AF25" s="353">
        <f t="shared" si="10"/>
        <v>0.34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22</v>
      </c>
      <c r="D26" s="76"/>
      <c r="E26" s="107">
        <f t="shared" si="14"/>
        <v>4</v>
      </c>
      <c r="F26" s="105">
        <f t="shared" si="24"/>
        <v>39</v>
      </c>
      <c r="G26" s="100">
        <f t="shared" si="15"/>
        <v>174</v>
      </c>
      <c r="H26" s="11"/>
      <c r="I26" s="7">
        <f t="shared" si="16"/>
        <v>1.44</v>
      </c>
      <c r="J26" s="110">
        <f t="shared" si="0"/>
        <v>0.28100000000000003</v>
      </c>
      <c r="K26" s="8">
        <f t="shared" si="20"/>
        <v>0.92100000000000015</v>
      </c>
      <c r="L26" s="157"/>
      <c r="M26" s="162">
        <f t="shared" si="1"/>
        <v>142.38</v>
      </c>
      <c r="N26" s="312">
        <f t="shared" si="2"/>
        <v>1.4238E-3</v>
      </c>
      <c r="O26" s="159">
        <f t="shared" si="3"/>
        <v>6.81</v>
      </c>
      <c r="P26" s="212">
        <f t="shared" si="17"/>
        <v>455.44</v>
      </c>
      <c r="Q26" s="225">
        <f t="shared" si="4"/>
        <v>4.5544000000000001E-3</v>
      </c>
      <c r="R26" s="119">
        <f t="shared" si="21"/>
        <v>67</v>
      </c>
      <c r="S26" s="120">
        <f t="shared" si="22"/>
        <v>0.39</v>
      </c>
      <c r="T26" s="126">
        <f t="shared" si="18"/>
        <v>89</v>
      </c>
      <c r="U26" s="127">
        <f t="shared" si="23"/>
        <v>0.51</v>
      </c>
      <c r="V26" s="386"/>
      <c r="W26" s="351">
        <f t="shared" si="5"/>
        <v>132.62</v>
      </c>
      <c r="X26" s="352">
        <f t="shared" si="19"/>
        <v>588.05999999999995</v>
      </c>
      <c r="Y26" s="355"/>
      <c r="Z26" s="356">
        <f t="shared" si="6"/>
        <v>99411.94</v>
      </c>
      <c r="AA26" s="357">
        <f t="shared" si="7"/>
        <v>0.01</v>
      </c>
      <c r="AB26" s="358">
        <f t="shared" si="8"/>
        <v>14613.514831130689</v>
      </c>
      <c r="AC26" s="359">
        <f t="shared" si="9"/>
        <v>14787.514831130689</v>
      </c>
      <c r="AD26" s="174">
        <v>7</v>
      </c>
      <c r="AE26" s="389"/>
      <c r="AF26" s="353">
        <f t="shared" si="10"/>
        <v>0.28999999999999998</v>
      </c>
      <c r="AG26" s="354">
        <f t="shared" si="11"/>
        <v>0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23</v>
      </c>
      <c r="D27" s="76"/>
      <c r="E27" s="107">
        <f t="shared" si="14"/>
        <v>4</v>
      </c>
      <c r="F27" s="105">
        <f t="shared" si="24"/>
        <v>43</v>
      </c>
      <c r="G27" s="100">
        <f t="shared" si="15"/>
        <v>217</v>
      </c>
      <c r="H27" s="11"/>
      <c r="I27" s="7">
        <f t="shared" si="16"/>
        <v>1.46</v>
      </c>
      <c r="J27" s="110">
        <f t="shared" si="0"/>
        <v>0.41</v>
      </c>
      <c r="K27" s="8">
        <f t="shared" si="20"/>
        <v>1.3310000000000002</v>
      </c>
      <c r="L27" s="157"/>
      <c r="M27" s="162">
        <f t="shared" si="1"/>
        <v>215.57</v>
      </c>
      <c r="N27" s="312">
        <f t="shared" si="2"/>
        <v>2.1557E-3</v>
      </c>
      <c r="O27" s="159">
        <f t="shared" si="3"/>
        <v>9.84</v>
      </c>
      <c r="P27" s="212">
        <f t="shared" si="17"/>
        <v>751.5</v>
      </c>
      <c r="Q27" s="225">
        <f t="shared" si="4"/>
        <v>7.515E-3</v>
      </c>
      <c r="R27" s="119">
        <f t="shared" si="21"/>
        <v>76</v>
      </c>
      <c r="S27" s="120">
        <f t="shared" si="22"/>
        <v>0.35</v>
      </c>
      <c r="T27" s="126">
        <f t="shared" si="18"/>
        <v>99</v>
      </c>
      <c r="U27" s="127">
        <f t="shared" si="23"/>
        <v>0.46</v>
      </c>
      <c r="V27" s="386"/>
      <c r="W27" s="351">
        <f t="shared" si="5"/>
        <v>191.66</v>
      </c>
      <c r="X27" s="352">
        <f t="shared" si="19"/>
        <v>943.16</v>
      </c>
      <c r="Y27" s="355"/>
      <c r="Z27" s="356">
        <f t="shared" si="6"/>
        <v>99056.84</v>
      </c>
      <c r="AA27" s="357">
        <f t="shared" si="7"/>
        <v>0.01</v>
      </c>
      <c r="AB27" s="358">
        <f t="shared" si="8"/>
        <v>10082.334146341464</v>
      </c>
      <c r="AC27" s="359">
        <f t="shared" si="9"/>
        <v>10299.334146341464</v>
      </c>
      <c r="AD27" s="174">
        <v>8</v>
      </c>
      <c r="AE27" s="389"/>
      <c r="AF27" s="353">
        <f t="shared" si="10"/>
        <v>0.26</v>
      </c>
      <c r="AG27" s="354">
        <f t="shared" si="11"/>
        <v>0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24</v>
      </c>
      <c r="D28" s="76"/>
      <c r="E28" s="107">
        <f t="shared" si="14"/>
        <v>4</v>
      </c>
      <c r="F28" s="105">
        <f t="shared" si="24"/>
        <v>47</v>
      </c>
      <c r="G28" s="100">
        <f t="shared" si="15"/>
        <v>264</v>
      </c>
      <c r="H28" s="11"/>
      <c r="I28" s="7">
        <f t="shared" si="16"/>
        <v>1.4950000000000001</v>
      </c>
      <c r="J28" s="110">
        <f t="shared" si="0"/>
        <v>0.61299999999999999</v>
      </c>
      <c r="K28" s="8">
        <f t="shared" si="20"/>
        <v>1.9440000000000002</v>
      </c>
      <c r="L28" s="157"/>
      <c r="M28" s="162">
        <f t="shared" si="1"/>
        <v>328.93</v>
      </c>
      <c r="N28" s="312">
        <f t="shared" si="2"/>
        <v>3.2893000000000002E-3</v>
      </c>
      <c r="O28" s="159">
        <f t="shared" si="3"/>
        <v>14.36</v>
      </c>
      <c r="P28" s="212">
        <f t="shared" si="17"/>
        <v>1219.03</v>
      </c>
      <c r="Q28" s="225">
        <f t="shared" si="4"/>
        <v>1.2190299999999999E-2</v>
      </c>
      <c r="R28" s="119">
        <f t="shared" si="21"/>
        <v>85</v>
      </c>
      <c r="S28" s="120">
        <f t="shared" si="22"/>
        <v>0.32</v>
      </c>
      <c r="T28" s="126">
        <f t="shared" si="18"/>
        <v>109</v>
      </c>
      <c r="U28" s="127">
        <f t="shared" si="23"/>
        <v>0.41</v>
      </c>
      <c r="V28" s="386"/>
      <c r="W28" s="351">
        <f t="shared" si="5"/>
        <v>279.94</v>
      </c>
      <c r="X28" s="352">
        <f t="shared" si="19"/>
        <v>1498.97</v>
      </c>
      <c r="Y28" s="355"/>
      <c r="Z28" s="356">
        <f t="shared" si="6"/>
        <v>98501.03</v>
      </c>
      <c r="AA28" s="357">
        <f t="shared" si="7"/>
        <v>0.01</v>
      </c>
      <c r="AB28" s="358">
        <f t="shared" si="8"/>
        <v>6874.9987465181066</v>
      </c>
      <c r="AC28" s="359">
        <f t="shared" si="9"/>
        <v>7138.9987465181066</v>
      </c>
      <c r="AD28" s="174">
        <v>9</v>
      </c>
      <c r="AE28" s="389"/>
      <c r="AF28" s="353">
        <f t="shared" si="10"/>
        <v>0.23</v>
      </c>
      <c r="AG28" s="354">
        <f t="shared" si="11"/>
        <v>0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25</v>
      </c>
      <c r="D29" s="9"/>
      <c r="E29" s="108">
        <f t="shared" si="14"/>
        <v>4</v>
      </c>
      <c r="F29" s="101">
        <f t="shared" si="24"/>
        <v>51</v>
      </c>
      <c r="G29" s="102">
        <f t="shared" si="15"/>
        <v>315</v>
      </c>
      <c r="H29" s="9"/>
      <c r="I29" s="13">
        <f t="shared" si="16"/>
        <v>1.53</v>
      </c>
      <c r="J29" s="14">
        <f t="shared" si="0"/>
        <v>0.93799999999999994</v>
      </c>
      <c r="K29" s="15">
        <f t="shared" si="20"/>
        <v>2.8820000000000001</v>
      </c>
      <c r="L29" s="157"/>
      <c r="M29" s="163">
        <f t="shared" si="1"/>
        <v>509.46</v>
      </c>
      <c r="N29" s="313">
        <f t="shared" si="2"/>
        <v>5.0945999999999995E-3</v>
      </c>
      <c r="O29" s="160">
        <f t="shared" si="3"/>
        <v>21.31</v>
      </c>
      <c r="P29" s="213">
        <f t="shared" si="17"/>
        <v>1958.77</v>
      </c>
      <c r="Q29" s="224">
        <f t="shared" si="4"/>
        <v>1.95877E-2</v>
      </c>
      <c r="R29" s="121">
        <f t="shared" si="21"/>
        <v>92</v>
      </c>
      <c r="S29" s="122">
        <f t="shared" si="22"/>
        <v>0.28999999999999998</v>
      </c>
      <c r="T29" s="132">
        <f t="shared" si="18"/>
        <v>117</v>
      </c>
      <c r="U29" s="122">
        <f t="shared" si="23"/>
        <v>0.37</v>
      </c>
      <c r="V29" s="386"/>
      <c r="W29" s="360">
        <f t="shared" si="5"/>
        <v>415.01</v>
      </c>
      <c r="X29" s="361">
        <f t="shared" si="19"/>
        <v>2373.7800000000002</v>
      </c>
      <c r="Y29" s="355"/>
      <c r="Z29" s="364">
        <f t="shared" si="6"/>
        <v>97626.22</v>
      </c>
      <c r="AA29" s="365">
        <f t="shared" si="7"/>
        <v>0.02</v>
      </c>
      <c r="AB29" s="366">
        <f t="shared" si="8"/>
        <v>4596.819709056781</v>
      </c>
      <c r="AC29" s="367">
        <f t="shared" si="9"/>
        <v>4911.819709056781</v>
      </c>
      <c r="AD29" s="174">
        <v>10</v>
      </c>
      <c r="AE29" s="389"/>
      <c r="AF29" s="362">
        <f t="shared" si="10"/>
        <v>0.21</v>
      </c>
      <c r="AG29" s="363">
        <f t="shared" si="11"/>
        <v>0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26</v>
      </c>
      <c r="D30" s="76"/>
      <c r="E30" s="107">
        <f t="shared" si="14"/>
        <v>8</v>
      </c>
      <c r="F30" s="105">
        <f t="shared" si="24"/>
        <v>59</v>
      </c>
      <c r="G30" s="100">
        <f t="shared" si="15"/>
        <v>374</v>
      </c>
      <c r="H30" s="11"/>
      <c r="I30" s="7">
        <f t="shared" si="16"/>
        <v>1.5649999999999999</v>
      </c>
      <c r="J30" s="110">
        <f t="shared" si="0"/>
        <v>1.468</v>
      </c>
      <c r="K30" s="8">
        <f t="shared" si="20"/>
        <v>4.3499999999999996</v>
      </c>
      <c r="L30" s="157"/>
      <c r="M30" s="162">
        <f t="shared" si="1"/>
        <v>801.79</v>
      </c>
      <c r="N30" s="312">
        <f t="shared" si="2"/>
        <v>8.0178999999999997E-3</v>
      </c>
      <c r="O30" s="159">
        <f t="shared" si="3"/>
        <v>32.19</v>
      </c>
      <c r="P30" s="212">
        <f t="shared" si="17"/>
        <v>3228.04</v>
      </c>
      <c r="Q30" s="225">
        <f t="shared" si="4"/>
        <v>3.2280400000000001E-2</v>
      </c>
      <c r="R30" s="119">
        <f t="shared" si="21"/>
        <v>100</v>
      </c>
      <c r="S30" s="120">
        <f t="shared" si="22"/>
        <v>0.27</v>
      </c>
      <c r="T30" s="126">
        <f t="shared" si="18"/>
        <v>126</v>
      </c>
      <c r="U30" s="127">
        <f t="shared" si="23"/>
        <v>0.34</v>
      </c>
      <c r="V30" s="386"/>
      <c r="W30" s="351">
        <f t="shared" si="5"/>
        <v>626.4</v>
      </c>
      <c r="X30" s="352">
        <f t="shared" si="19"/>
        <v>3854.44</v>
      </c>
      <c r="Y30" s="355"/>
      <c r="Z30" s="356">
        <f t="shared" si="6"/>
        <v>96145.56</v>
      </c>
      <c r="AA30" s="357">
        <f t="shared" si="7"/>
        <v>0.04</v>
      </c>
      <c r="AB30" s="358">
        <f t="shared" si="8"/>
        <v>3002.3821062441757</v>
      </c>
      <c r="AC30" s="359">
        <f t="shared" si="9"/>
        <v>3376.3821062441757</v>
      </c>
      <c r="AD30" s="174">
        <v>11</v>
      </c>
      <c r="AE30" s="389"/>
      <c r="AF30" s="353">
        <f t="shared" si="10"/>
        <v>0.19</v>
      </c>
      <c r="AG30" s="354">
        <f t="shared" si="11"/>
        <v>0.01</v>
      </c>
      <c r="AL30" s="398"/>
    </row>
    <row r="31" spans="1:38" ht="15">
      <c r="A31" s="392">
        <v>12</v>
      </c>
      <c r="B31" s="107">
        <f t="shared" si="12"/>
        <v>1</v>
      </c>
      <c r="C31" s="112">
        <f t="shared" si="13"/>
        <v>27</v>
      </c>
      <c r="D31" s="76"/>
      <c r="E31" s="107">
        <f t="shared" si="14"/>
        <v>8</v>
      </c>
      <c r="F31" s="105">
        <f t="shared" si="24"/>
        <v>67</v>
      </c>
      <c r="G31" s="100">
        <f t="shared" si="15"/>
        <v>441</v>
      </c>
      <c r="H31" s="11"/>
      <c r="I31" s="7">
        <f t="shared" si="16"/>
        <v>1.6</v>
      </c>
      <c r="J31" s="110">
        <f t="shared" si="0"/>
        <v>2.3490000000000002</v>
      </c>
      <c r="K31" s="8">
        <f t="shared" si="20"/>
        <v>6.6989999999999998</v>
      </c>
      <c r="L31" s="157"/>
      <c r="M31" s="162">
        <f t="shared" si="1"/>
        <v>1284.53</v>
      </c>
      <c r="N31" s="312">
        <f t="shared" si="2"/>
        <v>1.28453E-2</v>
      </c>
      <c r="O31" s="159">
        <f t="shared" si="3"/>
        <v>49.58</v>
      </c>
      <c r="P31" s="212">
        <f t="shared" si="17"/>
        <v>5403.75</v>
      </c>
      <c r="Q31" s="225">
        <f t="shared" si="4"/>
        <v>5.4037500000000002E-2</v>
      </c>
      <c r="R31" s="119">
        <f t="shared" si="21"/>
        <v>109</v>
      </c>
      <c r="S31" s="120">
        <f t="shared" si="22"/>
        <v>0.25</v>
      </c>
      <c r="T31" s="126">
        <f t="shared" si="18"/>
        <v>136</v>
      </c>
      <c r="U31" s="127">
        <f t="shared" si="23"/>
        <v>0.31</v>
      </c>
      <c r="V31" s="386"/>
      <c r="W31" s="351">
        <f t="shared" si="5"/>
        <v>964.66</v>
      </c>
      <c r="X31" s="352">
        <f t="shared" si="19"/>
        <v>6368.41</v>
      </c>
      <c r="Y31" s="355"/>
      <c r="Z31" s="356">
        <f t="shared" si="6"/>
        <v>93631.59</v>
      </c>
      <c r="AA31" s="357">
        <f t="shared" si="7"/>
        <v>0.06</v>
      </c>
      <c r="AB31" s="358">
        <f t="shared" si="8"/>
        <v>1904.0604679306173</v>
      </c>
      <c r="AC31" s="359">
        <f t="shared" si="9"/>
        <v>2345.0604679306171</v>
      </c>
      <c r="AD31" s="174">
        <v>12</v>
      </c>
      <c r="AE31" s="389"/>
      <c r="AF31" s="353">
        <f t="shared" si="10"/>
        <v>0.18</v>
      </c>
      <c r="AG31" s="354">
        <f t="shared" si="11"/>
        <v>0.01</v>
      </c>
      <c r="AL31" s="398"/>
    </row>
    <row r="32" spans="1:38" ht="15">
      <c r="A32" s="165">
        <v>13</v>
      </c>
      <c r="B32" s="107">
        <f t="shared" si="12"/>
        <v>1</v>
      </c>
      <c r="C32" s="112">
        <f t="shared" si="13"/>
        <v>28</v>
      </c>
      <c r="D32" s="76"/>
      <c r="E32" s="107">
        <f t="shared" si="14"/>
        <v>8</v>
      </c>
      <c r="F32" s="105">
        <f t="shared" si="24"/>
        <v>75</v>
      </c>
      <c r="G32" s="100">
        <f t="shared" si="15"/>
        <v>516</v>
      </c>
      <c r="H32" s="11"/>
      <c r="I32" s="7">
        <f t="shared" si="16"/>
        <v>1.635</v>
      </c>
      <c r="J32" s="110">
        <f t="shared" si="0"/>
        <v>3.8410000000000002</v>
      </c>
      <c r="K32" s="8">
        <f t="shared" si="20"/>
        <v>10.54</v>
      </c>
      <c r="L32" s="157"/>
      <c r="M32" s="162">
        <f t="shared" si="1"/>
        <v>2098.84</v>
      </c>
      <c r="N32" s="312">
        <f t="shared" si="2"/>
        <v>2.0988400000000001E-2</v>
      </c>
      <c r="O32" s="159">
        <f t="shared" si="3"/>
        <v>78</v>
      </c>
      <c r="P32" s="212">
        <f t="shared" si="17"/>
        <v>9153.2900000000009</v>
      </c>
      <c r="Q32" s="225">
        <f t="shared" si="4"/>
        <v>9.1532900000000014E-2</v>
      </c>
      <c r="R32" s="119">
        <f t="shared" si="21"/>
        <v>117</v>
      </c>
      <c r="S32" s="120">
        <f t="shared" si="22"/>
        <v>0.23</v>
      </c>
      <c r="T32" s="126">
        <f t="shared" si="18"/>
        <v>145</v>
      </c>
      <c r="U32" s="127">
        <f t="shared" si="23"/>
        <v>0.28000000000000003</v>
      </c>
      <c r="V32" s="386"/>
      <c r="W32" s="351">
        <f t="shared" si="5"/>
        <v>1517.76</v>
      </c>
      <c r="X32" s="352">
        <f t="shared" si="19"/>
        <v>10671.05</v>
      </c>
      <c r="Y32" s="355"/>
      <c r="Z32" s="356">
        <f t="shared" si="6"/>
        <v>89328.95</v>
      </c>
      <c r="AA32" s="357">
        <f t="shared" si="7"/>
        <v>0.11</v>
      </c>
      <c r="AB32" s="358">
        <f t="shared" si="8"/>
        <v>1160.8097179487179</v>
      </c>
      <c r="AC32" s="359">
        <f t="shared" si="9"/>
        <v>1676.8097179487179</v>
      </c>
      <c r="AD32" s="174">
        <v>13</v>
      </c>
      <c r="AE32" s="389"/>
      <c r="AF32" s="353">
        <f t="shared" si="10"/>
        <v>0.17</v>
      </c>
      <c r="AG32" s="354">
        <f t="shared" si="11"/>
        <v>0.02</v>
      </c>
      <c r="AL32" s="398"/>
    </row>
    <row r="33" spans="1:38" ht="15">
      <c r="A33" s="165">
        <v>14</v>
      </c>
      <c r="B33" s="107">
        <f t="shared" si="12"/>
        <v>1</v>
      </c>
      <c r="C33" s="112">
        <f t="shared" si="13"/>
        <v>29</v>
      </c>
      <c r="D33" s="76"/>
      <c r="E33" s="107">
        <f t="shared" si="14"/>
        <v>8</v>
      </c>
      <c r="F33" s="105">
        <f t="shared" si="24"/>
        <v>83</v>
      </c>
      <c r="G33" s="100">
        <f t="shared" si="15"/>
        <v>599</v>
      </c>
      <c r="H33" s="11"/>
      <c r="I33" s="7">
        <f t="shared" si="16"/>
        <v>1.67</v>
      </c>
      <c r="J33" s="110">
        <f t="shared" si="0"/>
        <v>6.4139999999999997</v>
      </c>
      <c r="K33" s="8">
        <f t="shared" si="20"/>
        <v>16.954000000000001</v>
      </c>
      <c r="L33" s="157"/>
      <c r="M33" s="162">
        <f t="shared" si="1"/>
        <v>3500.48</v>
      </c>
      <c r="N33" s="312">
        <f t="shared" si="2"/>
        <v>3.5004800000000003E-2</v>
      </c>
      <c r="O33" s="159">
        <f t="shared" si="3"/>
        <v>125.43</v>
      </c>
      <c r="P33" s="212">
        <f t="shared" si="17"/>
        <v>15678.78</v>
      </c>
      <c r="Q33" s="225">
        <f t="shared" si="4"/>
        <v>0.1567878</v>
      </c>
      <c r="R33" s="119">
        <f t="shared" si="21"/>
        <v>125</v>
      </c>
      <c r="S33" s="120">
        <f t="shared" si="22"/>
        <v>0.21</v>
      </c>
      <c r="T33" s="126">
        <f t="shared" si="18"/>
        <v>154</v>
      </c>
      <c r="U33" s="127">
        <f t="shared" si="23"/>
        <v>0.26</v>
      </c>
      <c r="V33" s="386"/>
      <c r="W33" s="351">
        <f t="shared" si="5"/>
        <v>2441.38</v>
      </c>
      <c r="X33" s="352">
        <f t="shared" si="19"/>
        <v>18120.16</v>
      </c>
      <c r="Y33" s="355"/>
      <c r="Z33" s="356">
        <f t="shared" si="6"/>
        <v>81879.839999999997</v>
      </c>
      <c r="AA33" s="357">
        <f t="shared" si="7"/>
        <v>0.18</v>
      </c>
      <c r="AB33" s="358">
        <f t="shared" si="8"/>
        <v>668.36437853782991</v>
      </c>
      <c r="AC33" s="359">
        <f t="shared" si="9"/>
        <v>1267.3643785378299</v>
      </c>
      <c r="AD33" s="174">
        <v>14</v>
      </c>
      <c r="AE33" s="389"/>
      <c r="AF33" s="353">
        <f t="shared" si="10"/>
        <v>0.16</v>
      </c>
      <c r="AG33" s="354">
        <f t="shared" si="11"/>
        <v>0.02</v>
      </c>
      <c r="AJ33" s="398"/>
      <c r="AL33" s="398"/>
    </row>
    <row r="34" spans="1:38" ht="15">
      <c r="A34" s="165">
        <v>15</v>
      </c>
      <c r="B34" s="108">
        <f t="shared" si="12"/>
        <v>1</v>
      </c>
      <c r="C34" s="102">
        <f t="shared" si="13"/>
        <v>30</v>
      </c>
      <c r="D34" s="9"/>
      <c r="E34" s="108">
        <f t="shared" si="14"/>
        <v>8</v>
      </c>
      <c r="F34" s="101">
        <f t="shared" si="24"/>
        <v>91</v>
      </c>
      <c r="G34" s="102">
        <f t="shared" si="15"/>
        <v>690</v>
      </c>
      <c r="H34" s="9"/>
      <c r="I34" s="13">
        <f t="shared" si="16"/>
        <v>1.7050000000000001</v>
      </c>
      <c r="J34" s="14">
        <f t="shared" si="0"/>
        <v>10.936</v>
      </c>
      <c r="K34" s="15">
        <f t="shared" si="20"/>
        <v>27.89</v>
      </c>
      <c r="L34" s="157"/>
      <c r="M34" s="163">
        <f t="shared" si="1"/>
        <v>5966.35</v>
      </c>
      <c r="N34" s="313">
        <f t="shared" si="2"/>
        <v>5.9663500000000001E-2</v>
      </c>
      <c r="O34" s="160">
        <f t="shared" si="3"/>
        <v>206.39</v>
      </c>
      <c r="P34" s="213">
        <f t="shared" si="17"/>
        <v>27181.27</v>
      </c>
      <c r="Q34" s="224">
        <f t="shared" si="4"/>
        <v>0.27181270000000002</v>
      </c>
      <c r="R34" s="121">
        <f t="shared" si="21"/>
        <v>132</v>
      </c>
      <c r="S34" s="122">
        <f t="shared" si="22"/>
        <v>0.19</v>
      </c>
      <c r="T34" s="130">
        <f t="shared" si="18"/>
        <v>162</v>
      </c>
      <c r="U34" s="131">
        <f t="shared" si="23"/>
        <v>0.23</v>
      </c>
      <c r="V34" s="386"/>
      <c r="W34" s="360">
        <f t="shared" si="5"/>
        <v>4016.16</v>
      </c>
      <c r="X34" s="361">
        <f t="shared" si="19"/>
        <v>31197.43</v>
      </c>
      <c r="Y34" s="355"/>
      <c r="Z34" s="364">
        <f t="shared" si="6"/>
        <v>68802.570000000007</v>
      </c>
      <c r="AA34" s="365">
        <f t="shared" si="7"/>
        <v>0.31</v>
      </c>
      <c r="AB34" s="366">
        <f t="shared" si="8"/>
        <v>348.92920199622074</v>
      </c>
      <c r="AC34" s="367">
        <f t="shared" si="9"/>
        <v>1038.9292019962209</v>
      </c>
      <c r="AD34" s="174">
        <v>15</v>
      </c>
      <c r="AE34" s="389"/>
      <c r="AF34" s="362">
        <f t="shared" si="10"/>
        <v>0.15</v>
      </c>
      <c r="AG34" s="363">
        <f t="shared" si="11"/>
        <v>0.04</v>
      </c>
    </row>
    <row r="35" spans="1:38" ht="15">
      <c r="A35" s="165">
        <v>16</v>
      </c>
      <c r="B35" s="107">
        <f t="shared" si="12"/>
        <v>1</v>
      </c>
      <c r="C35" s="112">
        <f t="shared" si="13"/>
        <v>31</v>
      </c>
      <c r="D35" s="76"/>
      <c r="E35" s="107">
        <f t="shared" si="14"/>
        <v>8</v>
      </c>
      <c r="F35" s="105">
        <f t="shared" si="24"/>
        <v>99</v>
      </c>
      <c r="G35" s="100">
        <f t="shared" si="15"/>
        <v>789</v>
      </c>
      <c r="H35" s="11"/>
      <c r="I35" s="7">
        <f t="shared" si="16"/>
        <v>1.74</v>
      </c>
      <c r="J35" s="110">
        <f t="shared" si="0"/>
        <v>19.029</v>
      </c>
      <c r="K35" s="8">
        <f t="shared" si="20"/>
        <v>46.918999999999997</v>
      </c>
      <c r="L35" s="157"/>
      <c r="M35" s="162">
        <f t="shared" si="1"/>
        <v>10384.4</v>
      </c>
      <c r="N35" s="312">
        <f t="shared" si="2"/>
        <v>0.10384399999999999</v>
      </c>
      <c r="O35" s="159">
        <f t="shared" si="3"/>
        <v>347.21</v>
      </c>
      <c r="P35" s="212">
        <f t="shared" si="17"/>
        <v>47767.24</v>
      </c>
      <c r="Q35" s="225">
        <f t="shared" si="4"/>
        <v>0.4776724</v>
      </c>
      <c r="R35" s="119">
        <f t="shared" si="21"/>
        <v>138</v>
      </c>
      <c r="S35" s="120">
        <f t="shared" si="22"/>
        <v>0.17</v>
      </c>
      <c r="T35" s="126">
        <f t="shared" si="18"/>
        <v>169</v>
      </c>
      <c r="U35" s="127">
        <f t="shared" si="23"/>
        <v>0.21</v>
      </c>
      <c r="V35" s="386"/>
      <c r="W35" s="351">
        <f t="shared" si="5"/>
        <v>6756.34</v>
      </c>
      <c r="X35" s="352">
        <f t="shared" si="19"/>
        <v>54523.58</v>
      </c>
      <c r="Y35" s="355"/>
      <c r="Z35" s="356">
        <f t="shared" si="6"/>
        <v>45476.42</v>
      </c>
      <c r="AA35" s="357">
        <f t="shared" si="7"/>
        <v>0.55000000000000004</v>
      </c>
      <c r="AB35" s="358">
        <f t="shared" si="8"/>
        <v>146.54385530370669</v>
      </c>
      <c r="AC35" s="359">
        <f t="shared" si="9"/>
        <v>935.54385530370666</v>
      </c>
      <c r="AD35" s="174">
        <v>16</v>
      </c>
      <c r="AE35" s="389"/>
      <c r="AF35" s="353">
        <f t="shared" si="10"/>
        <v>0.14000000000000001</v>
      </c>
      <c r="AG35" s="354">
        <f t="shared" si="11"/>
        <v>7.0000000000000007E-2</v>
      </c>
    </row>
    <row r="36" spans="1:38" ht="15">
      <c r="A36" s="165">
        <v>17</v>
      </c>
      <c r="B36" s="107">
        <f t="shared" si="12"/>
        <v>1</v>
      </c>
      <c r="C36" s="112">
        <f t="shared" si="13"/>
        <v>32</v>
      </c>
      <c r="D36" s="76"/>
      <c r="E36" s="107">
        <f t="shared" si="14"/>
        <v>8</v>
      </c>
      <c r="F36" s="105">
        <f t="shared" si="24"/>
        <v>107</v>
      </c>
      <c r="G36" s="100">
        <f t="shared" si="15"/>
        <v>896</v>
      </c>
      <c r="H36" s="11"/>
      <c r="I36" s="7">
        <f t="shared" si="16"/>
        <v>1.7749999999999999</v>
      </c>
      <c r="J36" s="110">
        <f t="shared" si="0"/>
        <v>33.776000000000003</v>
      </c>
      <c r="K36" s="8">
        <f t="shared" si="20"/>
        <v>80.694999999999993</v>
      </c>
      <c r="L36" s="157"/>
      <c r="M36" s="162">
        <f t="shared" si="1"/>
        <v>18457.740000000002</v>
      </c>
      <c r="N36" s="312">
        <f t="shared" si="2"/>
        <v>0.1845774</v>
      </c>
      <c r="O36" s="159">
        <f t="shared" si="3"/>
        <v>597.17999999999995</v>
      </c>
      <c r="P36" s="212">
        <f t="shared" si="17"/>
        <v>85191.41</v>
      </c>
      <c r="Q36" s="225">
        <f t="shared" si="4"/>
        <v>0.85191410000000001</v>
      </c>
      <c r="R36" s="119">
        <f t="shared" si="21"/>
        <v>143</v>
      </c>
      <c r="S36" s="120">
        <f t="shared" si="22"/>
        <v>0.16</v>
      </c>
      <c r="T36" s="126">
        <f t="shared" si="18"/>
        <v>175</v>
      </c>
      <c r="U36" s="127">
        <f t="shared" si="23"/>
        <v>0.2</v>
      </c>
      <c r="V36" s="386"/>
      <c r="W36" s="351">
        <f t="shared" si="5"/>
        <v>11620.08</v>
      </c>
      <c r="X36" s="352">
        <f t="shared" si="19"/>
        <v>96811.49</v>
      </c>
      <c r="Y36" s="355"/>
      <c r="Z36" s="356">
        <f t="shared" si="6"/>
        <v>3188.51</v>
      </c>
      <c r="AA36" s="357">
        <f t="shared" si="7"/>
        <v>0.97</v>
      </c>
      <c r="AB36" s="358">
        <f t="shared" si="8"/>
        <v>20.905880973910712</v>
      </c>
      <c r="AC36" s="359">
        <f t="shared" si="9"/>
        <v>916.90588097391071</v>
      </c>
      <c r="AD36" s="174">
        <v>17</v>
      </c>
      <c r="AE36" s="389"/>
      <c r="AF36" s="353">
        <f t="shared" si="10"/>
        <v>0.14000000000000001</v>
      </c>
      <c r="AG36" s="354">
        <f t="shared" si="11"/>
        <v>0.12</v>
      </c>
    </row>
    <row r="37" spans="1:38" ht="15">
      <c r="A37" s="165">
        <v>18</v>
      </c>
      <c r="B37" s="107">
        <f t="shared" si="12"/>
        <v>1</v>
      </c>
      <c r="C37" s="112">
        <f t="shared" si="13"/>
        <v>33</v>
      </c>
      <c r="D37" s="76"/>
      <c r="E37" s="107">
        <f t="shared" si="14"/>
        <v>8</v>
      </c>
      <c r="F37" s="105">
        <f t="shared" si="24"/>
        <v>115</v>
      </c>
      <c r="G37" s="100">
        <f t="shared" si="15"/>
        <v>1011</v>
      </c>
      <c r="H37" s="11"/>
      <c r="I37" s="7">
        <f t="shared" si="16"/>
        <v>1.81</v>
      </c>
      <c r="J37" s="110">
        <f t="shared" si="0"/>
        <v>61.134999999999998</v>
      </c>
      <c r="K37" s="8">
        <f t="shared" si="20"/>
        <v>141.82999999999998</v>
      </c>
      <c r="L37" s="157"/>
      <c r="M37" s="162">
        <f t="shared" si="1"/>
        <v>33488.83</v>
      </c>
      <c r="N37" s="312">
        <f t="shared" si="2"/>
        <v>0.33488830000000003</v>
      </c>
      <c r="O37" s="159">
        <f t="shared" si="3"/>
        <v>1049.54</v>
      </c>
      <c r="P37" s="212">
        <f t="shared" si="17"/>
        <v>154361.07999999999</v>
      </c>
      <c r="Q37" s="225">
        <f t="shared" si="4"/>
        <v>1.5436107999999999</v>
      </c>
      <c r="R37" s="119">
        <f t="shared" si="21"/>
        <v>147</v>
      </c>
      <c r="S37" s="120">
        <f t="shared" si="22"/>
        <v>0.15</v>
      </c>
      <c r="T37" s="126">
        <f t="shared" si="18"/>
        <v>180</v>
      </c>
      <c r="U37" s="127">
        <f t="shared" si="23"/>
        <v>0.18</v>
      </c>
      <c r="V37" s="386"/>
      <c r="W37" s="351">
        <f t="shared" si="5"/>
        <v>20423.52</v>
      </c>
      <c r="X37" s="352">
        <f t="shared" si="19"/>
        <v>174784.6</v>
      </c>
      <c r="Y37" s="355"/>
      <c r="Z37" s="356">
        <f t="shared" si="6"/>
        <v>-74784.600000000006</v>
      </c>
      <c r="AA37" s="357">
        <f t="shared" si="7"/>
        <v>1.75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0.13</v>
      </c>
      <c r="AG37" s="354">
        <f t="shared" si="11"/>
        <v>0.2</v>
      </c>
    </row>
    <row r="38" spans="1:38" ht="15">
      <c r="A38" s="165">
        <v>19</v>
      </c>
      <c r="B38" s="107">
        <f t="shared" si="12"/>
        <v>1</v>
      </c>
      <c r="C38" s="112">
        <f t="shared" si="13"/>
        <v>34</v>
      </c>
      <c r="D38" s="76"/>
      <c r="E38" s="107">
        <f t="shared" si="14"/>
        <v>8</v>
      </c>
      <c r="F38" s="105">
        <f t="shared" si="24"/>
        <v>123</v>
      </c>
      <c r="G38" s="100">
        <f t="shared" si="15"/>
        <v>1134</v>
      </c>
      <c r="H38" s="11"/>
      <c r="I38" s="7">
        <f t="shared" si="16"/>
        <v>1.845</v>
      </c>
      <c r="J38" s="110">
        <f t="shared" si="0"/>
        <v>112.794</v>
      </c>
      <c r="K38" s="8">
        <f t="shared" si="20"/>
        <v>254.62399999999997</v>
      </c>
      <c r="L38" s="157"/>
      <c r="M38" s="162">
        <f t="shared" si="1"/>
        <v>62005.1</v>
      </c>
      <c r="N38" s="312">
        <f t="shared" si="2"/>
        <v>0.62005100000000002</v>
      </c>
      <c r="O38" s="159">
        <f t="shared" si="3"/>
        <v>1884.19</v>
      </c>
      <c r="P38" s="212">
        <f t="shared" si="17"/>
        <v>284366.12</v>
      </c>
      <c r="Q38" s="225">
        <f t="shared" si="4"/>
        <v>2.8436612000000001</v>
      </c>
      <c r="R38" s="119">
        <f t="shared" si="21"/>
        <v>151</v>
      </c>
      <c r="S38" s="120">
        <f t="shared" si="22"/>
        <v>0.13</v>
      </c>
      <c r="T38" s="126">
        <f t="shared" si="18"/>
        <v>185</v>
      </c>
      <c r="U38" s="127">
        <f t="shared" si="23"/>
        <v>0.16</v>
      </c>
      <c r="V38" s="386"/>
      <c r="W38" s="351">
        <f t="shared" si="5"/>
        <v>36665.86</v>
      </c>
      <c r="X38" s="352">
        <f t="shared" si="19"/>
        <v>321031.98</v>
      </c>
      <c r="Y38" s="355"/>
      <c r="Z38" s="356">
        <f t="shared" si="6"/>
        <v>-221031.98</v>
      </c>
      <c r="AA38" s="357">
        <f t="shared" si="7"/>
        <v>3.21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0.13</v>
      </c>
      <c r="AG38" s="354">
        <f t="shared" si="11"/>
        <v>0.37</v>
      </c>
    </row>
    <row r="39" spans="1:38" ht="15.75" thickBot="1">
      <c r="A39" s="166">
        <v>20</v>
      </c>
      <c r="B39" s="109">
        <f t="shared" si="12"/>
        <v>1</v>
      </c>
      <c r="C39" s="113">
        <f t="shared" si="13"/>
        <v>35</v>
      </c>
      <c r="D39" s="79"/>
      <c r="E39" s="109">
        <f t="shared" si="14"/>
        <v>8</v>
      </c>
      <c r="F39" s="106">
        <f t="shared" si="24"/>
        <v>131</v>
      </c>
      <c r="G39" s="103">
        <f t="shared" si="15"/>
        <v>1265</v>
      </c>
      <c r="H39" s="21"/>
      <c r="I39" s="17">
        <f t="shared" si="16"/>
        <v>1.88</v>
      </c>
      <c r="J39" s="111">
        <f t="shared" si="0"/>
        <v>212.053</v>
      </c>
      <c r="K39" s="18">
        <f t="shared" si="20"/>
        <v>466.67699999999996</v>
      </c>
      <c r="L39" s="157"/>
      <c r="M39" s="164">
        <f t="shared" si="1"/>
        <v>117099.3</v>
      </c>
      <c r="N39" s="314">
        <f t="shared" si="2"/>
        <v>1.170993</v>
      </c>
      <c r="O39" s="161">
        <f t="shared" si="3"/>
        <v>3453.43</v>
      </c>
      <c r="P39" s="211">
        <f t="shared" si="17"/>
        <v>532908.14</v>
      </c>
      <c r="Q39" s="226">
        <f t="shared" si="4"/>
        <v>5.3290813999999997</v>
      </c>
      <c r="R39" s="123">
        <f t="shared" si="21"/>
        <v>154</v>
      </c>
      <c r="S39" s="124">
        <f t="shared" si="22"/>
        <v>0.12</v>
      </c>
      <c r="T39" s="128">
        <f t="shared" si="18"/>
        <v>189</v>
      </c>
      <c r="U39" s="129">
        <f t="shared" si="23"/>
        <v>0.15</v>
      </c>
      <c r="V39" s="386"/>
      <c r="W39" s="368">
        <f t="shared" si="5"/>
        <v>67201.490000000005</v>
      </c>
      <c r="X39" s="369">
        <f t="shared" si="19"/>
        <v>600109.63</v>
      </c>
      <c r="Y39" s="355"/>
      <c r="Z39" s="372">
        <f t="shared" si="6"/>
        <v>-500109.63</v>
      </c>
      <c r="AA39" s="373">
        <f t="shared" si="7"/>
        <v>6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0.13</v>
      </c>
      <c r="AG39" s="371">
        <f t="shared" si="11"/>
        <v>0.67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9">
        <v>1</v>
      </c>
      <c r="C43" s="399"/>
      <c r="D43" s="399"/>
      <c r="E43" s="399"/>
      <c r="F43" s="399">
        <v>2</v>
      </c>
      <c r="G43" s="399"/>
      <c r="H43" s="399"/>
      <c r="I43" s="399"/>
      <c r="J43" s="399">
        <v>3</v>
      </c>
      <c r="K43" s="399"/>
      <c r="L43" s="399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9"/>
      <c r="W43" s="431">
        <v>5</v>
      </c>
      <c r="X43" s="432"/>
      <c r="Y43" s="399"/>
      <c r="Z43" s="399"/>
      <c r="AA43" s="431">
        <v>6</v>
      </c>
      <c r="AB43" s="431"/>
      <c r="AF43" s="431">
        <v>7</v>
      </c>
      <c r="AG43" s="431"/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12">
    <mergeCell ref="AI5:AI6"/>
    <mergeCell ref="N12:O12"/>
    <mergeCell ref="M18:N18"/>
    <mergeCell ref="P18:Q18"/>
    <mergeCell ref="R18:S18"/>
    <mergeCell ref="T18:U18"/>
    <mergeCell ref="AB18:AC18"/>
    <mergeCell ref="AI26:AI27"/>
    <mergeCell ref="M43:U43"/>
    <mergeCell ref="W43:X43"/>
    <mergeCell ref="AA43:AB43"/>
    <mergeCell ref="AF43:AG43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J24" sqref="AJ24:AM3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18</v>
      </c>
      <c r="D2" s="83"/>
      <c r="E2" s="96" t="s">
        <v>12</v>
      </c>
      <c r="F2" s="247" t="str">
        <f>IF(G$2&lt;2,"д.б. &gt;1","")</f>
        <v/>
      </c>
      <c r="G2" s="144">
        <f>'0.01'!G2</f>
        <v>19</v>
      </c>
      <c r="H2" s="84"/>
      <c r="I2" s="96" t="s">
        <v>0</v>
      </c>
      <c r="J2" s="248" t="str">
        <f>IF(K$2&lt;0,"д.б. &gt;0","")</f>
        <v/>
      </c>
      <c r="K2" s="149">
        <v>0.08</v>
      </c>
      <c r="L2" s="115"/>
      <c r="M2" s="114" t="s">
        <v>27</v>
      </c>
      <c r="N2" s="114"/>
      <c r="O2" s="150" t="str">
        <f>'0.01'!O2</f>
        <v>nzdcad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1.4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7.4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4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6</v>
      </c>
      <c r="L6" s="135"/>
      <c r="M6" s="136" t="s">
        <v>36</v>
      </c>
      <c r="N6" s="136"/>
      <c r="O6" s="152">
        <f>'0.01'!O6</f>
        <v>8.08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4</v>
      </c>
      <c r="H7" s="94"/>
      <c r="I7" s="255" t="s">
        <v>3</v>
      </c>
      <c r="J7" s="248" t="str">
        <f>IF(AND(K$6=0,K$7&lt;&gt;0),"д.б. =0","")</f>
        <v/>
      </c>
      <c r="K7" s="143">
        <f>'0.01'!K7</f>
        <v>0.02</v>
      </c>
      <c r="L7" s="135"/>
      <c r="M7" s="136" t="s">
        <v>35</v>
      </c>
      <c r="N7" s="136"/>
      <c r="O7" s="153">
        <f>'0.01'!O7</f>
        <v>144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0</v>
      </c>
      <c r="D9" s="290"/>
      <c r="E9" s="287" t="s">
        <v>15</v>
      </c>
      <c r="F9" s="315"/>
      <c r="G9" s="288">
        <f>'0.01'!G9</f>
        <v>11</v>
      </c>
      <c r="H9" s="292"/>
      <c r="I9" s="287" t="s">
        <v>4</v>
      </c>
      <c r="J9" s="248" t="str">
        <f>IF(K$9&lt;0,"д.б. &gt;=0","")</f>
        <v/>
      </c>
      <c r="K9" s="293">
        <f>'0.01'!K9</f>
        <v>9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0</v>
      </c>
      <c r="D10" s="296"/>
      <c r="E10" s="287" t="s">
        <v>16</v>
      </c>
      <c r="F10" s="315"/>
      <c r="G10" s="289">
        <f>'0.01'!G10</f>
        <v>8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3.5000000000000003E-2</v>
      </c>
      <c r="L10" s="294"/>
      <c r="M10" s="299" t="s">
        <v>38</v>
      </c>
      <c r="N10" s="299"/>
      <c r="O10" s="300">
        <f>'0.01'!O10</f>
        <v>100000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400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401" t="s">
        <v>42</v>
      </c>
      <c r="AG18" s="40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0.08</v>
      </c>
      <c r="K20" s="8">
        <f>J20</f>
        <v>0.08</v>
      </c>
      <c r="L20" s="157"/>
      <c r="M20" s="162">
        <f t="shared" ref="M20:M39" si="1">ROUND(C20*O20-K20*$O$6,2)</f>
        <v>9.9700000000000006</v>
      </c>
      <c r="N20" s="312">
        <f t="shared" ref="N20:N39" si="2">IF($O$10&gt;0,M20/$O$10,0)</f>
        <v>9.9700000000000011E-5</v>
      </c>
      <c r="O20" s="159">
        <f t="shared" ref="O20:O39" si="3">ROUND(ROUND(K20,2)*$O$4,2)</f>
        <v>0.59</v>
      </c>
      <c r="P20" s="212">
        <f>ROUND(J20*$O$6,2)</f>
        <v>0.65</v>
      </c>
      <c r="Q20" s="225">
        <f t="shared" ref="Q20:Q39" si="4">P20/$O$10</f>
        <v>6.5000000000000004E-6</v>
      </c>
      <c r="R20" s="119">
        <f>ROUND(P20/O20,0)</f>
        <v>1</v>
      </c>
      <c r="S20" s="120">
        <v>0</v>
      </c>
      <c r="T20" s="126">
        <f>R20+C20</f>
        <v>19</v>
      </c>
      <c r="U20" s="127">
        <v>0</v>
      </c>
      <c r="V20" s="386"/>
      <c r="W20" s="351">
        <f t="shared" ref="W20:W39" si="5">ROUND(K20*$O$7,2)</f>
        <v>11.52</v>
      </c>
      <c r="X20" s="352">
        <f>ROUND(P20+W20,2)</f>
        <v>12.17</v>
      </c>
      <c r="Y20" s="355"/>
      <c r="Z20" s="356">
        <f t="shared" ref="Z20:Z39" si="6">IF($O$10&gt;0,ROUND($O$10-X20,2),0)</f>
        <v>99987.83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169486.51864406781</v>
      </c>
      <c r="AC20" s="359">
        <f t="shared" ref="AC20:AC39" si="9">IF(AB20&gt;0,AB20+G20,0)</f>
        <v>169486.51864406781</v>
      </c>
      <c r="AD20" s="174">
        <v>1</v>
      </c>
      <c r="AE20" s="389"/>
      <c r="AF20" s="353">
        <f t="shared" ref="AF20:AF39" si="10">IF(P20&gt;0,ROUND(W20/P20,2),0)</f>
        <v>17.72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19</v>
      </c>
      <c r="G21" s="100">
        <f t="shared" ref="G21:G39" si="15">G20+F21</f>
        <v>19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0.08</v>
      </c>
      <c r="K21" s="8">
        <f>K20+ROUND(J21,3)</f>
        <v>0.16</v>
      </c>
      <c r="L21" s="157"/>
      <c r="M21" s="162">
        <f t="shared" si="1"/>
        <v>19.95</v>
      </c>
      <c r="N21" s="312">
        <f t="shared" si="2"/>
        <v>1.995E-4</v>
      </c>
      <c r="O21" s="159">
        <f t="shared" si="3"/>
        <v>1.18</v>
      </c>
      <c r="P21" s="212">
        <f t="shared" ref="P21:P39" si="17">ROUND((ROUND(K20,2)*(G21-G20)*$O$4+P20+J21*$O$6),2)</f>
        <v>12.54</v>
      </c>
      <c r="Q21" s="225">
        <f t="shared" si="4"/>
        <v>1.2539999999999999E-4</v>
      </c>
      <c r="R21" s="119">
        <f>ROUND(P21/O21,0)</f>
        <v>11</v>
      </c>
      <c r="S21" s="120">
        <f>ROUND(R21/G21,2)</f>
        <v>0.57999999999999996</v>
      </c>
      <c r="T21" s="126">
        <f t="shared" ref="T21:T39" si="18">R21+C21</f>
        <v>29</v>
      </c>
      <c r="U21" s="127">
        <f>ROUND(T21/G21,2)</f>
        <v>1.53</v>
      </c>
      <c r="V21" s="386"/>
      <c r="W21" s="351">
        <f t="shared" si="5"/>
        <v>23.04</v>
      </c>
      <c r="X21" s="352">
        <f t="shared" ref="X21:X39" si="19">ROUND(P21+W21,2)</f>
        <v>35.58</v>
      </c>
      <c r="Y21" s="355"/>
      <c r="Z21" s="356">
        <f t="shared" si="6"/>
        <v>99964.42</v>
      </c>
      <c r="AA21" s="357">
        <f t="shared" si="7"/>
        <v>0</v>
      </c>
      <c r="AB21" s="358">
        <f t="shared" si="8"/>
        <v>84731.230508474589</v>
      </c>
      <c r="AC21" s="359">
        <f t="shared" si="9"/>
        <v>84750.230508474589</v>
      </c>
      <c r="AD21" s="174">
        <v>2</v>
      </c>
      <c r="AE21" s="389"/>
      <c r="AF21" s="353">
        <f t="shared" si="10"/>
        <v>1.84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18</v>
      </c>
      <c r="D22" s="76"/>
      <c r="E22" s="107">
        <f t="shared" si="14"/>
        <v>4</v>
      </c>
      <c r="F22" s="105">
        <f>F21+E22</f>
        <v>23</v>
      </c>
      <c r="G22" s="100">
        <f>G21+F22</f>
        <v>42</v>
      </c>
      <c r="H22" s="11"/>
      <c r="I22" s="7">
        <f t="shared" si="16"/>
        <v>1</v>
      </c>
      <c r="J22" s="110">
        <f t="shared" si="0"/>
        <v>0.08</v>
      </c>
      <c r="K22" s="8">
        <f t="shared" ref="K22:K39" si="20">K21+ROUND(J22,3)</f>
        <v>0.24</v>
      </c>
      <c r="L22" s="157"/>
      <c r="M22" s="162">
        <f t="shared" si="1"/>
        <v>30.1</v>
      </c>
      <c r="N22" s="312">
        <f t="shared" si="2"/>
        <v>3.01E-4</v>
      </c>
      <c r="O22" s="159">
        <f t="shared" si="3"/>
        <v>1.78</v>
      </c>
      <c r="P22" s="212">
        <f t="shared" si="17"/>
        <v>40.42</v>
      </c>
      <c r="Q22" s="225">
        <f t="shared" si="4"/>
        <v>4.0420000000000001E-4</v>
      </c>
      <c r="R22" s="119">
        <f t="shared" ref="R22:R39" si="21">ROUND(P22/O22,0)</f>
        <v>23</v>
      </c>
      <c r="S22" s="120">
        <f t="shared" ref="S22:S39" si="22">ROUND(R22/G22,2)</f>
        <v>0.55000000000000004</v>
      </c>
      <c r="T22" s="126">
        <f t="shared" si="18"/>
        <v>41</v>
      </c>
      <c r="U22" s="127">
        <f t="shared" ref="U22:U39" si="23">ROUND(T22/G22,2)</f>
        <v>0.98</v>
      </c>
      <c r="V22" s="386"/>
      <c r="W22" s="351">
        <f t="shared" si="5"/>
        <v>34.56</v>
      </c>
      <c r="X22" s="352">
        <f t="shared" si="19"/>
        <v>74.98</v>
      </c>
      <c r="Y22" s="355"/>
      <c r="Z22" s="356">
        <f t="shared" si="6"/>
        <v>99925.02</v>
      </c>
      <c r="AA22" s="357">
        <f t="shared" si="7"/>
        <v>0</v>
      </c>
      <c r="AB22" s="358">
        <f t="shared" si="8"/>
        <v>56153.184269662925</v>
      </c>
      <c r="AC22" s="359">
        <f t="shared" si="9"/>
        <v>56195.184269662925</v>
      </c>
      <c r="AD22" s="174">
        <v>3</v>
      </c>
      <c r="AE22" s="389"/>
      <c r="AF22" s="353">
        <f t="shared" si="10"/>
        <v>0.86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19</v>
      </c>
      <c r="D23" s="76"/>
      <c r="E23" s="107">
        <f t="shared" si="14"/>
        <v>4</v>
      </c>
      <c r="F23" s="105">
        <f t="shared" ref="F23:F39" si="24">F22+E23</f>
        <v>27</v>
      </c>
      <c r="G23" s="100">
        <f t="shared" si="15"/>
        <v>69</v>
      </c>
      <c r="H23" s="11"/>
      <c r="I23" s="7">
        <f t="shared" si="16"/>
        <v>1.4</v>
      </c>
      <c r="J23" s="110">
        <f t="shared" si="0"/>
        <v>0.112</v>
      </c>
      <c r="K23" s="8">
        <f t="shared" si="20"/>
        <v>0.35199999999999998</v>
      </c>
      <c r="L23" s="157"/>
      <c r="M23" s="162">
        <f t="shared" si="1"/>
        <v>46.37</v>
      </c>
      <c r="N23" s="312">
        <f t="shared" si="2"/>
        <v>4.637E-4</v>
      </c>
      <c r="O23" s="159">
        <f t="shared" si="3"/>
        <v>2.59</v>
      </c>
      <c r="P23" s="212">
        <f t="shared" si="17"/>
        <v>89.28</v>
      </c>
      <c r="Q23" s="225">
        <f t="shared" si="4"/>
        <v>8.9280000000000002E-4</v>
      </c>
      <c r="R23" s="119">
        <f t="shared" si="21"/>
        <v>34</v>
      </c>
      <c r="S23" s="120">
        <f t="shared" si="22"/>
        <v>0.49</v>
      </c>
      <c r="T23" s="126">
        <f t="shared" si="18"/>
        <v>53</v>
      </c>
      <c r="U23" s="127">
        <f t="shared" si="23"/>
        <v>0.77</v>
      </c>
      <c r="V23" s="386"/>
      <c r="W23" s="351">
        <f t="shared" si="5"/>
        <v>50.69</v>
      </c>
      <c r="X23" s="352">
        <f t="shared" si="19"/>
        <v>139.97</v>
      </c>
      <c r="Y23" s="355"/>
      <c r="Z23" s="356">
        <f t="shared" si="6"/>
        <v>99860.03</v>
      </c>
      <c r="AA23" s="357">
        <f t="shared" si="7"/>
        <v>0</v>
      </c>
      <c r="AB23" s="358">
        <f t="shared" si="8"/>
        <v>38571.65328185328</v>
      </c>
      <c r="AC23" s="359">
        <f t="shared" si="9"/>
        <v>38640.65328185328</v>
      </c>
      <c r="AD23" s="174">
        <v>4</v>
      </c>
      <c r="AE23" s="389"/>
      <c r="AF23" s="353">
        <f t="shared" si="10"/>
        <v>0.56999999999999995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20</v>
      </c>
      <c r="D24" s="9"/>
      <c r="E24" s="108">
        <f t="shared" si="14"/>
        <v>4</v>
      </c>
      <c r="F24" s="101">
        <f t="shared" si="24"/>
        <v>31</v>
      </c>
      <c r="G24" s="102">
        <f t="shared" si="15"/>
        <v>100</v>
      </c>
      <c r="H24" s="9"/>
      <c r="I24" s="13">
        <f t="shared" si="16"/>
        <v>1.4</v>
      </c>
      <c r="J24" s="14">
        <f t="shared" si="0"/>
        <v>0.157</v>
      </c>
      <c r="K24" s="15">
        <f t="shared" si="20"/>
        <v>0.50900000000000001</v>
      </c>
      <c r="L24" s="157"/>
      <c r="M24" s="163">
        <f t="shared" si="1"/>
        <v>71.290000000000006</v>
      </c>
      <c r="N24" s="313">
        <f t="shared" si="2"/>
        <v>7.1290000000000004E-4</v>
      </c>
      <c r="O24" s="160">
        <f t="shared" si="3"/>
        <v>3.77</v>
      </c>
      <c r="P24" s="213">
        <f t="shared" si="17"/>
        <v>170.84</v>
      </c>
      <c r="Q24" s="224">
        <f t="shared" si="4"/>
        <v>1.7084000000000001E-3</v>
      </c>
      <c r="R24" s="121">
        <f t="shared" si="21"/>
        <v>45</v>
      </c>
      <c r="S24" s="122">
        <f t="shared" si="22"/>
        <v>0.45</v>
      </c>
      <c r="T24" s="132">
        <f t="shared" si="18"/>
        <v>65</v>
      </c>
      <c r="U24" s="122">
        <f t="shared" si="23"/>
        <v>0.65</v>
      </c>
      <c r="V24" s="386"/>
      <c r="W24" s="360">
        <f t="shared" si="5"/>
        <v>73.3</v>
      </c>
      <c r="X24" s="361">
        <f t="shared" si="19"/>
        <v>244.14</v>
      </c>
      <c r="Y24" s="355"/>
      <c r="Z24" s="364">
        <f t="shared" si="6"/>
        <v>99755.86</v>
      </c>
      <c r="AA24" s="365">
        <f t="shared" si="7"/>
        <v>0</v>
      </c>
      <c r="AB24" s="366">
        <f t="shared" si="8"/>
        <v>26475.994694960213</v>
      </c>
      <c r="AC24" s="367">
        <f t="shared" si="9"/>
        <v>26575.994694960213</v>
      </c>
      <c r="AD24" s="174">
        <v>5</v>
      </c>
      <c r="AE24" s="389"/>
      <c r="AF24" s="362">
        <f t="shared" si="10"/>
        <v>0.43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21</v>
      </c>
      <c r="D25" s="76"/>
      <c r="E25" s="107">
        <f t="shared" si="14"/>
        <v>4</v>
      </c>
      <c r="F25" s="105">
        <f t="shared" si="24"/>
        <v>35</v>
      </c>
      <c r="G25" s="100">
        <f t="shared" si="15"/>
        <v>135</v>
      </c>
      <c r="H25" s="11"/>
      <c r="I25" s="7">
        <f t="shared" si="16"/>
        <v>1.42</v>
      </c>
      <c r="J25" s="110">
        <f t="shared" si="0"/>
        <v>0.223</v>
      </c>
      <c r="K25" s="8">
        <f t="shared" si="20"/>
        <v>0.73199999999999998</v>
      </c>
      <c r="L25" s="157"/>
      <c r="M25" s="162">
        <f t="shared" si="1"/>
        <v>107.49</v>
      </c>
      <c r="N25" s="312">
        <f t="shared" si="2"/>
        <v>1.0748999999999999E-3</v>
      </c>
      <c r="O25" s="159">
        <f t="shared" si="3"/>
        <v>5.4</v>
      </c>
      <c r="P25" s="212">
        <f t="shared" si="17"/>
        <v>304.73</v>
      </c>
      <c r="Q25" s="225">
        <f t="shared" si="4"/>
        <v>3.0473000000000002E-3</v>
      </c>
      <c r="R25" s="119">
        <f t="shared" si="21"/>
        <v>56</v>
      </c>
      <c r="S25" s="120">
        <f t="shared" si="22"/>
        <v>0.41</v>
      </c>
      <c r="T25" s="126">
        <f t="shared" si="18"/>
        <v>77</v>
      </c>
      <c r="U25" s="127">
        <f t="shared" si="23"/>
        <v>0.56999999999999995</v>
      </c>
      <c r="V25" s="386"/>
      <c r="W25" s="351">
        <f t="shared" si="5"/>
        <v>105.41</v>
      </c>
      <c r="X25" s="352">
        <f t="shared" si="19"/>
        <v>410.14</v>
      </c>
      <c r="Y25" s="355"/>
      <c r="Z25" s="356">
        <f t="shared" si="6"/>
        <v>99589.86</v>
      </c>
      <c r="AA25" s="357">
        <f t="shared" si="7"/>
        <v>0</v>
      </c>
      <c r="AB25" s="358">
        <f t="shared" si="8"/>
        <v>18458.182962962965</v>
      </c>
      <c r="AC25" s="359">
        <f t="shared" si="9"/>
        <v>18593.182962962965</v>
      </c>
      <c r="AD25" s="174">
        <v>6</v>
      </c>
      <c r="AE25" s="389"/>
      <c r="AF25" s="353">
        <f t="shared" si="10"/>
        <v>0.35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22</v>
      </c>
      <c r="D26" s="76"/>
      <c r="E26" s="107">
        <f t="shared" si="14"/>
        <v>4</v>
      </c>
      <c r="F26" s="105">
        <f t="shared" si="24"/>
        <v>39</v>
      </c>
      <c r="G26" s="100">
        <f t="shared" si="15"/>
        <v>174</v>
      </c>
      <c r="H26" s="11"/>
      <c r="I26" s="7">
        <f t="shared" si="16"/>
        <v>1.44</v>
      </c>
      <c r="J26" s="110">
        <f t="shared" si="0"/>
        <v>0.32100000000000001</v>
      </c>
      <c r="K26" s="8">
        <f t="shared" si="20"/>
        <v>1.0529999999999999</v>
      </c>
      <c r="L26" s="157"/>
      <c r="M26" s="162">
        <f t="shared" si="1"/>
        <v>162.43</v>
      </c>
      <c r="N26" s="312">
        <f t="shared" si="2"/>
        <v>1.6243E-3</v>
      </c>
      <c r="O26" s="159">
        <f t="shared" si="3"/>
        <v>7.77</v>
      </c>
      <c r="P26" s="212">
        <f t="shared" si="17"/>
        <v>518</v>
      </c>
      <c r="Q26" s="225">
        <f t="shared" si="4"/>
        <v>5.1799999999999997E-3</v>
      </c>
      <c r="R26" s="119">
        <f t="shared" si="21"/>
        <v>67</v>
      </c>
      <c r="S26" s="120">
        <f t="shared" si="22"/>
        <v>0.39</v>
      </c>
      <c r="T26" s="126">
        <f t="shared" si="18"/>
        <v>89</v>
      </c>
      <c r="U26" s="127">
        <f t="shared" si="23"/>
        <v>0.51</v>
      </c>
      <c r="V26" s="386"/>
      <c r="W26" s="351">
        <f t="shared" si="5"/>
        <v>151.63</v>
      </c>
      <c r="X26" s="352">
        <f t="shared" si="19"/>
        <v>669.63</v>
      </c>
      <c r="Y26" s="355"/>
      <c r="Z26" s="356">
        <f t="shared" si="6"/>
        <v>99330.37</v>
      </c>
      <c r="AA26" s="357">
        <f t="shared" si="7"/>
        <v>0.01</v>
      </c>
      <c r="AB26" s="358">
        <f t="shared" si="8"/>
        <v>12799.443243243244</v>
      </c>
      <c r="AC26" s="359">
        <f t="shared" si="9"/>
        <v>12973.443243243244</v>
      </c>
      <c r="AD26" s="174">
        <v>7</v>
      </c>
      <c r="AE26" s="389"/>
      <c r="AF26" s="353">
        <f t="shared" si="10"/>
        <v>0.28999999999999998</v>
      </c>
      <c r="AG26" s="354">
        <f t="shared" si="11"/>
        <v>0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23</v>
      </c>
      <c r="D27" s="76"/>
      <c r="E27" s="107">
        <f t="shared" si="14"/>
        <v>4</v>
      </c>
      <c r="F27" s="105">
        <f t="shared" si="24"/>
        <v>43</v>
      </c>
      <c r="G27" s="100">
        <f t="shared" si="15"/>
        <v>217</v>
      </c>
      <c r="H27" s="11"/>
      <c r="I27" s="7">
        <f t="shared" si="16"/>
        <v>1.46</v>
      </c>
      <c r="J27" s="110">
        <f t="shared" si="0"/>
        <v>0.46899999999999997</v>
      </c>
      <c r="K27" s="8">
        <f t="shared" si="20"/>
        <v>1.5219999999999998</v>
      </c>
      <c r="L27" s="157"/>
      <c r="M27" s="162">
        <f t="shared" si="1"/>
        <v>246.45</v>
      </c>
      <c r="N27" s="312">
        <f t="shared" si="2"/>
        <v>2.4644999999999997E-3</v>
      </c>
      <c r="O27" s="159">
        <f t="shared" si="3"/>
        <v>11.25</v>
      </c>
      <c r="P27" s="212">
        <f t="shared" si="17"/>
        <v>855.9</v>
      </c>
      <c r="Q27" s="225">
        <f t="shared" si="4"/>
        <v>8.5590000000000006E-3</v>
      </c>
      <c r="R27" s="119">
        <f t="shared" si="21"/>
        <v>76</v>
      </c>
      <c r="S27" s="120">
        <f t="shared" si="22"/>
        <v>0.35</v>
      </c>
      <c r="T27" s="126">
        <f t="shared" si="18"/>
        <v>99</v>
      </c>
      <c r="U27" s="127">
        <f t="shared" si="23"/>
        <v>0.46</v>
      </c>
      <c r="V27" s="386"/>
      <c r="W27" s="351">
        <f t="shared" si="5"/>
        <v>219.17</v>
      </c>
      <c r="X27" s="352">
        <f t="shared" si="19"/>
        <v>1075.07</v>
      </c>
      <c r="Y27" s="355"/>
      <c r="Z27" s="356">
        <f t="shared" si="6"/>
        <v>98924.93</v>
      </c>
      <c r="AA27" s="357">
        <f t="shared" si="7"/>
        <v>0.01</v>
      </c>
      <c r="AB27" s="358">
        <f t="shared" si="8"/>
        <v>8808.9125333333341</v>
      </c>
      <c r="AC27" s="359">
        <f t="shared" si="9"/>
        <v>9025.9125333333341</v>
      </c>
      <c r="AD27" s="174">
        <v>8</v>
      </c>
      <c r="AE27" s="389"/>
      <c r="AF27" s="353">
        <f t="shared" si="10"/>
        <v>0.26</v>
      </c>
      <c r="AG27" s="354">
        <f t="shared" si="11"/>
        <v>0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24</v>
      </c>
      <c r="D28" s="76"/>
      <c r="E28" s="107">
        <f t="shared" si="14"/>
        <v>4</v>
      </c>
      <c r="F28" s="105">
        <f t="shared" si="24"/>
        <v>47</v>
      </c>
      <c r="G28" s="100">
        <f t="shared" si="15"/>
        <v>264</v>
      </c>
      <c r="H28" s="11"/>
      <c r="I28" s="7">
        <f t="shared" si="16"/>
        <v>1.4950000000000001</v>
      </c>
      <c r="J28" s="110">
        <f t="shared" si="0"/>
        <v>0.70099999999999996</v>
      </c>
      <c r="K28" s="8">
        <f t="shared" si="20"/>
        <v>2.2229999999999999</v>
      </c>
      <c r="L28" s="157"/>
      <c r="M28" s="162">
        <f t="shared" si="1"/>
        <v>376.36</v>
      </c>
      <c r="N28" s="312">
        <f t="shared" si="2"/>
        <v>3.7636000000000002E-3</v>
      </c>
      <c r="O28" s="159">
        <f t="shared" si="3"/>
        <v>16.43</v>
      </c>
      <c r="P28" s="212">
        <f t="shared" si="17"/>
        <v>1390.22</v>
      </c>
      <c r="Q28" s="225">
        <f t="shared" si="4"/>
        <v>1.39022E-2</v>
      </c>
      <c r="R28" s="119">
        <f t="shared" si="21"/>
        <v>85</v>
      </c>
      <c r="S28" s="120">
        <f t="shared" si="22"/>
        <v>0.32</v>
      </c>
      <c r="T28" s="126">
        <f t="shared" si="18"/>
        <v>109</v>
      </c>
      <c r="U28" s="127">
        <f t="shared" si="23"/>
        <v>0.41</v>
      </c>
      <c r="V28" s="386"/>
      <c r="W28" s="351">
        <f t="shared" si="5"/>
        <v>320.11</v>
      </c>
      <c r="X28" s="352">
        <f t="shared" si="19"/>
        <v>1710.33</v>
      </c>
      <c r="Y28" s="355"/>
      <c r="Z28" s="356">
        <f t="shared" si="6"/>
        <v>98289.67</v>
      </c>
      <c r="AA28" s="357">
        <f t="shared" si="7"/>
        <v>0.02</v>
      </c>
      <c r="AB28" s="358">
        <f t="shared" si="8"/>
        <v>5997.9158855751675</v>
      </c>
      <c r="AC28" s="359">
        <f t="shared" si="9"/>
        <v>6261.9158855751675</v>
      </c>
      <c r="AD28" s="174">
        <v>9</v>
      </c>
      <c r="AE28" s="389"/>
      <c r="AF28" s="353">
        <f t="shared" si="10"/>
        <v>0.23</v>
      </c>
      <c r="AG28" s="354">
        <f t="shared" si="11"/>
        <v>0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25</v>
      </c>
      <c r="D29" s="9"/>
      <c r="E29" s="108">
        <f t="shared" si="14"/>
        <v>4</v>
      </c>
      <c r="F29" s="101">
        <f t="shared" si="24"/>
        <v>51</v>
      </c>
      <c r="G29" s="102">
        <f t="shared" si="15"/>
        <v>315</v>
      </c>
      <c r="H29" s="9"/>
      <c r="I29" s="13">
        <f t="shared" si="16"/>
        <v>1.53</v>
      </c>
      <c r="J29" s="14">
        <f t="shared" si="0"/>
        <v>1.073</v>
      </c>
      <c r="K29" s="15">
        <f t="shared" si="20"/>
        <v>3.2959999999999998</v>
      </c>
      <c r="L29" s="157"/>
      <c r="M29" s="163">
        <f t="shared" si="1"/>
        <v>583.87</v>
      </c>
      <c r="N29" s="313">
        <f t="shared" si="2"/>
        <v>5.8386999999999996E-3</v>
      </c>
      <c r="O29" s="160">
        <f t="shared" si="3"/>
        <v>24.42</v>
      </c>
      <c r="P29" s="213">
        <f t="shared" si="17"/>
        <v>2236.7199999999998</v>
      </c>
      <c r="Q29" s="224">
        <f t="shared" si="4"/>
        <v>2.2367199999999997E-2</v>
      </c>
      <c r="R29" s="121">
        <f t="shared" si="21"/>
        <v>92</v>
      </c>
      <c r="S29" s="122">
        <f t="shared" si="22"/>
        <v>0.28999999999999998</v>
      </c>
      <c r="T29" s="132">
        <f t="shared" si="18"/>
        <v>117</v>
      </c>
      <c r="U29" s="122">
        <f t="shared" si="23"/>
        <v>0.37</v>
      </c>
      <c r="V29" s="386"/>
      <c r="W29" s="360">
        <f t="shared" si="5"/>
        <v>474.62</v>
      </c>
      <c r="X29" s="361">
        <f t="shared" si="19"/>
        <v>2711.34</v>
      </c>
      <c r="Y29" s="355"/>
      <c r="Z29" s="364">
        <f t="shared" si="6"/>
        <v>97288.66</v>
      </c>
      <c r="AA29" s="365">
        <f t="shared" si="7"/>
        <v>0.03</v>
      </c>
      <c r="AB29" s="366">
        <f t="shared" si="8"/>
        <v>3999.5231777231775</v>
      </c>
      <c r="AC29" s="367">
        <f t="shared" si="9"/>
        <v>4314.5231777231775</v>
      </c>
      <c r="AD29" s="174">
        <v>10</v>
      </c>
      <c r="AE29" s="389"/>
      <c r="AF29" s="362">
        <f t="shared" si="10"/>
        <v>0.21</v>
      </c>
      <c r="AG29" s="363">
        <f t="shared" si="11"/>
        <v>0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26</v>
      </c>
      <c r="D30" s="76"/>
      <c r="E30" s="107">
        <f t="shared" si="14"/>
        <v>8</v>
      </c>
      <c r="F30" s="105">
        <f t="shared" si="24"/>
        <v>59</v>
      </c>
      <c r="G30" s="100">
        <f t="shared" si="15"/>
        <v>374</v>
      </c>
      <c r="H30" s="11"/>
      <c r="I30" s="7">
        <f t="shared" si="16"/>
        <v>1.5649999999999999</v>
      </c>
      <c r="J30" s="110">
        <f t="shared" si="0"/>
        <v>1.679</v>
      </c>
      <c r="K30" s="8">
        <f t="shared" si="20"/>
        <v>4.9749999999999996</v>
      </c>
      <c r="L30" s="157"/>
      <c r="M30" s="162">
        <f t="shared" si="1"/>
        <v>917.9</v>
      </c>
      <c r="N30" s="312">
        <f t="shared" si="2"/>
        <v>9.1789999999999997E-3</v>
      </c>
      <c r="O30" s="159">
        <f t="shared" si="3"/>
        <v>36.85</v>
      </c>
      <c r="P30" s="212">
        <f t="shared" si="17"/>
        <v>3691.07</v>
      </c>
      <c r="Q30" s="225">
        <f t="shared" si="4"/>
        <v>3.6910700000000005E-2</v>
      </c>
      <c r="R30" s="119">
        <f t="shared" si="21"/>
        <v>100</v>
      </c>
      <c r="S30" s="120">
        <f t="shared" si="22"/>
        <v>0.27</v>
      </c>
      <c r="T30" s="126">
        <f t="shared" si="18"/>
        <v>126</v>
      </c>
      <c r="U30" s="127">
        <f t="shared" si="23"/>
        <v>0.34</v>
      </c>
      <c r="V30" s="386"/>
      <c r="W30" s="351">
        <f t="shared" si="5"/>
        <v>716.4</v>
      </c>
      <c r="X30" s="352">
        <f t="shared" si="19"/>
        <v>4407.47</v>
      </c>
      <c r="Y30" s="355"/>
      <c r="Z30" s="356">
        <f t="shared" si="6"/>
        <v>95592.53</v>
      </c>
      <c r="AA30" s="357">
        <f t="shared" si="7"/>
        <v>0.04</v>
      </c>
      <c r="AB30" s="358">
        <f t="shared" si="8"/>
        <v>2609.6512890094978</v>
      </c>
      <c r="AC30" s="359">
        <f t="shared" si="9"/>
        <v>2983.6512890094978</v>
      </c>
      <c r="AD30" s="174">
        <v>11</v>
      </c>
      <c r="AE30" s="389"/>
      <c r="AF30" s="353">
        <f t="shared" si="10"/>
        <v>0.19</v>
      </c>
      <c r="AG30" s="354">
        <f t="shared" si="11"/>
        <v>0.01</v>
      </c>
      <c r="AL30" s="398"/>
    </row>
    <row r="31" spans="1:38" ht="15">
      <c r="A31" s="392">
        <v>12</v>
      </c>
      <c r="B31" s="107">
        <f t="shared" si="12"/>
        <v>1</v>
      </c>
      <c r="C31" s="112">
        <f t="shared" si="13"/>
        <v>27</v>
      </c>
      <c r="D31" s="76"/>
      <c r="E31" s="107">
        <f t="shared" si="14"/>
        <v>8</v>
      </c>
      <c r="F31" s="105">
        <f t="shared" si="24"/>
        <v>67</v>
      </c>
      <c r="G31" s="100">
        <f t="shared" si="15"/>
        <v>441</v>
      </c>
      <c r="H31" s="11"/>
      <c r="I31" s="7">
        <f t="shared" si="16"/>
        <v>1.6</v>
      </c>
      <c r="J31" s="110">
        <f t="shared" si="0"/>
        <v>2.6859999999999999</v>
      </c>
      <c r="K31" s="8">
        <f t="shared" si="20"/>
        <v>7.6609999999999996</v>
      </c>
      <c r="L31" s="157"/>
      <c r="M31" s="162">
        <f t="shared" si="1"/>
        <v>1468.46</v>
      </c>
      <c r="N31" s="312">
        <f t="shared" si="2"/>
        <v>1.4684600000000001E-2</v>
      </c>
      <c r="O31" s="159">
        <f t="shared" si="3"/>
        <v>56.68</v>
      </c>
      <c r="P31" s="212">
        <f t="shared" si="17"/>
        <v>6181.86</v>
      </c>
      <c r="Q31" s="225">
        <f t="shared" si="4"/>
        <v>6.1818599999999994E-2</v>
      </c>
      <c r="R31" s="119">
        <f t="shared" si="21"/>
        <v>109</v>
      </c>
      <c r="S31" s="120">
        <f t="shared" si="22"/>
        <v>0.25</v>
      </c>
      <c r="T31" s="126">
        <f t="shared" si="18"/>
        <v>136</v>
      </c>
      <c r="U31" s="127">
        <f t="shared" si="23"/>
        <v>0.31</v>
      </c>
      <c r="V31" s="386"/>
      <c r="W31" s="351">
        <f t="shared" si="5"/>
        <v>1103.18</v>
      </c>
      <c r="X31" s="352">
        <f t="shared" si="19"/>
        <v>7285.04</v>
      </c>
      <c r="Y31" s="355"/>
      <c r="Z31" s="356">
        <f t="shared" si="6"/>
        <v>92714.96</v>
      </c>
      <c r="AA31" s="357">
        <f t="shared" si="7"/>
        <v>7.0000000000000007E-2</v>
      </c>
      <c r="AB31" s="358">
        <f t="shared" si="8"/>
        <v>1651.3321100917431</v>
      </c>
      <c r="AC31" s="359">
        <f t="shared" si="9"/>
        <v>2092.3321100917428</v>
      </c>
      <c r="AD31" s="174">
        <v>12</v>
      </c>
      <c r="AE31" s="389"/>
      <c r="AF31" s="353">
        <f t="shared" si="10"/>
        <v>0.18</v>
      </c>
      <c r="AG31" s="354">
        <f t="shared" si="11"/>
        <v>0.01</v>
      </c>
      <c r="AL31" s="398"/>
    </row>
    <row r="32" spans="1:38" ht="15">
      <c r="A32" s="165">
        <v>13</v>
      </c>
      <c r="B32" s="107">
        <f t="shared" si="12"/>
        <v>1</v>
      </c>
      <c r="C32" s="112">
        <f t="shared" si="13"/>
        <v>28</v>
      </c>
      <c r="D32" s="76"/>
      <c r="E32" s="107">
        <f t="shared" si="14"/>
        <v>8</v>
      </c>
      <c r="F32" s="105">
        <f t="shared" si="24"/>
        <v>75</v>
      </c>
      <c r="G32" s="100">
        <f t="shared" si="15"/>
        <v>516</v>
      </c>
      <c r="H32" s="11"/>
      <c r="I32" s="7">
        <f t="shared" si="16"/>
        <v>1.635</v>
      </c>
      <c r="J32" s="110">
        <f t="shared" si="0"/>
        <v>4.3920000000000003</v>
      </c>
      <c r="K32" s="8">
        <f t="shared" si="20"/>
        <v>12.053000000000001</v>
      </c>
      <c r="L32" s="157"/>
      <c r="M32" s="162">
        <f t="shared" si="1"/>
        <v>2399.37</v>
      </c>
      <c r="N32" s="312">
        <f t="shared" si="2"/>
        <v>2.39937E-2</v>
      </c>
      <c r="O32" s="159">
        <f t="shared" si="3"/>
        <v>89.17</v>
      </c>
      <c r="P32" s="212">
        <f t="shared" si="17"/>
        <v>10468.65</v>
      </c>
      <c r="Q32" s="225">
        <f t="shared" si="4"/>
        <v>0.1046865</v>
      </c>
      <c r="R32" s="119">
        <f t="shared" si="21"/>
        <v>117</v>
      </c>
      <c r="S32" s="120">
        <f t="shared" si="22"/>
        <v>0.23</v>
      </c>
      <c r="T32" s="126">
        <f t="shared" si="18"/>
        <v>145</v>
      </c>
      <c r="U32" s="127">
        <f t="shared" si="23"/>
        <v>0.28000000000000003</v>
      </c>
      <c r="V32" s="386"/>
      <c r="W32" s="351">
        <f t="shared" si="5"/>
        <v>1735.63</v>
      </c>
      <c r="X32" s="352">
        <f t="shared" si="19"/>
        <v>12204.28</v>
      </c>
      <c r="Y32" s="355"/>
      <c r="Z32" s="356">
        <f t="shared" si="6"/>
        <v>87795.72</v>
      </c>
      <c r="AA32" s="357">
        <f t="shared" si="7"/>
        <v>0.12</v>
      </c>
      <c r="AB32" s="358">
        <f t="shared" si="8"/>
        <v>1000.1595155321296</v>
      </c>
      <c r="AC32" s="359">
        <f t="shared" si="9"/>
        <v>1516.1595155321297</v>
      </c>
      <c r="AD32" s="174">
        <v>13</v>
      </c>
      <c r="AE32" s="389"/>
      <c r="AF32" s="353">
        <f t="shared" si="10"/>
        <v>0.17</v>
      </c>
      <c r="AG32" s="354">
        <f t="shared" si="11"/>
        <v>0.02</v>
      </c>
      <c r="AL32" s="398"/>
    </row>
    <row r="33" spans="1:38" ht="15">
      <c r="A33" s="165">
        <v>14</v>
      </c>
      <c r="B33" s="107">
        <f t="shared" si="12"/>
        <v>1</v>
      </c>
      <c r="C33" s="112">
        <f t="shared" si="13"/>
        <v>29</v>
      </c>
      <c r="D33" s="76"/>
      <c r="E33" s="107">
        <f t="shared" si="14"/>
        <v>8</v>
      </c>
      <c r="F33" s="105">
        <f t="shared" si="24"/>
        <v>83</v>
      </c>
      <c r="G33" s="100">
        <f t="shared" si="15"/>
        <v>599</v>
      </c>
      <c r="H33" s="11"/>
      <c r="I33" s="7">
        <f t="shared" si="16"/>
        <v>1.67</v>
      </c>
      <c r="J33" s="110">
        <f t="shared" si="0"/>
        <v>7.335</v>
      </c>
      <c r="K33" s="8">
        <f t="shared" si="20"/>
        <v>19.388000000000002</v>
      </c>
      <c r="L33" s="157"/>
      <c r="M33" s="162">
        <f t="shared" si="1"/>
        <v>4004.55</v>
      </c>
      <c r="N33" s="312">
        <f t="shared" si="2"/>
        <v>4.0045500000000005E-2</v>
      </c>
      <c r="O33" s="159">
        <f t="shared" si="3"/>
        <v>143.49</v>
      </c>
      <c r="P33" s="212">
        <f t="shared" si="17"/>
        <v>17929.03</v>
      </c>
      <c r="Q33" s="225">
        <f t="shared" si="4"/>
        <v>0.17929029999999999</v>
      </c>
      <c r="R33" s="119">
        <f t="shared" si="21"/>
        <v>125</v>
      </c>
      <c r="S33" s="120">
        <f t="shared" si="22"/>
        <v>0.21</v>
      </c>
      <c r="T33" s="126">
        <f t="shared" si="18"/>
        <v>154</v>
      </c>
      <c r="U33" s="127">
        <f t="shared" si="23"/>
        <v>0.26</v>
      </c>
      <c r="V33" s="386"/>
      <c r="W33" s="351">
        <f t="shared" si="5"/>
        <v>2791.87</v>
      </c>
      <c r="X33" s="352">
        <f t="shared" si="19"/>
        <v>20720.900000000001</v>
      </c>
      <c r="Y33" s="355"/>
      <c r="Z33" s="356">
        <f t="shared" si="6"/>
        <v>79279.100000000006</v>
      </c>
      <c r="AA33" s="357">
        <f t="shared" si="7"/>
        <v>0.21</v>
      </c>
      <c r="AB33" s="358">
        <f t="shared" si="8"/>
        <v>568.07161474667225</v>
      </c>
      <c r="AC33" s="359">
        <f t="shared" si="9"/>
        <v>1167.0716147466724</v>
      </c>
      <c r="AD33" s="174">
        <v>14</v>
      </c>
      <c r="AE33" s="389"/>
      <c r="AF33" s="353">
        <f t="shared" si="10"/>
        <v>0.16</v>
      </c>
      <c r="AG33" s="354">
        <f t="shared" si="11"/>
        <v>0.03</v>
      </c>
      <c r="AJ33" s="398"/>
      <c r="AL33" s="398"/>
    </row>
    <row r="34" spans="1:38" ht="15">
      <c r="A34" s="165">
        <v>15</v>
      </c>
      <c r="B34" s="108">
        <f t="shared" si="12"/>
        <v>1</v>
      </c>
      <c r="C34" s="102">
        <f t="shared" si="13"/>
        <v>30</v>
      </c>
      <c r="D34" s="9"/>
      <c r="E34" s="108">
        <f t="shared" si="14"/>
        <v>8</v>
      </c>
      <c r="F34" s="101">
        <f t="shared" si="24"/>
        <v>91</v>
      </c>
      <c r="G34" s="102">
        <f t="shared" si="15"/>
        <v>690</v>
      </c>
      <c r="H34" s="9"/>
      <c r="I34" s="13">
        <f t="shared" si="16"/>
        <v>1.7050000000000001</v>
      </c>
      <c r="J34" s="14">
        <f t="shared" si="0"/>
        <v>12.506</v>
      </c>
      <c r="K34" s="15">
        <f t="shared" si="20"/>
        <v>31.894000000000002</v>
      </c>
      <c r="L34" s="157"/>
      <c r="M34" s="163">
        <f t="shared" si="1"/>
        <v>6822</v>
      </c>
      <c r="N34" s="313">
        <f t="shared" si="2"/>
        <v>6.8220000000000003E-2</v>
      </c>
      <c r="O34" s="160">
        <f t="shared" si="3"/>
        <v>235.99</v>
      </c>
      <c r="P34" s="213">
        <f t="shared" si="17"/>
        <v>31087.3</v>
      </c>
      <c r="Q34" s="224">
        <f t="shared" si="4"/>
        <v>0.31087300000000001</v>
      </c>
      <c r="R34" s="121">
        <f t="shared" si="21"/>
        <v>132</v>
      </c>
      <c r="S34" s="122">
        <f t="shared" si="22"/>
        <v>0.19</v>
      </c>
      <c r="T34" s="130">
        <f t="shared" si="18"/>
        <v>162</v>
      </c>
      <c r="U34" s="131">
        <f t="shared" si="23"/>
        <v>0.23</v>
      </c>
      <c r="V34" s="386"/>
      <c r="W34" s="360">
        <f t="shared" si="5"/>
        <v>4592.74</v>
      </c>
      <c r="X34" s="361">
        <f t="shared" si="19"/>
        <v>35680.04</v>
      </c>
      <c r="Y34" s="355"/>
      <c r="Z34" s="364">
        <f t="shared" si="6"/>
        <v>64319.96</v>
      </c>
      <c r="AA34" s="365">
        <f t="shared" si="7"/>
        <v>0.36</v>
      </c>
      <c r="AB34" s="366">
        <f t="shared" si="8"/>
        <v>288.12302216195599</v>
      </c>
      <c r="AC34" s="367">
        <f t="shared" si="9"/>
        <v>978.12302216195599</v>
      </c>
      <c r="AD34" s="174">
        <v>15</v>
      </c>
      <c r="AE34" s="389"/>
      <c r="AF34" s="362">
        <f t="shared" si="10"/>
        <v>0.15</v>
      </c>
      <c r="AG34" s="363">
        <f t="shared" si="11"/>
        <v>0.05</v>
      </c>
    </row>
    <row r="35" spans="1:38" ht="15">
      <c r="A35" s="165">
        <v>16</v>
      </c>
      <c r="B35" s="107">
        <f t="shared" si="12"/>
        <v>1</v>
      </c>
      <c r="C35" s="112">
        <f t="shared" si="13"/>
        <v>31</v>
      </c>
      <c r="D35" s="76"/>
      <c r="E35" s="107">
        <f t="shared" si="14"/>
        <v>8</v>
      </c>
      <c r="F35" s="105">
        <f t="shared" si="24"/>
        <v>99</v>
      </c>
      <c r="G35" s="100">
        <f t="shared" si="15"/>
        <v>789</v>
      </c>
      <c r="H35" s="11"/>
      <c r="I35" s="7">
        <f t="shared" si="16"/>
        <v>1.74</v>
      </c>
      <c r="J35" s="110">
        <f t="shared" si="0"/>
        <v>21.76</v>
      </c>
      <c r="K35" s="8">
        <f t="shared" si="20"/>
        <v>53.654000000000003</v>
      </c>
      <c r="L35" s="157"/>
      <c r="M35" s="162">
        <f t="shared" si="1"/>
        <v>11873.79</v>
      </c>
      <c r="N35" s="312">
        <f t="shared" si="2"/>
        <v>0.11873790000000001</v>
      </c>
      <c r="O35" s="159">
        <f t="shared" si="3"/>
        <v>397.01</v>
      </c>
      <c r="P35" s="212">
        <f t="shared" si="17"/>
        <v>54625.73</v>
      </c>
      <c r="Q35" s="225">
        <f t="shared" si="4"/>
        <v>0.54625730000000006</v>
      </c>
      <c r="R35" s="119">
        <f t="shared" si="21"/>
        <v>138</v>
      </c>
      <c r="S35" s="120">
        <f t="shared" si="22"/>
        <v>0.17</v>
      </c>
      <c r="T35" s="126">
        <f t="shared" si="18"/>
        <v>169</v>
      </c>
      <c r="U35" s="127">
        <f t="shared" si="23"/>
        <v>0.21</v>
      </c>
      <c r="V35" s="386"/>
      <c r="W35" s="351">
        <f t="shared" si="5"/>
        <v>7726.18</v>
      </c>
      <c r="X35" s="352">
        <f t="shared" si="19"/>
        <v>62351.91</v>
      </c>
      <c r="Y35" s="355"/>
      <c r="Z35" s="356">
        <f t="shared" si="6"/>
        <v>37648.089999999997</v>
      </c>
      <c r="AA35" s="357">
        <f t="shared" si="7"/>
        <v>0.62</v>
      </c>
      <c r="AB35" s="358">
        <f t="shared" si="8"/>
        <v>110.39780861943024</v>
      </c>
      <c r="AC35" s="359">
        <f t="shared" si="9"/>
        <v>899.39780861943018</v>
      </c>
      <c r="AD35" s="174">
        <v>16</v>
      </c>
      <c r="AE35" s="389"/>
      <c r="AF35" s="353">
        <f t="shared" si="10"/>
        <v>0.14000000000000001</v>
      </c>
      <c r="AG35" s="354">
        <f t="shared" si="11"/>
        <v>0.08</v>
      </c>
    </row>
    <row r="36" spans="1:38" ht="15">
      <c r="A36" s="165">
        <v>17</v>
      </c>
      <c r="B36" s="107">
        <f t="shared" si="12"/>
        <v>1</v>
      </c>
      <c r="C36" s="112">
        <f t="shared" si="13"/>
        <v>32</v>
      </c>
      <c r="D36" s="76"/>
      <c r="E36" s="107">
        <f t="shared" si="14"/>
        <v>8</v>
      </c>
      <c r="F36" s="105">
        <f t="shared" si="24"/>
        <v>107</v>
      </c>
      <c r="G36" s="100">
        <f t="shared" si="15"/>
        <v>896</v>
      </c>
      <c r="H36" s="11"/>
      <c r="I36" s="7">
        <f t="shared" si="16"/>
        <v>1.7749999999999999</v>
      </c>
      <c r="J36" s="110">
        <f t="shared" si="0"/>
        <v>38.624000000000002</v>
      </c>
      <c r="K36" s="8">
        <f t="shared" si="20"/>
        <v>92.278000000000006</v>
      </c>
      <c r="L36" s="157"/>
      <c r="M36" s="162">
        <f t="shared" si="1"/>
        <v>21106.23</v>
      </c>
      <c r="N36" s="312">
        <f t="shared" si="2"/>
        <v>0.21106230000000001</v>
      </c>
      <c r="O36" s="159">
        <f t="shared" si="3"/>
        <v>682.87</v>
      </c>
      <c r="P36" s="212">
        <f t="shared" si="17"/>
        <v>97417.88</v>
      </c>
      <c r="Q36" s="225">
        <f t="shared" si="4"/>
        <v>0.97417880000000001</v>
      </c>
      <c r="R36" s="119">
        <f t="shared" si="21"/>
        <v>143</v>
      </c>
      <c r="S36" s="120">
        <f t="shared" si="22"/>
        <v>0.16</v>
      </c>
      <c r="T36" s="126">
        <f t="shared" si="18"/>
        <v>175</v>
      </c>
      <c r="U36" s="127">
        <f t="shared" si="23"/>
        <v>0.2</v>
      </c>
      <c r="V36" s="386"/>
      <c r="W36" s="351">
        <f t="shared" si="5"/>
        <v>13288.03</v>
      </c>
      <c r="X36" s="352">
        <f t="shared" si="19"/>
        <v>110705.91</v>
      </c>
      <c r="Y36" s="355"/>
      <c r="Z36" s="356">
        <f t="shared" si="6"/>
        <v>-10705.91</v>
      </c>
      <c r="AA36" s="357">
        <f t="shared" si="7"/>
        <v>1.1100000000000001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0.14000000000000001</v>
      </c>
      <c r="AG36" s="354">
        <f t="shared" si="11"/>
        <v>0.13</v>
      </c>
    </row>
    <row r="37" spans="1:38" ht="15">
      <c r="A37" s="165">
        <v>18</v>
      </c>
      <c r="B37" s="107">
        <f t="shared" si="12"/>
        <v>1</v>
      </c>
      <c r="C37" s="112">
        <f t="shared" si="13"/>
        <v>33</v>
      </c>
      <c r="D37" s="76"/>
      <c r="E37" s="107">
        <f t="shared" si="14"/>
        <v>8</v>
      </c>
      <c r="F37" s="105">
        <f t="shared" si="24"/>
        <v>115</v>
      </c>
      <c r="G37" s="100">
        <f t="shared" si="15"/>
        <v>1011</v>
      </c>
      <c r="H37" s="11"/>
      <c r="I37" s="7">
        <f t="shared" si="16"/>
        <v>1.81</v>
      </c>
      <c r="J37" s="110">
        <f t="shared" si="0"/>
        <v>69.909000000000006</v>
      </c>
      <c r="K37" s="8">
        <f t="shared" si="20"/>
        <v>162.18700000000001</v>
      </c>
      <c r="L37" s="157"/>
      <c r="M37" s="162">
        <f t="shared" si="1"/>
        <v>38296.46</v>
      </c>
      <c r="N37" s="312">
        <f t="shared" si="2"/>
        <v>0.38296459999999999</v>
      </c>
      <c r="O37" s="159">
        <f t="shared" si="3"/>
        <v>1200.21</v>
      </c>
      <c r="P37" s="212">
        <f t="shared" si="17"/>
        <v>176513.02</v>
      </c>
      <c r="Q37" s="225">
        <f t="shared" si="4"/>
        <v>1.7651302</v>
      </c>
      <c r="R37" s="119">
        <f t="shared" si="21"/>
        <v>147</v>
      </c>
      <c r="S37" s="120">
        <f t="shared" si="22"/>
        <v>0.15</v>
      </c>
      <c r="T37" s="126">
        <f t="shared" si="18"/>
        <v>180</v>
      </c>
      <c r="U37" s="127">
        <f t="shared" si="23"/>
        <v>0.18</v>
      </c>
      <c r="V37" s="386"/>
      <c r="W37" s="351">
        <f t="shared" si="5"/>
        <v>23354.93</v>
      </c>
      <c r="X37" s="352">
        <f t="shared" si="19"/>
        <v>199867.95</v>
      </c>
      <c r="Y37" s="355"/>
      <c r="Z37" s="356">
        <f t="shared" si="6"/>
        <v>-99867.95</v>
      </c>
      <c r="AA37" s="357">
        <f t="shared" si="7"/>
        <v>2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0.13</v>
      </c>
      <c r="AG37" s="354">
        <f t="shared" si="11"/>
        <v>0.23</v>
      </c>
    </row>
    <row r="38" spans="1:38" ht="15">
      <c r="A38" s="165">
        <v>19</v>
      </c>
      <c r="B38" s="107">
        <f t="shared" si="12"/>
        <v>1</v>
      </c>
      <c r="C38" s="112">
        <f t="shared" si="13"/>
        <v>34</v>
      </c>
      <c r="D38" s="76"/>
      <c r="E38" s="107">
        <f t="shared" si="14"/>
        <v>8</v>
      </c>
      <c r="F38" s="105">
        <f t="shared" si="24"/>
        <v>123</v>
      </c>
      <c r="G38" s="100">
        <f t="shared" si="15"/>
        <v>1134</v>
      </c>
      <c r="H38" s="11"/>
      <c r="I38" s="7">
        <f t="shared" si="16"/>
        <v>1.845</v>
      </c>
      <c r="J38" s="110">
        <f t="shared" si="0"/>
        <v>128.982</v>
      </c>
      <c r="K38" s="8">
        <f t="shared" si="20"/>
        <v>291.16899999999998</v>
      </c>
      <c r="L38" s="157"/>
      <c r="M38" s="162">
        <f t="shared" si="1"/>
        <v>70905.789999999994</v>
      </c>
      <c r="N38" s="312">
        <f t="shared" si="2"/>
        <v>0.70905789999999991</v>
      </c>
      <c r="O38" s="159">
        <f t="shared" si="3"/>
        <v>2154.66</v>
      </c>
      <c r="P38" s="212">
        <f t="shared" si="17"/>
        <v>325180.53000000003</v>
      </c>
      <c r="Q38" s="225">
        <f t="shared" si="4"/>
        <v>3.2518053000000005</v>
      </c>
      <c r="R38" s="119">
        <f t="shared" si="21"/>
        <v>151</v>
      </c>
      <c r="S38" s="120">
        <f t="shared" si="22"/>
        <v>0.13</v>
      </c>
      <c r="T38" s="126">
        <f t="shared" si="18"/>
        <v>185</v>
      </c>
      <c r="U38" s="127">
        <f t="shared" si="23"/>
        <v>0.16</v>
      </c>
      <c r="V38" s="386"/>
      <c r="W38" s="351">
        <f t="shared" si="5"/>
        <v>41928.339999999997</v>
      </c>
      <c r="X38" s="352">
        <f t="shared" si="19"/>
        <v>367108.87</v>
      </c>
      <c r="Y38" s="355"/>
      <c r="Z38" s="356">
        <f t="shared" si="6"/>
        <v>-267108.87</v>
      </c>
      <c r="AA38" s="357">
        <f t="shared" si="7"/>
        <v>3.67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0.13</v>
      </c>
      <c r="AG38" s="354">
        <f t="shared" si="11"/>
        <v>0.42</v>
      </c>
    </row>
    <row r="39" spans="1:38" ht="15.75" thickBot="1">
      <c r="A39" s="166">
        <v>20</v>
      </c>
      <c r="B39" s="109">
        <f t="shared" si="12"/>
        <v>1</v>
      </c>
      <c r="C39" s="113">
        <f t="shared" si="13"/>
        <v>35</v>
      </c>
      <c r="D39" s="79"/>
      <c r="E39" s="109">
        <f t="shared" si="14"/>
        <v>8</v>
      </c>
      <c r="F39" s="106">
        <f t="shared" si="24"/>
        <v>131</v>
      </c>
      <c r="G39" s="103">
        <f t="shared" si="15"/>
        <v>1265</v>
      </c>
      <c r="H39" s="21"/>
      <c r="I39" s="17">
        <f t="shared" si="16"/>
        <v>1.88</v>
      </c>
      <c r="J39" s="111">
        <f t="shared" si="0"/>
        <v>242.48599999999999</v>
      </c>
      <c r="K39" s="18">
        <f t="shared" si="20"/>
        <v>533.65499999999997</v>
      </c>
      <c r="L39" s="157"/>
      <c r="M39" s="164">
        <f t="shared" si="1"/>
        <v>133905.87</v>
      </c>
      <c r="N39" s="314">
        <f t="shared" si="2"/>
        <v>1.3390587</v>
      </c>
      <c r="O39" s="161">
        <f t="shared" si="3"/>
        <v>3949.08</v>
      </c>
      <c r="P39" s="211">
        <f t="shared" si="17"/>
        <v>609400.01</v>
      </c>
      <c r="Q39" s="226">
        <f t="shared" si="4"/>
        <v>6.0940000999999997</v>
      </c>
      <c r="R39" s="123">
        <f t="shared" si="21"/>
        <v>154</v>
      </c>
      <c r="S39" s="124">
        <f t="shared" si="22"/>
        <v>0.12</v>
      </c>
      <c r="T39" s="128">
        <f t="shared" si="18"/>
        <v>189</v>
      </c>
      <c r="U39" s="129">
        <f t="shared" si="23"/>
        <v>0.15</v>
      </c>
      <c r="V39" s="386"/>
      <c r="W39" s="368">
        <f t="shared" si="5"/>
        <v>76846.320000000007</v>
      </c>
      <c r="X39" s="369">
        <f t="shared" si="19"/>
        <v>686246.33</v>
      </c>
      <c r="Y39" s="355"/>
      <c r="Z39" s="372">
        <f t="shared" si="6"/>
        <v>-586246.32999999996</v>
      </c>
      <c r="AA39" s="373">
        <f t="shared" si="7"/>
        <v>6.86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0.13</v>
      </c>
      <c r="AG39" s="371">
        <f t="shared" si="11"/>
        <v>0.77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9">
        <v>1</v>
      </c>
      <c r="C43" s="399"/>
      <c r="D43" s="399"/>
      <c r="E43" s="399"/>
      <c r="F43" s="399">
        <v>2</v>
      </c>
      <c r="G43" s="399"/>
      <c r="H43" s="399"/>
      <c r="I43" s="399"/>
      <c r="J43" s="399">
        <v>3</v>
      </c>
      <c r="K43" s="399"/>
      <c r="L43" s="399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9"/>
      <c r="W43" s="431">
        <v>5</v>
      </c>
      <c r="X43" s="432"/>
      <c r="Y43" s="399"/>
      <c r="Z43" s="399"/>
      <c r="AA43" s="431">
        <v>6</v>
      </c>
      <c r="AB43" s="431"/>
      <c r="AF43" s="431">
        <v>7</v>
      </c>
      <c r="AG43" s="431"/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12">
    <mergeCell ref="AI5:AI6"/>
    <mergeCell ref="N12:O12"/>
    <mergeCell ref="M18:N18"/>
    <mergeCell ref="P18:Q18"/>
    <mergeCell ref="R18:S18"/>
    <mergeCell ref="T18:U18"/>
    <mergeCell ref="AB18:AC18"/>
    <mergeCell ref="AI26:AI27"/>
    <mergeCell ref="M43:U43"/>
    <mergeCell ref="W43:X43"/>
    <mergeCell ref="AA43:AB43"/>
    <mergeCell ref="AF43:AG43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J24" sqref="AJ24:AM3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18</v>
      </c>
      <c r="D2" s="83"/>
      <c r="E2" s="96" t="s">
        <v>12</v>
      </c>
      <c r="F2" s="247" t="str">
        <f>IF(G$2&lt;2,"д.б. &gt;1","")</f>
        <v/>
      </c>
      <c r="G2" s="144">
        <f>'0.01'!G2</f>
        <v>19</v>
      </c>
      <c r="H2" s="84"/>
      <c r="I2" s="96" t="s">
        <v>0</v>
      </c>
      <c r="J2" s="248" t="str">
        <f>IF(K$2&lt;0,"д.б. &gt;0","")</f>
        <v/>
      </c>
      <c r="K2" s="149">
        <v>0.09</v>
      </c>
      <c r="L2" s="115"/>
      <c r="M2" s="114" t="s">
        <v>27</v>
      </c>
      <c r="N2" s="114"/>
      <c r="O2" s="150" t="str">
        <f>'0.01'!O2</f>
        <v>nzdcad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1.4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7.4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4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6</v>
      </c>
      <c r="L6" s="135"/>
      <c r="M6" s="136" t="s">
        <v>36</v>
      </c>
      <c r="N6" s="136"/>
      <c r="O6" s="152">
        <f>'0.01'!O6</f>
        <v>8.08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4</v>
      </c>
      <c r="H7" s="94"/>
      <c r="I7" s="255" t="s">
        <v>3</v>
      </c>
      <c r="J7" s="248" t="str">
        <f>IF(AND(K$6=0,K$7&lt;&gt;0),"д.б. =0","")</f>
        <v/>
      </c>
      <c r="K7" s="143">
        <f>'0.01'!K7</f>
        <v>0.02</v>
      </c>
      <c r="L7" s="135"/>
      <c r="M7" s="136" t="s">
        <v>35</v>
      </c>
      <c r="N7" s="136"/>
      <c r="O7" s="153">
        <f>'0.01'!O7</f>
        <v>144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0</v>
      </c>
      <c r="D9" s="290"/>
      <c r="E9" s="287" t="s">
        <v>15</v>
      </c>
      <c r="F9" s="315"/>
      <c r="G9" s="288">
        <f>'0.01'!G9</f>
        <v>11</v>
      </c>
      <c r="H9" s="292"/>
      <c r="I9" s="287" t="s">
        <v>4</v>
      </c>
      <c r="J9" s="248" t="str">
        <f>IF(K$9&lt;0,"д.б. &gt;=0","")</f>
        <v/>
      </c>
      <c r="K9" s="293">
        <f>'0.01'!K9</f>
        <v>9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0</v>
      </c>
      <c r="D10" s="296"/>
      <c r="E10" s="287" t="s">
        <v>16</v>
      </c>
      <c r="F10" s="315"/>
      <c r="G10" s="289">
        <f>'0.01'!G10</f>
        <v>8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3.5000000000000003E-2</v>
      </c>
      <c r="L10" s="294"/>
      <c r="M10" s="299" t="s">
        <v>38</v>
      </c>
      <c r="N10" s="299"/>
      <c r="O10" s="300">
        <f>'0.01'!O10</f>
        <v>100000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400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401" t="s">
        <v>42</v>
      </c>
      <c r="AG18" s="40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0.09</v>
      </c>
      <c r="K20" s="8">
        <f>J20</f>
        <v>0.09</v>
      </c>
      <c r="L20" s="157"/>
      <c r="M20" s="162">
        <f t="shared" ref="M20:M39" si="1">ROUND(C20*O20-K20*$O$6,2)</f>
        <v>11.33</v>
      </c>
      <c r="N20" s="312">
        <f t="shared" ref="N20:N39" si="2">IF($O$10&gt;0,M20/$O$10,0)</f>
        <v>1.133E-4</v>
      </c>
      <c r="O20" s="159">
        <f t="shared" ref="O20:O39" si="3">ROUND(ROUND(K20,2)*$O$4,2)</f>
        <v>0.67</v>
      </c>
      <c r="P20" s="212">
        <f>ROUND(J20*$O$6,2)</f>
        <v>0.73</v>
      </c>
      <c r="Q20" s="225">
        <f t="shared" ref="Q20:Q39" si="4">P20/$O$10</f>
        <v>7.2999999999999996E-6</v>
      </c>
      <c r="R20" s="119">
        <f>ROUND(P20/O20,0)</f>
        <v>1</v>
      </c>
      <c r="S20" s="120">
        <v>0</v>
      </c>
      <c r="T20" s="126">
        <f>R20+C20</f>
        <v>19</v>
      </c>
      <c r="U20" s="127">
        <v>0</v>
      </c>
      <c r="V20" s="386"/>
      <c r="W20" s="351">
        <f t="shared" ref="W20:W39" si="5">ROUND(K20*$O$7,2)</f>
        <v>12.96</v>
      </c>
      <c r="X20" s="352">
        <f>ROUND(P20+W20,2)</f>
        <v>13.69</v>
      </c>
      <c r="Y20" s="355"/>
      <c r="Z20" s="356">
        <f t="shared" ref="Z20:Z39" si="6">IF($O$10&gt;0,ROUND($O$10-X20,2),0)</f>
        <v>99986.31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149248.77313432834</v>
      </c>
      <c r="AC20" s="359">
        <f t="shared" ref="AC20:AC39" si="9">IF(AB20&gt;0,AB20+G20,0)</f>
        <v>149248.77313432834</v>
      </c>
      <c r="AD20" s="174">
        <v>1</v>
      </c>
      <c r="AE20" s="389"/>
      <c r="AF20" s="353">
        <f t="shared" ref="AF20:AF39" si="10">IF(P20&gt;0,ROUND(W20/P20,2),0)</f>
        <v>17.75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19</v>
      </c>
      <c r="G21" s="100">
        <f t="shared" ref="G21:G39" si="15">G20+F21</f>
        <v>19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0.09</v>
      </c>
      <c r="K21" s="8">
        <f>K20+ROUND(J21,3)</f>
        <v>0.18</v>
      </c>
      <c r="L21" s="157"/>
      <c r="M21" s="162">
        <f t="shared" si="1"/>
        <v>22.49</v>
      </c>
      <c r="N21" s="312">
        <f t="shared" si="2"/>
        <v>2.2489999999999999E-4</v>
      </c>
      <c r="O21" s="159">
        <f t="shared" si="3"/>
        <v>1.33</v>
      </c>
      <c r="P21" s="212">
        <f t="shared" ref="P21:P39" si="17">ROUND((ROUND(K20,2)*(G21-G20)*$O$4+P20+J21*$O$6),2)</f>
        <v>14.11</v>
      </c>
      <c r="Q21" s="225">
        <f t="shared" si="4"/>
        <v>1.4109999999999999E-4</v>
      </c>
      <c r="R21" s="119">
        <f>ROUND(P21/O21,0)</f>
        <v>11</v>
      </c>
      <c r="S21" s="120">
        <f>ROUND(R21/G21,2)</f>
        <v>0.57999999999999996</v>
      </c>
      <c r="T21" s="126">
        <f t="shared" ref="T21:T39" si="18">R21+C21</f>
        <v>29</v>
      </c>
      <c r="U21" s="127">
        <f>ROUND(T21/G21,2)</f>
        <v>1.53</v>
      </c>
      <c r="V21" s="386"/>
      <c r="W21" s="351">
        <f t="shared" si="5"/>
        <v>25.92</v>
      </c>
      <c r="X21" s="352">
        <f t="shared" ref="X21:X39" si="19">ROUND(P21+W21,2)</f>
        <v>40.03</v>
      </c>
      <c r="Y21" s="355"/>
      <c r="Z21" s="356">
        <f t="shared" si="6"/>
        <v>99959.97</v>
      </c>
      <c r="AA21" s="357">
        <f t="shared" si="7"/>
        <v>0</v>
      </c>
      <c r="AB21" s="358">
        <f t="shared" si="8"/>
        <v>75173.46315789473</v>
      </c>
      <c r="AC21" s="359">
        <f t="shared" si="9"/>
        <v>75192.46315789473</v>
      </c>
      <c r="AD21" s="174">
        <v>2</v>
      </c>
      <c r="AE21" s="389"/>
      <c r="AF21" s="353">
        <f t="shared" si="10"/>
        <v>1.84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18</v>
      </c>
      <c r="D22" s="76"/>
      <c r="E22" s="107">
        <f t="shared" si="14"/>
        <v>4</v>
      </c>
      <c r="F22" s="105">
        <f>F21+E22</f>
        <v>23</v>
      </c>
      <c r="G22" s="100">
        <f>G21+F22</f>
        <v>42</v>
      </c>
      <c r="H22" s="11"/>
      <c r="I22" s="7">
        <f t="shared" si="16"/>
        <v>1</v>
      </c>
      <c r="J22" s="110">
        <f t="shared" si="0"/>
        <v>0.09</v>
      </c>
      <c r="K22" s="8">
        <f t="shared" ref="K22:K39" si="20">K21+ROUND(J22,3)</f>
        <v>0.27</v>
      </c>
      <c r="L22" s="157"/>
      <c r="M22" s="162">
        <f t="shared" si="1"/>
        <v>33.82</v>
      </c>
      <c r="N22" s="312">
        <f t="shared" si="2"/>
        <v>3.3819999999999998E-4</v>
      </c>
      <c r="O22" s="159">
        <f t="shared" si="3"/>
        <v>2</v>
      </c>
      <c r="P22" s="212">
        <f t="shared" si="17"/>
        <v>45.47</v>
      </c>
      <c r="Q22" s="225">
        <f t="shared" si="4"/>
        <v>4.5469999999999999E-4</v>
      </c>
      <c r="R22" s="119">
        <f t="shared" ref="R22:R39" si="21">ROUND(P22/O22,0)</f>
        <v>23</v>
      </c>
      <c r="S22" s="120">
        <f t="shared" ref="S22:S39" si="22">ROUND(R22/G22,2)</f>
        <v>0.55000000000000004</v>
      </c>
      <c r="T22" s="126">
        <f t="shared" si="18"/>
        <v>41</v>
      </c>
      <c r="U22" s="127">
        <f t="shared" ref="U22:U39" si="23">ROUND(T22/G22,2)</f>
        <v>0.98</v>
      </c>
      <c r="V22" s="386"/>
      <c r="W22" s="351">
        <f t="shared" si="5"/>
        <v>38.880000000000003</v>
      </c>
      <c r="X22" s="352">
        <f t="shared" si="19"/>
        <v>84.35</v>
      </c>
      <c r="Y22" s="355"/>
      <c r="Z22" s="356">
        <f t="shared" si="6"/>
        <v>99915.65</v>
      </c>
      <c r="AA22" s="357">
        <f t="shared" si="7"/>
        <v>0</v>
      </c>
      <c r="AB22" s="358">
        <f t="shared" si="8"/>
        <v>49973.377</v>
      </c>
      <c r="AC22" s="359">
        <f t="shared" si="9"/>
        <v>50015.377</v>
      </c>
      <c r="AD22" s="174">
        <v>3</v>
      </c>
      <c r="AE22" s="389"/>
      <c r="AF22" s="353">
        <f t="shared" si="10"/>
        <v>0.86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19</v>
      </c>
      <c r="D23" s="76"/>
      <c r="E23" s="107">
        <f t="shared" si="14"/>
        <v>4</v>
      </c>
      <c r="F23" s="105">
        <f t="shared" ref="F23:F39" si="24">F22+E23</f>
        <v>27</v>
      </c>
      <c r="G23" s="100">
        <f t="shared" si="15"/>
        <v>69</v>
      </c>
      <c r="H23" s="11"/>
      <c r="I23" s="7">
        <f t="shared" si="16"/>
        <v>1.4</v>
      </c>
      <c r="J23" s="110">
        <f t="shared" si="0"/>
        <v>0.126</v>
      </c>
      <c r="K23" s="8">
        <f t="shared" si="20"/>
        <v>0.39600000000000002</v>
      </c>
      <c r="L23" s="157"/>
      <c r="M23" s="162">
        <f t="shared" si="1"/>
        <v>53.04</v>
      </c>
      <c r="N23" s="312">
        <f t="shared" si="2"/>
        <v>5.3039999999999999E-4</v>
      </c>
      <c r="O23" s="159">
        <f t="shared" si="3"/>
        <v>2.96</v>
      </c>
      <c r="P23" s="212">
        <f t="shared" si="17"/>
        <v>100.43</v>
      </c>
      <c r="Q23" s="225">
        <f t="shared" si="4"/>
        <v>1.0043000000000001E-3</v>
      </c>
      <c r="R23" s="119">
        <f t="shared" si="21"/>
        <v>34</v>
      </c>
      <c r="S23" s="120">
        <f t="shared" si="22"/>
        <v>0.49</v>
      </c>
      <c r="T23" s="126">
        <f t="shared" si="18"/>
        <v>53</v>
      </c>
      <c r="U23" s="127">
        <f t="shared" si="23"/>
        <v>0.77</v>
      </c>
      <c r="V23" s="386"/>
      <c r="W23" s="351">
        <f t="shared" si="5"/>
        <v>57.02</v>
      </c>
      <c r="X23" s="352">
        <f t="shared" si="19"/>
        <v>157.44999999999999</v>
      </c>
      <c r="Y23" s="355"/>
      <c r="Z23" s="356">
        <f t="shared" si="6"/>
        <v>99842.55</v>
      </c>
      <c r="AA23" s="357">
        <f t="shared" si="7"/>
        <v>0</v>
      </c>
      <c r="AB23" s="358">
        <f t="shared" si="8"/>
        <v>33746.002027027032</v>
      </c>
      <c r="AC23" s="359">
        <f t="shared" si="9"/>
        <v>33815.002027027032</v>
      </c>
      <c r="AD23" s="174">
        <v>4</v>
      </c>
      <c r="AE23" s="389"/>
      <c r="AF23" s="353">
        <f t="shared" si="10"/>
        <v>0.56999999999999995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20</v>
      </c>
      <c r="D24" s="9"/>
      <c r="E24" s="108">
        <f t="shared" si="14"/>
        <v>4</v>
      </c>
      <c r="F24" s="101">
        <f t="shared" si="24"/>
        <v>31</v>
      </c>
      <c r="G24" s="102">
        <f t="shared" si="15"/>
        <v>100</v>
      </c>
      <c r="H24" s="9"/>
      <c r="I24" s="13">
        <f t="shared" si="16"/>
        <v>1.4</v>
      </c>
      <c r="J24" s="14">
        <f t="shared" si="0"/>
        <v>0.17599999999999999</v>
      </c>
      <c r="K24" s="15">
        <f t="shared" si="20"/>
        <v>0.57200000000000006</v>
      </c>
      <c r="L24" s="157"/>
      <c r="M24" s="163">
        <f t="shared" si="1"/>
        <v>79.78</v>
      </c>
      <c r="N24" s="313">
        <f t="shared" si="2"/>
        <v>7.9779999999999998E-4</v>
      </c>
      <c r="O24" s="160">
        <f t="shared" si="3"/>
        <v>4.22</v>
      </c>
      <c r="P24" s="213">
        <f t="shared" si="17"/>
        <v>193.61</v>
      </c>
      <c r="Q24" s="224">
        <f t="shared" si="4"/>
        <v>1.9361000000000001E-3</v>
      </c>
      <c r="R24" s="121">
        <f t="shared" si="21"/>
        <v>46</v>
      </c>
      <c r="S24" s="122">
        <f t="shared" si="22"/>
        <v>0.46</v>
      </c>
      <c r="T24" s="132">
        <f t="shared" si="18"/>
        <v>66</v>
      </c>
      <c r="U24" s="122">
        <f t="shared" si="23"/>
        <v>0.66</v>
      </c>
      <c r="V24" s="386"/>
      <c r="W24" s="360">
        <f t="shared" si="5"/>
        <v>82.37</v>
      </c>
      <c r="X24" s="361">
        <f t="shared" si="19"/>
        <v>275.98</v>
      </c>
      <c r="Y24" s="355"/>
      <c r="Z24" s="364">
        <f t="shared" si="6"/>
        <v>99724.02</v>
      </c>
      <c r="AA24" s="365">
        <f t="shared" si="7"/>
        <v>0</v>
      </c>
      <c r="AB24" s="366">
        <f t="shared" si="8"/>
        <v>23646.899526066351</v>
      </c>
      <c r="AC24" s="367">
        <f t="shared" si="9"/>
        <v>23746.899526066351</v>
      </c>
      <c r="AD24" s="174">
        <v>5</v>
      </c>
      <c r="AE24" s="389"/>
      <c r="AF24" s="362">
        <f t="shared" si="10"/>
        <v>0.43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21</v>
      </c>
      <c r="D25" s="76"/>
      <c r="E25" s="107">
        <f t="shared" si="14"/>
        <v>4</v>
      </c>
      <c r="F25" s="105">
        <f t="shared" si="24"/>
        <v>35</v>
      </c>
      <c r="G25" s="100">
        <f t="shared" si="15"/>
        <v>135</v>
      </c>
      <c r="H25" s="11"/>
      <c r="I25" s="7">
        <f t="shared" si="16"/>
        <v>1.42</v>
      </c>
      <c r="J25" s="110">
        <f t="shared" si="0"/>
        <v>0.25</v>
      </c>
      <c r="K25" s="8">
        <f t="shared" si="20"/>
        <v>0.82200000000000006</v>
      </c>
      <c r="L25" s="157"/>
      <c r="M25" s="162">
        <f t="shared" si="1"/>
        <v>120.83</v>
      </c>
      <c r="N25" s="312">
        <f t="shared" si="2"/>
        <v>1.2083E-3</v>
      </c>
      <c r="O25" s="159">
        <f t="shared" si="3"/>
        <v>6.07</v>
      </c>
      <c r="P25" s="212">
        <f t="shared" si="17"/>
        <v>343.26</v>
      </c>
      <c r="Q25" s="225">
        <f t="shared" si="4"/>
        <v>3.4326000000000001E-3</v>
      </c>
      <c r="R25" s="119">
        <f t="shared" si="21"/>
        <v>57</v>
      </c>
      <c r="S25" s="120">
        <f t="shared" si="22"/>
        <v>0.42</v>
      </c>
      <c r="T25" s="126">
        <f t="shared" si="18"/>
        <v>78</v>
      </c>
      <c r="U25" s="127">
        <f t="shared" si="23"/>
        <v>0.57999999999999996</v>
      </c>
      <c r="V25" s="386"/>
      <c r="W25" s="351">
        <f t="shared" si="5"/>
        <v>118.37</v>
      </c>
      <c r="X25" s="352">
        <f t="shared" si="19"/>
        <v>461.63</v>
      </c>
      <c r="Y25" s="355"/>
      <c r="Z25" s="356">
        <f t="shared" si="6"/>
        <v>99538.37</v>
      </c>
      <c r="AA25" s="357">
        <f t="shared" si="7"/>
        <v>0</v>
      </c>
      <c r="AB25" s="358">
        <f t="shared" si="8"/>
        <v>16414.014168039539</v>
      </c>
      <c r="AC25" s="359">
        <f t="shared" si="9"/>
        <v>16549.014168039539</v>
      </c>
      <c r="AD25" s="174">
        <v>6</v>
      </c>
      <c r="AE25" s="389"/>
      <c r="AF25" s="353">
        <f t="shared" si="10"/>
        <v>0.34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22</v>
      </c>
      <c r="D26" s="76"/>
      <c r="E26" s="107">
        <f t="shared" si="14"/>
        <v>4</v>
      </c>
      <c r="F26" s="105">
        <f t="shared" si="24"/>
        <v>39</v>
      </c>
      <c r="G26" s="100">
        <f t="shared" si="15"/>
        <v>174</v>
      </c>
      <c r="H26" s="11"/>
      <c r="I26" s="7">
        <f t="shared" si="16"/>
        <v>1.44</v>
      </c>
      <c r="J26" s="110">
        <f t="shared" si="0"/>
        <v>0.36</v>
      </c>
      <c r="K26" s="8">
        <f t="shared" si="20"/>
        <v>1.1819999999999999</v>
      </c>
      <c r="L26" s="157"/>
      <c r="M26" s="162">
        <f t="shared" si="1"/>
        <v>182.51</v>
      </c>
      <c r="N26" s="312">
        <f t="shared" si="2"/>
        <v>1.8250999999999999E-3</v>
      </c>
      <c r="O26" s="159">
        <f t="shared" si="3"/>
        <v>8.73</v>
      </c>
      <c r="P26" s="212">
        <f t="shared" si="17"/>
        <v>582.82000000000005</v>
      </c>
      <c r="Q26" s="225">
        <f t="shared" si="4"/>
        <v>5.8282000000000004E-3</v>
      </c>
      <c r="R26" s="119">
        <f t="shared" si="21"/>
        <v>67</v>
      </c>
      <c r="S26" s="120">
        <f t="shared" si="22"/>
        <v>0.39</v>
      </c>
      <c r="T26" s="126">
        <f t="shared" si="18"/>
        <v>89</v>
      </c>
      <c r="U26" s="127">
        <f t="shared" si="23"/>
        <v>0.51</v>
      </c>
      <c r="V26" s="386"/>
      <c r="W26" s="351">
        <f t="shared" si="5"/>
        <v>170.21</v>
      </c>
      <c r="X26" s="352">
        <f t="shared" si="19"/>
        <v>753.03</v>
      </c>
      <c r="Y26" s="355"/>
      <c r="Z26" s="356">
        <f t="shared" si="6"/>
        <v>99246.97</v>
      </c>
      <c r="AA26" s="357">
        <f t="shared" si="7"/>
        <v>0.01</v>
      </c>
      <c r="AB26" s="358">
        <f t="shared" si="8"/>
        <v>11384.09369988545</v>
      </c>
      <c r="AC26" s="359">
        <f t="shared" si="9"/>
        <v>11558.09369988545</v>
      </c>
      <c r="AD26" s="174">
        <v>7</v>
      </c>
      <c r="AE26" s="389"/>
      <c r="AF26" s="353">
        <f t="shared" si="10"/>
        <v>0.28999999999999998</v>
      </c>
      <c r="AG26" s="354">
        <f t="shared" si="11"/>
        <v>0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23</v>
      </c>
      <c r="D27" s="76"/>
      <c r="E27" s="107">
        <f t="shared" si="14"/>
        <v>4</v>
      </c>
      <c r="F27" s="105">
        <f t="shared" si="24"/>
        <v>43</v>
      </c>
      <c r="G27" s="100">
        <f t="shared" si="15"/>
        <v>217</v>
      </c>
      <c r="H27" s="11"/>
      <c r="I27" s="7">
        <f t="shared" si="16"/>
        <v>1.46</v>
      </c>
      <c r="J27" s="110">
        <f t="shared" si="0"/>
        <v>0.52600000000000002</v>
      </c>
      <c r="K27" s="8">
        <f t="shared" si="20"/>
        <v>1.708</v>
      </c>
      <c r="L27" s="157"/>
      <c r="M27" s="162">
        <f t="shared" si="1"/>
        <v>277.14999999999998</v>
      </c>
      <c r="N27" s="312">
        <f t="shared" si="2"/>
        <v>2.7714999999999997E-3</v>
      </c>
      <c r="O27" s="159">
        <f t="shared" si="3"/>
        <v>12.65</v>
      </c>
      <c r="P27" s="212">
        <f t="shared" si="17"/>
        <v>962.55</v>
      </c>
      <c r="Q27" s="225">
        <f t="shared" si="4"/>
        <v>9.6255000000000004E-3</v>
      </c>
      <c r="R27" s="119">
        <f t="shared" si="21"/>
        <v>76</v>
      </c>
      <c r="S27" s="120">
        <f t="shared" si="22"/>
        <v>0.35</v>
      </c>
      <c r="T27" s="126">
        <f t="shared" si="18"/>
        <v>99</v>
      </c>
      <c r="U27" s="127">
        <f t="shared" si="23"/>
        <v>0.46</v>
      </c>
      <c r="V27" s="386"/>
      <c r="W27" s="351">
        <f t="shared" si="5"/>
        <v>245.95</v>
      </c>
      <c r="X27" s="352">
        <f t="shared" si="19"/>
        <v>1208.5</v>
      </c>
      <c r="Y27" s="355"/>
      <c r="Z27" s="356">
        <f t="shared" si="6"/>
        <v>98791.5</v>
      </c>
      <c r="AA27" s="357">
        <f t="shared" si="7"/>
        <v>0.01</v>
      </c>
      <c r="AB27" s="358">
        <f t="shared" si="8"/>
        <v>7825.1588932806317</v>
      </c>
      <c r="AC27" s="359">
        <f t="shared" si="9"/>
        <v>8042.1588932806317</v>
      </c>
      <c r="AD27" s="174">
        <v>8</v>
      </c>
      <c r="AE27" s="389"/>
      <c r="AF27" s="353">
        <f t="shared" si="10"/>
        <v>0.26</v>
      </c>
      <c r="AG27" s="354">
        <f t="shared" si="11"/>
        <v>0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24</v>
      </c>
      <c r="D28" s="76"/>
      <c r="E28" s="107">
        <f t="shared" si="14"/>
        <v>4</v>
      </c>
      <c r="F28" s="105">
        <f t="shared" si="24"/>
        <v>47</v>
      </c>
      <c r="G28" s="100">
        <f t="shared" si="15"/>
        <v>264</v>
      </c>
      <c r="H28" s="11"/>
      <c r="I28" s="7">
        <f t="shared" si="16"/>
        <v>1.4950000000000001</v>
      </c>
      <c r="J28" s="110">
        <f t="shared" si="0"/>
        <v>0.78600000000000003</v>
      </c>
      <c r="K28" s="8">
        <f t="shared" si="20"/>
        <v>2.4939999999999998</v>
      </c>
      <c r="L28" s="157"/>
      <c r="M28" s="162">
        <f t="shared" si="1"/>
        <v>422.17</v>
      </c>
      <c r="N28" s="312">
        <f t="shared" si="2"/>
        <v>4.2217000000000001E-3</v>
      </c>
      <c r="O28" s="159">
        <f t="shared" si="3"/>
        <v>18.43</v>
      </c>
      <c r="P28" s="212">
        <f t="shared" si="17"/>
        <v>1563.64</v>
      </c>
      <c r="Q28" s="225">
        <f t="shared" si="4"/>
        <v>1.5636400000000002E-2</v>
      </c>
      <c r="R28" s="119">
        <f t="shared" si="21"/>
        <v>85</v>
      </c>
      <c r="S28" s="120">
        <f t="shared" si="22"/>
        <v>0.32</v>
      </c>
      <c r="T28" s="126">
        <f t="shared" si="18"/>
        <v>109</v>
      </c>
      <c r="U28" s="127">
        <f t="shared" si="23"/>
        <v>0.41</v>
      </c>
      <c r="V28" s="386"/>
      <c r="W28" s="351">
        <f t="shared" si="5"/>
        <v>359.14</v>
      </c>
      <c r="X28" s="352">
        <f t="shared" si="19"/>
        <v>1922.78</v>
      </c>
      <c r="Y28" s="355"/>
      <c r="Z28" s="356">
        <f t="shared" si="6"/>
        <v>98077.22</v>
      </c>
      <c r="AA28" s="357">
        <f t="shared" si="7"/>
        <v>0.02</v>
      </c>
      <c r="AB28" s="358">
        <f t="shared" si="8"/>
        <v>5337.1965274009772</v>
      </c>
      <c r="AC28" s="359">
        <f t="shared" si="9"/>
        <v>5601.1965274009772</v>
      </c>
      <c r="AD28" s="174">
        <v>9</v>
      </c>
      <c r="AE28" s="389"/>
      <c r="AF28" s="353">
        <f t="shared" si="10"/>
        <v>0.23</v>
      </c>
      <c r="AG28" s="354">
        <f t="shared" si="11"/>
        <v>0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25</v>
      </c>
      <c r="D29" s="9"/>
      <c r="E29" s="108">
        <f t="shared" si="14"/>
        <v>4</v>
      </c>
      <c r="F29" s="101">
        <f t="shared" si="24"/>
        <v>51</v>
      </c>
      <c r="G29" s="102">
        <f t="shared" si="15"/>
        <v>315</v>
      </c>
      <c r="H29" s="9"/>
      <c r="I29" s="13">
        <f t="shared" si="16"/>
        <v>1.53</v>
      </c>
      <c r="J29" s="14">
        <f t="shared" si="0"/>
        <v>1.2030000000000001</v>
      </c>
      <c r="K29" s="15">
        <f t="shared" si="20"/>
        <v>3.6970000000000001</v>
      </c>
      <c r="L29" s="157"/>
      <c r="M29" s="163">
        <f t="shared" si="1"/>
        <v>654.63</v>
      </c>
      <c r="N29" s="313">
        <f t="shared" si="2"/>
        <v>6.5462999999999997E-3</v>
      </c>
      <c r="O29" s="160">
        <f t="shared" si="3"/>
        <v>27.38</v>
      </c>
      <c r="P29" s="213">
        <f t="shared" si="17"/>
        <v>2513.09</v>
      </c>
      <c r="Q29" s="224">
        <f t="shared" si="4"/>
        <v>2.5130900000000001E-2</v>
      </c>
      <c r="R29" s="121">
        <f t="shared" si="21"/>
        <v>92</v>
      </c>
      <c r="S29" s="122">
        <f t="shared" si="22"/>
        <v>0.28999999999999998</v>
      </c>
      <c r="T29" s="132">
        <f t="shared" si="18"/>
        <v>117</v>
      </c>
      <c r="U29" s="122">
        <f t="shared" si="23"/>
        <v>0.37</v>
      </c>
      <c r="V29" s="386"/>
      <c r="W29" s="360">
        <f t="shared" si="5"/>
        <v>532.37</v>
      </c>
      <c r="X29" s="361">
        <f t="shared" si="19"/>
        <v>3045.46</v>
      </c>
      <c r="Y29" s="355"/>
      <c r="Z29" s="364">
        <f t="shared" si="6"/>
        <v>96954.54</v>
      </c>
      <c r="AA29" s="365">
        <f t="shared" si="7"/>
        <v>0.03</v>
      </c>
      <c r="AB29" s="366">
        <f t="shared" si="8"/>
        <v>3556.6265887509135</v>
      </c>
      <c r="AC29" s="367">
        <f t="shared" si="9"/>
        <v>3871.6265887509135</v>
      </c>
      <c r="AD29" s="174">
        <v>10</v>
      </c>
      <c r="AE29" s="389"/>
      <c r="AF29" s="362">
        <f t="shared" si="10"/>
        <v>0.21</v>
      </c>
      <c r="AG29" s="363">
        <f t="shared" si="11"/>
        <v>0.01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26</v>
      </c>
      <c r="D30" s="76"/>
      <c r="E30" s="107">
        <f t="shared" si="14"/>
        <v>8</v>
      </c>
      <c r="F30" s="105">
        <f t="shared" si="24"/>
        <v>59</v>
      </c>
      <c r="G30" s="100">
        <f t="shared" si="15"/>
        <v>374</v>
      </c>
      <c r="H30" s="11"/>
      <c r="I30" s="7">
        <f t="shared" si="16"/>
        <v>1.5649999999999999</v>
      </c>
      <c r="J30" s="110">
        <f t="shared" si="0"/>
        <v>1.883</v>
      </c>
      <c r="K30" s="8">
        <f t="shared" si="20"/>
        <v>5.58</v>
      </c>
      <c r="L30" s="157"/>
      <c r="M30" s="162">
        <f t="shared" si="1"/>
        <v>1028.45</v>
      </c>
      <c r="N30" s="312">
        <f t="shared" si="2"/>
        <v>1.02845E-2</v>
      </c>
      <c r="O30" s="159">
        <f t="shared" si="3"/>
        <v>41.29</v>
      </c>
      <c r="P30" s="212">
        <f t="shared" si="17"/>
        <v>4143.72</v>
      </c>
      <c r="Q30" s="225">
        <f t="shared" si="4"/>
        <v>4.14372E-2</v>
      </c>
      <c r="R30" s="119">
        <f t="shared" si="21"/>
        <v>100</v>
      </c>
      <c r="S30" s="120">
        <f t="shared" si="22"/>
        <v>0.27</v>
      </c>
      <c r="T30" s="126">
        <f t="shared" si="18"/>
        <v>126</v>
      </c>
      <c r="U30" s="127">
        <f t="shared" si="23"/>
        <v>0.34</v>
      </c>
      <c r="V30" s="386"/>
      <c r="W30" s="351">
        <f t="shared" si="5"/>
        <v>803.52</v>
      </c>
      <c r="X30" s="352">
        <f t="shared" si="19"/>
        <v>4947.24</v>
      </c>
      <c r="Y30" s="355"/>
      <c r="Z30" s="356">
        <f t="shared" si="6"/>
        <v>95052.76</v>
      </c>
      <c r="AA30" s="357">
        <f t="shared" si="7"/>
        <v>0.05</v>
      </c>
      <c r="AB30" s="358">
        <f t="shared" si="8"/>
        <v>2317.6453378542019</v>
      </c>
      <c r="AC30" s="359">
        <f t="shared" si="9"/>
        <v>2691.6453378542019</v>
      </c>
      <c r="AD30" s="174">
        <v>11</v>
      </c>
      <c r="AE30" s="389"/>
      <c r="AF30" s="353">
        <f t="shared" si="10"/>
        <v>0.19</v>
      </c>
      <c r="AG30" s="354">
        <f t="shared" si="11"/>
        <v>0.01</v>
      </c>
      <c r="AL30" s="398"/>
    </row>
    <row r="31" spans="1:38" ht="15">
      <c r="A31" s="392">
        <v>12</v>
      </c>
      <c r="B31" s="107">
        <f t="shared" si="12"/>
        <v>1</v>
      </c>
      <c r="C31" s="112">
        <f t="shared" si="13"/>
        <v>27</v>
      </c>
      <c r="D31" s="76"/>
      <c r="E31" s="107">
        <f t="shared" si="14"/>
        <v>8</v>
      </c>
      <c r="F31" s="105">
        <f t="shared" si="24"/>
        <v>67</v>
      </c>
      <c r="G31" s="100">
        <f t="shared" si="15"/>
        <v>441</v>
      </c>
      <c r="H31" s="11"/>
      <c r="I31" s="7">
        <f t="shared" si="16"/>
        <v>1.6</v>
      </c>
      <c r="J31" s="110">
        <f t="shared" si="0"/>
        <v>3.0129999999999999</v>
      </c>
      <c r="K31" s="8">
        <f t="shared" si="20"/>
        <v>8.593</v>
      </c>
      <c r="L31" s="157"/>
      <c r="M31" s="162">
        <f t="shared" si="1"/>
        <v>1646.96</v>
      </c>
      <c r="N31" s="312">
        <f t="shared" si="2"/>
        <v>1.6469600000000001E-2</v>
      </c>
      <c r="O31" s="159">
        <f t="shared" si="3"/>
        <v>63.57</v>
      </c>
      <c r="P31" s="212">
        <f t="shared" si="17"/>
        <v>6934.63</v>
      </c>
      <c r="Q31" s="225">
        <f t="shared" si="4"/>
        <v>6.93463E-2</v>
      </c>
      <c r="R31" s="119">
        <f t="shared" si="21"/>
        <v>109</v>
      </c>
      <c r="S31" s="120">
        <f t="shared" si="22"/>
        <v>0.25</v>
      </c>
      <c r="T31" s="126">
        <f t="shared" si="18"/>
        <v>136</v>
      </c>
      <c r="U31" s="127">
        <f t="shared" si="23"/>
        <v>0.31</v>
      </c>
      <c r="V31" s="386"/>
      <c r="W31" s="351">
        <f t="shared" si="5"/>
        <v>1237.3900000000001</v>
      </c>
      <c r="X31" s="352">
        <f t="shared" si="19"/>
        <v>8172.02</v>
      </c>
      <c r="Y31" s="355"/>
      <c r="Z31" s="356">
        <f t="shared" si="6"/>
        <v>91827.98</v>
      </c>
      <c r="AA31" s="357">
        <f t="shared" si="7"/>
        <v>0.08</v>
      </c>
      <c r="AB31" s="358">
        <f t="shared" si="8"/>
        <v>1460.089539090766</v>
      </c>
      <c r="AC31" s="359">
        <f t="shared" si="9"/>
        <v>1901.089539090766</v>
      </c>
      <c r="AD31" s="174">
        <v>12</v>
      </c>
      <c r="AE31" s="389"/>
      <c r="AF31" s="353">
        <f t="shared" si="10"/>
        <v>0.18</v>
      </c>
      <c r="AG31" s="354">
        <f t="shared" si="11"/>
        <v>0.01</v>
      </c>
      <c r="AL31" s="398"/>
    </row>
    <row r="32" spans="1:38" ht="15">
      <c r="A32" s="165">
        <v>13</v>
      </c>
      <c r="B32" s="107">
        <f t="shared" si="12"/>
        <v>1</v>
      </c>
      <c r="C32" s="112">
        <f t="shared" si="13"/>
        <v>28</v>
      </c>
      <c r="D32" s="76"/>
      <c r="E32" s="107">
        <f t="shared" si="14"/>
        <v>8</v>
      </c>
      <c r="F32" s="105">
        <f t="shared" si="24"/>
        <v>75</v>
      </c>
      <c r="G32" s="100">
        <f t="shared" si="15"/>
        <v>516</v>
      </c>
      <c r="H32" s="11"/>
      <c r="I32" s="7">
        <f t="shared" si="16"/>
        <v>1.635</v>
      </c>
      <c r="J32" s="110">
        <f t="shared" si="0"/>
        <v>4.9260000000000002</v>
      </c>
      <c r="K32" s="8">
        <f t="shared" si="20"/>
        <v>13.519</v>
      </c>
      <c r="L32" s="157"/>
      <c r="M32" s="162">
        <f t="shared" si="1"/>
        <v>2692.17</v>
      </c>
      <c r="N32" s="312">
        <f t="shared" si="2"/>
        <v>2.69217E-2</v>
      </c>
      <c r="O32" s="159">
        <f t="shared" si="3"/>
        <v>100.05</v>
      </c>
      <c r="P32" s="212">
        <f t="shared" si="17"/>
        <v>11741.88</v>
      </c>
      <c r="Q32" s="225">
        <f t="shared" si="4"/>
        <v>0.11741879999999999</v>
      </c>
      <c r="R32" s="119">
        <f t="shared" si="21"/>
        <v>117</v>
      </c>
      <c r="S32" s="120">
        <f t="shared" si="22"/>
        <v>0.23</v>
      </c>
      <c r="T32" s="126">
        <f t="shared" si="18"/>
        <v>145</v>
      </c>
      <c r="U32" s="127">
        <f t="shared" si="23"/>
        <v>0.28000000000000003</v>
      </c>
      <c r="V32" s="386"/>
      <c r="W32" s="351">
        <f t="shared" si="5"/>
        <v>1946.74</v>
      </c>
      <c r="X32" s="352">
        <f t="shared" si="19"/>
        <v>13688.62</v>
      </c>
      <c r="Y32" s="355"/>
      <c r="Z32" s="356">
        <f t="shared" si="6"/>
        <v>86311.38</v>
      </c>
      <c r="AA32" s="357">
        <f t="shared" si="7"/>
        <v>0.14000000000000001</v>
      </c>
      <c r="AB32" s="358">
        <f t="shared" si="8"/>
        <v>878.24859570214892</v>
      </c>
      <c r="AC32" s="359">
        <f t="shared" si="9"/>
        <v>1394.248595702149</v>
      </c>
      <c r="AD32" s="174">
        <v>13</v>
      </c>
      <c r="AE32" s="389"/>
      <c r="AF32" s="353">
        <f t="shared" si="10"/>
        <v>0.17</v>
      </c>
      <c r="AG32" s="354">
        <f t="shared" si="11"/>
        <v>0.02</v>
      </c>
      <c r="AL32" s="398"/>
    </row>
    <row r="33" spans="1:38" ht="15">
      <c r="A33" s="165">
        <v>14</v>
      </c>
      <c r="B33" s="107">
        <f t="shared" si="12"/>
        <v>1</v>
      </c>
      <c r="C33" s="112">
        <f t="shared" si="13"/>
        <v>29</v>
      </c>
      <c r="D33" s="76"/>
      <c r="E33" s="107">
        <f t="shared" si="14"/>
        <v>8</v>
      </c>
      <c r="F33" s="105">
        <f t="shared" si="24"/>
        <v>83</v>
      </c>
      <c r="G33" s="100">
        <f t="shared" si="15"/>
        <v>599</v>
      </c>
      <c r="H33" s="11"/>
      <c r="I33" s="7">
        <f t="shared" si="16"/>
        <v>1.67</v>
      </c>
      <c r="J33" s="110">
        <f t="shared" si="0"/>
        <v>8.2260000000000009</v>
      </c>
      <c r="K33" s="8">
        <f t="shared" si="20"/>
        <v>21.745000000000001</v>
      </c>
      <c r="L33" s="157"/>
      <c r="M33" s="162">
        <f t="shared" si="1"/>
        <v>4491.8500000000004</v>
      </c>
      <c r="N33" s="312">
        <f t="shared" si="2"/>
        <v>4.4918500000000007E-2</v>
      </c>
      <c r="O33" s="159">
        <f t="shared" si="3"/>
        <v>160.94999999999999</v>
      </c>
      <c r="P33" s="212">
        <f t="shared" si="17"/>
        <v>20112.330000000002</v>
      </c>
      <c r="Q33" s="225">
        <f t="shared" si="4"/>
        <v>0.2011233</v>
      </c>
      <c r="R33" s="119">
        <f t="shared" si="21"/>
        <v>125</v>
      </c>
      <c r="S33" s="120">
        <f t="shared" si="22"/>
        <v>0.21</v>
      </c>
      <c r="T33" s="126">
        <f t="shared" si="18"/>
        <v>154</v>
      </c>
      <c r="U33" s="127">
        <f t="shared" si="23"/>
        <v>0.26</v>
      </c>
      <c r="V33" s="386"/>
      <c r="W33" s="351">
        <f t="shared" si="5"/>
        <v>3131.28</v>
      </c>
      <c r="X33" s="352">
        <f t="shared" si="19"/>
        <v>23243.61</v>
      </c>
      <c r="Y33" s="355"/>
      <c r="Z33" s="356">
        <f t="shared" si="6"/>
        <v>76756.39</v>
      </c>
      <c r="AA33" s="357">
        <f t="shared" si="7"/>
        <v>0.23</v>
      </c>
      <c r="AB33" s="358">
        <f t="shared" si="8"/>
        <v>492.45985709847787</v>
      </c>
      <c r="AC33" s="359">
        <f t="shared" si="9"/>
        <v>1091.4598570984779</v>
      </c>
      <c r="AD33" s="174">
        <v>14</v>
      </c>
      <c r="AE33" s="389"/>
      <c r="AF33" s="353">
        <f t="shared" si="10"/>
        <v>0.16</v>
      </c>
      <c r="AG33" s="354">
        <f t="shared" si="11"/>
        <v>0.03</v>
      </c>
      <c r="AJ33" s="398"/>
      <c r="AL33" s="398"/>
    </row>
    <row r="34" spans="1:38" ht="15">
      <c r="A34" s="165">
        <v>15</v>
      </c>
      <c r="B34" s="108">
        <f t="shared" si="12"/>
        <v>1</v>
      </c>
      <c r="C34" s="102">
        <f t="shared" si="13"/>
        <v>30</v>
      </c>
      <c r="D34" s="9"/>
      <c r="E34" s="108">
        <f t="shared" si="14"/>
        <v>8</v>
      </c>
      <c r="F34" s="101">
        <f t="shared" si="24"/>
        <v>91</v>
      </c>
      <c r="G34" s="102">
        <f t="shared" si="15"/>
        <v>690</v>
      </c>
      <c r="H34" s="9"/>
      <c r="I34" s="13">
        <f t="shared" si="16"/>
        <v>1.7050000000000001</v>
      </c>
      <c r="J34" s="14">
        <f t="shared" si="0"/>
        <v>14.025</v>
      </c>
      <c r="K34" s="15">
        <f t="shared" si="20"/>
        <v>35.770000000000003</v>
      </c>
      <c r="L34" s="157"/>
      <c r="M34" s="163">
        <f t="shared" si="1"/>
        <v>7651.98</v>
      </c>
      <c r="N34" s="313">
        <f t="shared" si="2"/>
        <v>7.6519799999999999E-2</v>
      </c>
      <c r="O34" s="160">
        <f t="shared" si="3"/>
        <v>264.7</v>
      </c>
      <c r="P34" s="213">
        <f t="shared" si="17"/>
        <v>34872.1</v>
      </c>
      <c r="Q34" s="224">
        <f t="shared" si="4"/>
        <v>0.348721</v>
      </c>
      <c r="R34" s="121">
        <f t="shared" si="21"/>
        <v>132</v>
      </c>
      <c r="S34" s="122">
        <f t="shared" si="22"/>
        <v>0.19</v>
      </c>
      <c r="T34" s="130">
        <f t="shared" si="18"/>
        <v>162</v>
      </c>
      <c r="U34" s="131">
        <f t="shared" si="23"/>
        <v>0.23</v>
      </c>
      <c r="V34" s="386"/>
      <c r="W34" s="360">
        <f t="shared" si="5"/>
        <v>5150.88</v>
      </c>
      <c r="X34" s="361">
        <f t="shared" si="19"/>
        <v>40022.980000000003</v>
      </c>
      <c r="Y34" s="355"/>
      <c r="Z34" s="364">
        <f t="shared" si="6"/>
        <v>59977.02</v>
      </c>
      <c r="AA34" s="365">
        <f t="shared" si="7"/>
        <v>0.4</v>
      </c>
      <c r="AB34" s="366">
        <f t="shared" si="8"/>
        <v>242.15233849641106</v>
      </c>
      <c r="AC34" s="367">
        <f t="shared" si="9"/>
        <v>932.15233849641106</v>
      </c>
      <c r="AD34" s="174">
        <v>15</v>
      </c>
      <c r="AE34" s="389"/>
      <c r="AF34" s="362">
        <f t="shared" si="10"/>
        <v>0.15</v>
      </c>
      <c r="AG34" s="363">
        <f t="shared" si="11"/>
        <v>0.05</v>
      </c>
    </row>
    <row r="35" spans="1:38" ht="15">
      <c r="A35" s="165">
        <v>16</v>
      </c>
      <c r="B35" s="107">
        <f t="shared" si="12"/>
        <v>1</v>
      </c>
      <c r="C35" s="112">
        <f t="shared" si="13"/>
        <v>31</v>
      </c>
      <c r="D35" s="76"/>
      <c r="E35" s="107">
        <f t="shared" si="14"/>
        <v>8</v>
      </c>
      <c r="F35" s="105">
        <f t="shared" si="24"/>
        <v>99</v>
      </c>
      <c r="G35" s="100">
        <f t="shared" si="15"/>
        <v>789</v>
      </c>
      <c r="H35" s="11"/>
      <c r="I35" s="7">
        <f t="shared" si="16"/>
        <v>1.74</v>
      </c>
      <c r="J35" s="110">
        <f t="shared" si="0"/>
        <v>24.404</v>
      </c>
      <c r="K35" s="8">
        <f t="shared" si="20"/>
        <v>60.174000000000007</v>
      </c>
      <c r="L35" s="157"/>
      <c r="M35" s="162">
        <f t="shared" si="1"/>
        <v>13316.85</v>
      </c>
      <c r="N35" s="312">
        <f t="shared" si="2"/>
        <v>0.1331685</v>
      </c>
      <c r="O35" s="159">
        <f t="shared" si="3"/>
        <v>445.26</v>
      </c>
      <c r="P35" s="212">
        <f t="shared" si="17"/>
        <v>61274.39</v>
      </c>
      <c r="Q35" s="225">
        <f t="shared" si="4"/>
        <v>0.61274390000000001</v>
      </c>
      <c r="R35" s="119">
        <f t="shared" si="21"/>
        <v>138</v>
      </c>
      <c r="S35" s="120">
        <f t="shared" si="22"/>
        <v>0.17</v>
      </c>
      <c r="T35" s="126">
        <f t="shared" si="18"/>
        <v>169</v>
      </c>
      <c r="U35" s="127">
        <f t="shared" si="23"/>
        <v>0.21</v>
      </c>
      <c r="V35" s="386"/>
      <c r="W35" s="351">
        <f t="shared" si="5"/>
        <v>8665.06</v>
      </c>
      <c r="X35" s="352">
        <f t="shared" si="19"/>
        <v>69939.45</v>
      </c>
      <c r="Y35" s="355"/>
      <c r="Z35" s="356">
        <f t="shared" si="6"/>
        <v>30060.55</v>
      </c>
      <c r="AA35" s="357">
        <f t="shared" si="7"/>
        <v>0.7</v>
      </c>
      <c r="AB35" s="358">
        <f t="shared" si="8"/>
        <v>83.080892063064269</v>
      </c>
      <c r="AC35" s="359">
        <f t="shared" si="9"/>
        <v>872.08089206306431</v>
      </c>
      <c r="AD35" s="174">
        <v>16</v>
      </c>
      <c r="AE35" s="389"/>
      <c r="AF35" s="353">
        <f t="shared" si="10"/>
        <v>0.14000000000000001</v>
      </c>
      <c r="AG35" s="354">
        <f t="shared" si="11"/>
        <v>0.09</v>
      </c>
    </row>
    <row r="36" spans="1:38" ht="15">
      <c r="A36" s="165">
        <v>17</v>
      </c>
      <c r="B36" s="107">
        <f t="shared" si="12"/>
        <v>1</v>
      </c>
      <c r="C36" s="112">
        <f t="shared" si="13"/>
        <v>32</v>
      </c>
      <c r="D36" s="76"/>
      <c r="E36" s="107">
        <f t="shared" si="14"/>
        <v>8</v>
      </c>
      <c r="F36" s="105">
        <f t="shared" si="24"/>
        <v>107</v>
      </c>
      <c r="G36" s="100">
        <f t="shared" si="15"/>
        <v>896</v>
      </c>
      <c r="H36" s="11"/>
      <c r="I36" s="7">
        <f t="shared" si="16"/>
        <v>1.7749999999999999</v>
      </c>
      <c r="J36" s="110">
        <f t="shared" si="0"/>
        <v>43.317</v>
      </c>
      <c r="K36" s="8">
        <f t="shared" si="20"/>
        <v>103.49100000000001</v>
      </c>
      <c r="L36" s="157"/>
      <c r="M36" s="162">
        <f t="shared" si="1"/>
        <v>23670.35</v>
      </c>
      <c r="N36" s="312">
        <f t="shared" si="2"/>
        <v>0.23670349999999998</v>
      </c>
      <c r="O36" s="159">
        <f t="shared" si="3"/>
        <v>765.83</v>
      </c>
      <c r="P36" s="212">
        <f t="shared" si="17"/>
        <v>109267</v>
      </c>
      <c r="Q36" s="225">
        <f t="shared" si="4"/>
        <v>1.09267</v>
      </c>
      <c r="R36" s="119">
        <f t="shared" si="21"/>
        <v>143</v>
      </c>
      <c r="S36" s="120">
        <f t="shared" si="22"/>
        <v>0.16</v>
      </c>
      <c r="T36" s="126">
        <f t="shared" si="18"/>
        <v>175</v>
      </c>
      <c r="U36" s="127">
        <f t="shared" si="23"/>
        <v>0.2</v>
      </c>
      <c r="V36" s="386"/>
      <c r="W36" s="351">
        <f t="shared" si="5"/>
        <v>14902.7</v>
      </c>
      <c r="X36" s="352">
        <f t="shared" si="19"/>
        <v>124169.7</v>
      </c>
      <c r="Y36" s="355"/>
      <c r="Z36" s="356">
        <f t="shared" si="6"/>
        <v>-24169.7</v>
      </c>
      <c r="AA36" s="357">
        <f t="shared" si="7"/>
        <v>1.24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0.14000000000000001</v>
      </c>
      <c r="AG36" s="354">
        <f t="shared" si="11"/>
        <v>0.15</v>
      </c>
    </row>
    <row r="37" spans="1:38" ht="15">
      <c r="A37" s="165">
        <v>18</v>
      </c>
      <c r="B37" s="107">
        <f t="shared" si="12"/>
        <v>1</v>
      </c>
      <c r="C37" s="112">
        <f t="shared" si="13"/>
        <v>33</v>
      </c>
      <c r="D37" s="76"/>
      <c r="E37" s="107">
        <f t="shared" si="14"/>
        <v>8</v>
      </c>
      <c r="F37" s="105">
        <f t="shared" si="24"/>
        <v>115</v>
      </c>
      <c r="G37" s="100">
        <f t="shared" si="15"/>
        <v>1011</v>
      </c>
      <c r="H37" s="11"/>
      <c r="I37" s="7">
        <f t="shared" si="16"/>
        <v>1.81</v>
      </c>
      <c r="J37" s="110">
        <f t="shared" si="0"/>
        <v>78.403999999999996</v>
      </c>
      <c r="K37" s="8">
        <f t="shared" si="20"/>
        <v>181.89500000000001</v>
      </c>
      <c r="L37" s="157"/>
      <c r="M37" s="162">
        <f t="shared" si="1"/>
        <v>42950.27</v>
      </c>
      <c r="N37" s="312">
        <f t="shared" si="2"/>
        <v>0.42950269999999996</v>
      </c>
      <c r="O37" s="159">
        <f t="shared" si="3"/>
        <v>1346.06</v>
      </c>
      <c r="P37" s="212">
        <f t="shared" si="17"/>
        <v>197970.49</v>
      </c>
      <c r="Q37" s="225">
        <f t="shared" si="4"/>
        <v>1.9797049</v>
      </c>
      <c r="R37" s="119">
        <f t="shared" si="21"/>
        <v>147</v>
      </c>
      <c r="S37" s="120">
        <f t="shared" si="22"/>
        <v>0.15</v>
      </c>
      <c r="T37" s="126">
        <f t="shared" si="18"/>
        <v>180</v>
      </c>
      <c r="U37" s="127">
        <f t="shared" si="23"/>
        <v>0.18</v>
      </c>
      <c r="V37" s="386"/>
      <c r="W37" s="351">
        <f t="shared" si="5"/>
        <v>26192.880000000001</v>
      </c>
      <c r="X37" s="352">
        <f t="shared" si="19"/>
        <v>224163.37</v>
      </c>
      <c r="Y37" s="355"/>
      <c r="Z37" s="356">
        <f t="shared" si="6"/>
        <v>-124163.37</v>
      </c>
      <c r="AA37" s="357">
        <f t="shared" si="7"/>
        <v>2.2400000000000002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0.13</v>
      </c>
      <c r="AG37" s="354">
        <f t="shared" si="11"/>
        <v>0.26</v>
      </c>
    </row>
    <row r="38" spans="1:38" ht="15">
      <c r="A38" s="165">
        <v>19</v>
      </c>
      <c r="B38" s="107">
        <f t="shared" si="12"/>
        <v>1</v>
      </c>
      <c r="C38" s="112">
        <f t="shared" si="13"/>
        <v>34</v>
      </c>
      <c r="D38" s="76"/>
      <c r="E38" s="107">
        <f t="shared" si="14"/>
        <v>8</v>
      </c>
      <c r="F38" s="105">
        <f t="shared" si="24"/>
        <v>123</v>
      </c>
      <c r="G38" s="100">
        <f t="shared" si="15"/>
        <v>1134</v>
      </c>
      <c r="H38" s="11"/>
      <c r="I38" s="7">
        <f t="shared" si="16"/>
        <v>1.845</v>
      </c>
      <c r="J38" s="110">
        <f t="shared" si="0"/>
        <v>144.655</v>
      </c>
      <c r="K38" s="8">
        <f t="shared" si="20"/>
        <v>326.55</v>
      </c>
      <c r="L38" s="157"/>
      <c r="M38" s="162">
        <f t="shared" si="1"/>
        <v>79521.460000000006</v>
      </c>
      <c r="N38" s="312">
        <f t="shared" si="2"/>
        <v>0.7952146000000001</v>
      </c>
      <c r="O38" s="159">
        <f t="shared" si="3"/>
        <v>2416.4699999999998</v>
      </c>
      <c r="P38" s="212">
        <f t="shared" si="17"/>
        <v>364704.68</v>
      </c>
      <c r="Q38" s="225">
        <f t="shared" si="4"/>
        <v>3.6470468</v>
      </c>
      <c r="R38" s="119">
        <f t="shared" si="21"/>
        <v>151</v>
      </c>
      <c r="S38" s="120">
        <f t="shared" si="22"/>
        <v>0.13</v>
      </c>
      <c r="T38" s="126">
        <f t="shared" si="18"/>
        <v>185</v>
      </c>
      <c r="U38" s="127">
        <f t="shared" si="23"/>
        <v>0.16</v>
      </c>
      <c r="V38" s="386"/>
      <c r="W38" s="351">
        <f t="shared" si="5"/>
        <v>47023.199999999997</v>
      </c>
      <c r="X38" s="352">
        <f t="shared" si="19"/>
        <v>411727.88</v>
      </c>
      <c r="Y38" s="355"/>
      <c r="Z38" s="356">
        <f t="shared" si="6"/>
        <v>-311727.88</v>
      </c>
      <c r="AA38" s="357">
        <f t="shared" si="7"/>
        <v>4.12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0.13</v>
      </c>
      <c r="AG38" s="354">
        <f t="shared" si="11"/>
        <v>0.47</v>
      </c>
    </row>
    <row r="39" spans="1:38" ht="15.75" thickBot="1">
      <c r="A39" s="166">
        <v>20</v>
      </c>
      <c r="B39" s="109">
        <f t="shared" si="12"/>
        <v>1</v>
      </c>
      <c r="C39" s="113">
        <f t="shared" si="13"/>
        <v>35</v>
      </c>
      <c r="D39" s="79"/>
      <c r="E39" s="109">
        <f t="shared" si="14"/>
        <v>8</v>
      </c>
      <c r="F39" s="106">
        <f t="shared" si="24"/>
        <v>131</v>
      </c>
      <c r="G39" s="103">
        <f t="shared" si="15"/>
        <v>1265</v>
      </c>
      <c r="H39" s="21"/>
      <c r="I39" s="17">
        <f t="shared" si="16"/>
        <v>1.88</v>
      </c>
      <c r="J39" s="111">
        <f t="shared" si="0"/>
        <v>271.95100000000002</v>
      </c>
      <c r="K39" s="18">
        <f t="shared" si="20"/>
        <v>598.50099999999998</v>
      </c>
      <c r="L39" s="157"/>
      <c r="M39" s="164">
        <f t="shared" si="1"/>
        <v>150175.60999999999</v>
      </c>
      <c r="N39" s="314">
        <f t="shared" si="2"/>
        <v>1.5017560999999999</v>
      </c>
      <c r="O39" s="161">
        <f t="shared" si="3"/>
        <v>4428.8999999999996</v>
      </c>
      <c r="P39" s="211">
        <f t="shared" si="17"/>
        <v>683459.61</v>
      </c>
      <c r="Q39" s="226">
        <f t="shared" si="4"/>
        <v>6.8345960999999997</v>
      </c>
      <c r="R39" s="123">
        <f t="shared" si="21"/>
        <v>154</v>
      </c>
      <c r="S39" s="124">
        <f t="shared" si="22"/>
        <v>0.12</v>
      </c>
      <c r="T39" s="128">
        <f t="shared" si="18"/>
        <v>189</v>
      </c>
      <c r="U39" s="129">
        <f t="shared" si="23"/>
        <v>0.15</v>
      </c>
      <c r="V39" s="386"/>
      <c r="W39" s="368">
        <f t="shared" si="5"/>
        <v>86184.14</v>
      </c>
      <c r="X39" s="369">
        <f t="shared" si="19"/>
        <v>769643.75</v>
      </c>
      <c r="Y39" s="355"/>
      <c r="Z39" s="372">
        <f t="shared" si="6"/>
        <v>-669643.75</v>
      </c>
      <c r="AA39" s="373">
        <f t="shared" si="7"/>
        <v>7.7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0.13</v>
      </c>
      <c r="AG39" s="371">
        <f t="shared" si="11"/>
        <v>0.86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9">
        <v>1</v>
      </c>
      <c r="C43" s="399"/>
      <c r="D43" s="399"/>
      <c r="E43" s="399"/>
      <c r="F43" s="399">
        <v>2</v>
      </c>
      <c r="G43" s="399"/>
      <c r="H43" s="399"/>
      <c r="I43" s="399"/>
      <c r="J43" s="399">
        <v>3</v>
      </c>
      <c r="K43" s="399"/>
      <c r="L43" s="399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9"/>
      <c r="W43" s="431">
        <v>5</v>
      </c>
      <c r="X43" s="432"/>
      <c r="Y43" s="399"/>
      <c r="Z43" s="399"/>
      <c r="AA43" s="431">
        <v>6</v>
      </c>
      <c r="AB43" s="431"/>
      <c r="AF43" s="431">
        <v>7</v>
      </c>
      <c r="AG43" s="431"/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12">
    <mergeCell ref="AI5:AI6"/>
    <mergeCell ref="N12:O12"/>
    <mergeCell ref="M18:N18"/>
    <mergeCell ref="P18:Q18"/>
    <mergeCell ref="R18:S18"/>
    <mergeCell ref="T18:U18"/>
    <mergeCell ref="AB18:AC18"/>
    <mergeCell ref="AI26:AI27"/>
    <mergeCell ref="M43:U43"/>
    <mergeCell ref="W43:X43"/>
    <mergeCell ref="AA43:AB43"/>
    <mergeCell ref="AF43:AG43"/>
  </mergeCell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I13" sqref="AI1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18</v>
      </c>
      <c r="D2" s="83"/>
      <c r="E2" s="96" t="s">
        <v>12</v>
      </c>
      <c r="F2" s="247" t="str">
        <f>IF(G$2&lt;2,"д.б. &gt;1","")</f>
        <v/>
      </c>
      <c r="G2" s="144">
        <f>'0.01'!G2</f>
        <v>19</v>
      </c>
      <c r="H2" s="84"/>
      <c r="I2" s="96" t="s">
        <v>0</v>
      </c>
      <c r="J2" s="248" t="str">
        <f>IF(K$2&lt;0,"д.б. &gt;0","")</f>
        <v/>
      </c>
      <c r="K2" s="149">
        <v>0.1</v>
      </c>
      <c r="L2" s="115"/>
      <c r="M2" s="114" t="s">
        <v>27</v>
      </c>
      <c r="N2" s="114"/>
      <c r="O2" s="150" t="str">
        <f>'0.01'!O2</f>
        <v>nzdcad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1.4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7.4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4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6</v>
      </c>
      <c r="L6" s="135"/>
      <c r="M6" s="136" t="s">
        <v>36</v>
      </c>
      <c r="N6" s="136"/>
      <c r="O6" s="152">
        <f>'0.01'!O6</f>
        <v>8.08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4</v>
      </c>
      <c r="H7" s="94"/>
      <c r="I7" s="255" t="s">
        <v>3</v>
      </c>
      <c r="J7" s="248" t="str">
        <f>IF(AND(K$6=0,K$7&lt;&gt;0),"д.б. =0","")</f>
        <v/>
      </c>
      <c r="K7" s="143">
        <f>'0.01'!K7</f>
        <v>0.02</v>
      </c>
      <c r="L7" s="135"/>
      <c r="M7" s="136" t="s">
        <v>35</v>
      </c>
      <c r="N7" s="136"/>
      <c r="O7" s="153">
        <f>'0.01'!O7</f>
        <v>144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0</v>
      </c>
      <c r="D9" s="290"/>
      <c r="E9" s="287" t="s">
        <v>15</v>
      </c>
      <c r="F9" s="315"/>
      <c r="G9" s="288">
        <f>'0.01'!G9</f>
        <v>11</v>
      </c>
      <c r="H9" s="292"/>
      <c r="I9" s="287" t="s">
        <v>4</v>
      </c>
      <c r="J9" s="248" t="str">
        <f>IF(K$9&lt;0,"д.б. &gt;=0","")</f>
        <v/>
      </c>
      <c r="K9" s="293">
        <f>'0.01'!K9</f>
        <v>9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0</v>
      </c>
      <c r="D10" s="296"/>
      <c r="E10" s="287" t="s">
        <v>16</v>
      </c>
      <c r="F10" s="315"/>
      <c r="G10" s="289">
        <f>'0.01'!G10</f>
        <v>8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3.5000000000000003E-2</v>
      </c>
      <c r="L10" s="294"/>
      <c r="M10" s="299" t="s">
        <v>38</v>
      </c>
      <c r="N10" s="299"/>
      <c r="O10" s="300">
        <f>'0.01'!O10</f>
        <v>100000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0</v>
      </c>
      <c r="H12" s="243"/>
      <c r="I12" s="280" t="s">
        <v>92</v>
      </c>
      <c r="J12" s="248" t="str">
        <f>IF(K$12&lt;0,"д.б. &gt;=0","")</f>
        <v/>
      </c>
      <c r="K12" s="319">
        <f>'0.01'!K12</f>
        <v>0</v>
      </c>
      <c r="L12" s="294"/>
      <c r="M12" s="400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0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0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401" t="s">
        <v>42</v>
      </c>
      <c r="AG18" s="40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0.1</v>
      </c>
      <c r="K20" s="8">
        <f>J20</f>
        <v>0.1</v>
      </c>
      <c r="L20" s="157"/>
      <c r="M20" s="162">
        <f t="shared" ref="M20:M39" si="1">ROUND(C20*O20-K20*$O$6,2)</f>
        <v>12.51</v>
      </c>
      <c r="N20" s="312">
        <f t="shared" ref="N20:N39" si="2">IF($O$10&gt;0,M20/$O$10,0)</f>
        <v>1.2510000000000001E-4</v>
      </c>
      <c r="O20" s="159">
        <f t="shared" ref="O20:O39" si="3">ROUND(ROUND(K20,2)*$O$4,2)</f>
        <v>0.74</v>
      </c>
      <c r="P20" s="212">
        <f>ROUND(J20*$O$6,2)</f>
        <v>0.81</v>
      </c>
      <c r="Q20" s="225">
        <f t="shared" ref="Q20:Q39" si="4">P20/$O$10</f>
        <v>8.1000000000000004E-6</v>
      </c>
      <c r="R20" s="119">
        <f>ROUND(P20/O20,0)</f>
        <v>1</v>
      </c>
      <c r="S20" s="120">
        <v>0</v>
      </c>
      <c r="T20" s="126">
        <f>R20+C20</f>
        <v>19</v>
      </c>
      <c r="U20" s="127">
        <v>0</v>
      </c>
      <c r="V20" s="386"/>
      <c r="W20" s="351">
        <f t="shared" ref="W20:W39" si="5">ROUND(K20*$O$7,2)</f>
        <v>14.4</v>
      </c>
      <c r="X20" s="352">
        <f>ROUND(P20+W20,2)</f>
        <v>15.21</v>
      </c>
      <c r="Y20" s="355"/>
      <c r="Z20" s="356">
        <f t="shared" ref="Z20:Z39" si="6">IF($O$10&gt;0,ROUND($O$10-X20,2),0)</f>
        <v>99984.79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135130.14864864864</v>
      </c>
      <c r="AC20" s="359">
        <f t="shared" ref="AC20:AC39" si="9">IF(AB20&gt;0,AB20+G20,0)</f>
        <v>135130.14864864864</v>
      </c>
      <c r="AD20" s="174">
        <v>1</v>
      </c>
      <c r="AE20" s="389"/>
      <c r="AF20" s="353">
        <f t="shared" ref="AF20:AF39" si="10">IF(P20&gt;0,ROUND(W20/P20,2),0)</f>
        <v>17.78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19</v>
      </c>
      <c r="G21" s="100">
        <f t="shared" ref="G21:G39" si="15">G20+F21</f>
        <v>19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0.1</v>
      </c>
      <c r="K21" s="8">
        <f>K20+ROUND(J21,3)</f>
        <v>0.2</v>
      </c>
      <c r="L21" s="157"/>
      <c r="M21" s="162">
        <f t="shared" si="1"/>
        <v>25.02</v>
      </c>
      <c r="N21" s="312">
        <f t="shared" si="2"/>
        <v>2.5020000000000001E-4</v>
      </c>
      <c r="O21" s="159">
        <f t="shared" si="3"/>
        <v>1.48</v>
      </c>
      <c r="P21" s="212">
        <f t="shared" ref="P21:P39" si="17">ROUND((ROUND(K20,2)*(G21-G20)*$O$4+P20+J21*$O$6),2)</f>
        <v>15.68</v>
      </c>
      <c r="Q21" s="225">
        <f t="shared" si="4"/>
        <v>1.5679999999999999E-4</v>
      </c>
      <c r="R21" s="119">
        <f>ROUND(P21/O21,0)</f>
        <v>11</v>
      </c>
      <c r="S21" s="120">
        <f>ROUND(R21/G21,2)</f>
        <v>0.57999999999999996</v>
      </c>
      <c r="T21" s="126">
        <f t="shared" ref="T21:T39" si="18">R21+C21</f>
        <v>29</v>
      </c>
      <c r="U21" s="127">
        <f>ROUND(T21/G21,2)</f>
        <v>1.53</v>
      </c>
      <c r="V21" s="386"/>
      <c r="W21" s="351">
        <f t="shared" si="5"/>
        <v>28.8</v>
      </c>
      <c r="X21" s="352">
        <f t="shared" ref="X21:X39" si="19">ROUND(P21+W21,2)</f>
        <v>44.48</v>
      </c>
      <c r="Y21" s="355"/>
      <c r="Z21" s="356">
        <f t="shared" si="6"/>
        <v>99955.520000000004</v>
      </c>
      <c r="AA21" s="357">
        <f t="shared" si="7"/>
        <v>0</v>
      </c>
      <c r="AB21" s="358">
        <f t="shared" si="8"/>
        <v>67553.081081081094</v>
      </c>
      <c r="AC21" s="359">
        <f t="shared" si="9"/>
        <v>67572.081081081094</v>
      </c>
      <c r="AD21" s="174">
        <v>2</v>
      </c>
      <c r="AE21" s="389"/>
      <c r="AF21" s="353">
        <f t="shared" si="10"/>
        <v>1.84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18</v>
      </c>
      <c r="D22" s="76"/>
      <c r="E22" s="107">
        <f t="shared" si="14"/>
        <v>4</v>
      </c>
      <c r="F22" s="105">
        <f>F21+E22</f>
        <v>23</v>
      </c>
      <c r="G22" s="100">
        <f>G21+F22</f>
        <v>42</v>
      </c>
      <c r="H22" s="11"/>
      <c r="I22" s="7">
        <f t="shared" si="16"/>
        <v>1</v>
      </c>
      <c r="J22" s="110">
        <f t="shared" si="0"/>
        <v>0.1</v>
      </c>
      <c r="K22" s="8">
        <f t="shared" ref="K22:K39" si="20">K21+ROUND(J22,3)</f>
        <v>0.30000000000000004</v>
      </c>
      <c r="L22" s="157"/>
      <c r="M22" s="162">
        <f t="shared" si="1"/>
        <v>37.54</v>
      </c>
      <c r="N22" s="312">
        <f t="shared" si="2"/>
        <v>3.7540000000000002E-4</v>
      </c>
      <c r="O22" s="159">
        <f t="shared" si="3"/>
        <v>2.2200000000000002</v>
      </c>
      <c r="P22" s="212">
        <f t="shared" si="17"/>
        <v>50.53</v>
      </c>
      <c r="Q22" s="225">
        <f t="shared" si="4"/>
        <v>5.0529999999999998E-4</v>
      </c>
      <c r="R22" s="119">
        <f t="shared" ref="R22:R39" si="21">ROUND(P22/O22,0)</f>
        <v>23</v>
      </c>
      <c r="S22" s="120">
        <f t="shared" ref="S22:S39" si="22">ROUND(R22/G22,2)</f>
        <v>0.55000000000000004</v>
      </c>
      <c r="T22" s="126">
        <f t="shared" si="18"/>
        <v>41</v>
      </c>
      <c r="U22" s="127">
        <f t="shared" ref="U22:U39" si="23">ROUND(T22/G22,2)</f>
        <v>0.98</v>
      </c>
      <c r="V22" s="386"/>
      <c r="W22" s="351">
        <f t="shared" si="5"/>
        <v>43.2</v>
      </c>
      <c r="X22" s="352">
        <f t="shared" si="19"/>
        <v>93.73</v>
      </c>
      <c r="Y22" s="355"/>
      <c r="Z22" s="356">
        <f t="shared" si="6"/>
        <v>99906.27</v>
      </c>
      <c r="AA22" s="357">
        <f t="shared" si="7"/>
        <v>0</v>
      </c>
      <c r="AB22" s="358">
        <f t="shared" si="8"/>
        <v>45018.391891891886</v>
      </c>
      <c r="AC22" s="359">
        <f t="shared" si="9"/>
        <v>45060.391891891886</v>
      </c>
      <c r="AD22" s="174">
        <v>3</v>
      </c>
      <c r="AE22" s="389"/>
      <c r="AF22" s="353">
        <f t="shared" si="10"/>
        <v>0.85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19</v>
      </c>
      <c r="D23" s="76"/>
      <c r="E23" s="107">
        <f t="shared" si="14"/>
        <v>4</v>
      </c>
      <c r="F23" s="105">
        <f t="shared" ref="F23:F39" si="24">F22+E23</f>
        <v>27</v>
      </c>
      <c r="G23" s="100">
        <f t="shared" si="15"/>
        <v>69</v>
      </c>
      <c r="H23" s="11"/>
      <c r="I23" s="7">
        <f t="shared" si="16"/>
        <v>1.4</v>
      </c>
      <c r="J23" s="110">
        <f t="shared" si="0"/>
        <v>0.14000000000000001</v>
      </c>
      <c r="K23" s="8">
        <f t="shared" si="20"/>
        <v>0.44000000000000006</v>
      </c>
      <c r="L23" s="157"/>
      <c r="M23" s="162">
        <f t="shared" si="1"/>
        <v>58.38</v>
      </c>
      <c r="N23" s="312">
        <f t="shared" si="2"/>
        <v>5.8379999999999999E-4</v>
      </c>
      <c r="O23" s="159">
        <f t="shared" si="3"/>
        <v>3.26</v>
      </c>
      <c r="P23" s="212">
        <f t="shared" si="17"/>
        <v>111.6</v>
      </c>
      <c r="Q23" s="225">
        <f t="shared" si="4"/>
        <v>1.116E-3</v>
      </c>
      <c r="R23" s="119">
        <f t="shared" si="21"/>
        <v>34</v>
      </c>
      <c r="S23" s="120">
        <f t="shared" si="22"/>
        <v>0.49</v>
      </c>
      <c r="T23" s="126">
        <f t="shared" si="18"/>
        <v>53</v>
      </c>
      <c r="U23" s="127">
        <f t="shared" si="23"/>
        <v>0.77</v>
      </c>
      <c r="V23" s="386"/>
      <c r="W23" s="351">
        <f t="shared" si="5"/>
        <v>63.36</v>
      </c>
      <c r="X23" s="352">
        <f t="shared" si="19"/>
        <v>174.96</v>
      </c>
      <c r="Y23" s="355"/>
      <c r="Z23" s="356">
        <f t="shared" si="6"/>
        <v>99825.04</v>
      </c>
      <c r="AA23" s="357">
        <f t="shared" si="7"/>
        <v>0</v>
      </c>
      <c r="AB23" s="358">
        <f t="shared" si="8"/>
        <v>30636.726380368098</v>
      </c>
      <c r="AC23" s="359">
        <f t="shared" si="9"/>
        <v>30705.726380368098</v>
      </c>
      <c r="AD23" s="174">
        <v>4</v>
      </c>
      <c r="AE23" s="389"/>
      <c r="AF23" s="353">
        <f t="shared" si="10"/>
        <v>0.56999999999999995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20</v>
      </c>
      <c r="D24" s="9"/>
      <c r="E24" s="108">
        <f t="shared" si="14"/>
        <v>4</v>
      </c>
      <c r="F24" s="101">
        <f t="shared" si="24"/>
        <v>31</v>
      </c>
      <c r="G24" s="102">
        <f t="shared" si="15"/>
        <v>100</v>
      </c>
      <c r="H24" s="9"/>
      <c r="I24" s="13">
        <f t="shared" si="16"/>
        <v>1.4</v>
      </c>
      <c r="J24" s="14">
        <f t="shared" si="0"/>
        <v>0.19600000000000001</v>
      </c>
      <c r="K24" s="15">
        <f t="shared" si="20"/>
        <v>0.63600000000000012</v>
      </c>
      <c r="L24" s="157"/>
      <c r="M24" s="163">
        <f t="shared" si="1"/>
        <v>89.66</v>
      </c>
      <c r="N24" s="313">
        <f t="shared" si="2"/>
        <v>8.966E-4</v>
      </c>
      <c r="O24" s="160">
        <f t="shared" si="3"/>
        <v>4.74</v>
      </c>
      <c r="P24" s="213">
        <f t="shared" si="17"/>
        <v>214.12</v>
      </c>
      <c r="Q24" s="224">
        <f t="shared" si="4"/>
        <v>2.1412000000000002E-3</v>
      </c>
      <c r="R24" s="121">
        <f t="shared" si="21"/>
        <v>45</v>
      </c>
      <c r="S24" s="122">
        <f t="shared" si="22"/>
        <v>0.45</v>
      </c>
      <c r="T24" s="132">
        <f t="shared" si="18"/>
        <v>65</v>
      </c>
      <c r="U24" s="122">
        <f t="shared" si="23"/>
        <v>0.65</v>
      </c>
      <c r="V24" s="386"/>
      <c r="W24" s="360">
        <f t="shared" si="5"/>
        <v>91.58</v>
      </c>
      <c r="X24" s="361">
        <f t="shared" si="19"/>
        <v>305.7</v>
      </c>
      <c r="Y24" s="355"/>
      <c r="Z24" s="364">
        <f t="shared" si="6"/>
        <v>99694.3</v>
      </c>
      <c r="AA24" s="365">
        <f t="shared" si="7"/>
        <v>0</v>
      </c>
      <c r="AB24" s="366">
        <f t="shared" si="8"/>
        <v>21048.009282700419</v>
      </c>
      <c r="AC24" s="367">
        <f t="shared" si="9"/>
        <v>21148.009282700419</v>
      </c>
      <c r="AD24" s="174">
        <v>5</v>
      </c>
      <c r="AE24" s="389"/>
      <c r="AF24" s="362">
        <f t="shared" si="10"/>
        <v>0.43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21</v>
      </c>
      <c r="D25" s="76"/>
      <c r="E25" s="107">
        <f t="shared" si="14"/>
        <v>4</v>
      </c>
      <c r="F25" s="105">
        <f t="shared" si="24"/>
        <v>35</v>
      </c>
      <c r="G25" s="100">
        <f t="shared" si="15"/>
        <v>135</v>
      </c>
      <c r="H25" s="11"/>
      <c r="I25" s="7">
        <f t="shared" si="16"/>
        <v>1.42</v>
      </c>
      <c r="J25" s="110">
        <f t="shared" si="0"/>
        <v>0.27800000000000002</v>
      </c>
      <c r="K25" s="8">
        <f t="shared" si="20"/>
        <v>0.91400000000000015</v>
      </c>
      <c r="L25" s="157"/>
      <c r="M25" s="162">
        <f t="shared" si="1"/>
        <v>133.94</v>
      </c>
      <c r="N25" s="312">
        <f t="shared" si="2"/>
        <v>1.3393999999999999E-3</v>
      </c>
      <c r="O25" s="159">
        <f t="shared" si="3"/>
        <v>6.73</v>
      </c>
      <c r="P25" s="212">
        <f t="shared" si="17"/>
        <v>382.13</v>
      </c>
      <c r="Q25" s="225">
        <f t="shared" si="4"/>
        <v>3.8213000000000001E-3</v>
      </c>
      <c r="R25" s="119">
        <f t="shared" si="21"/>
        <v>57</v>
      </c>
      <c r="S25" s="120">
        <f t="shared" si="22"/>
        <v>0.42</v>
      </c>
      <c r="T25" s="126">
        <f t="shared" si="18"/>
        <v>78</v>
      </c>
      <c r="U25" s="127">
        <f t="shared" si="23"/>
        <v>0.57999999999999996</v>
      </c>
      <c r="V25" s="386"/>
      <c r="W25" s="351">
        <f t="shared" si="5"/>
        <v>131.62</v>
      </c>
      <c r="X25" s="352">
        <f t="shared" si="19"/>
        <v>513.75</v>
      </c>
      <c r="Y25" s="355"/>
      <c r="Z25" s="356">
        <f t="shared" si="6"/>
        <v>99486.25</v>
      </c>
      <c r="AA25" s="357">
        <f t="shared" si="7"/>
        <v>0.01</v>
      </c>
      <c r="AB25" s="358">
        <f t="shared" si="8"/>
        <v>14798.149479940565</v>
      </c>
      <c r="AC25" s="359">
        <f t="shared" si="9"/>
        <v>14933.149479940565</v>
      </c>
      <c r="AD25" s="174">
        <v>6</v>
      </c>
      <c r="AE25" s="389"/>
      <c r="AF25" s="353">
        <f t="shared" si="10"/>
        <v>0.34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22</v>
      </c>
      <c r="D26" s="76"/>
      <c r="E26" s="107">
        <f t="shared" si="14"/>
        <v>4</v>
      </c>
      <c r="F26" s="105">
        <f t="shared" si="24"/>
        <v>39</v>
      </c>
      <c r="G26" s="100">
        <f t="shared" si="15"/>
        <v>174</v>
      </c>
      <c r="H26" s="11"/>
      <c r="I26" s="7">
        <f t="shared" si="16"/>
        <v>1.44</v>
      </c>
      <c r="J26" s="110">
        <f t="shared" si="0"/>
        <v>0.4</v>
      </c>
      <c r="K26" s="8">
        <f t="shared" si="20"/>
        <v>1.3140000000000001</v>
      </c>
      <c r="L26" s="157"/>
      <c r="M26" s="162">
        <f t="shared" si="1"/>
        <v>202.56</v>
      </c>
      <c r="N26" s="312">
        <f t="shared" si="2"/>
        <v>2.0256000000000002E-3</v>
      </c>
      <c r="O26" s="159">
        <f t="shared" si="3"/>
        <v>9.69</v>
      </c>
      <c r="P26" s="212">
        <f t="shared" si="17"/>
        <v>647.99</v>
      </c>
      <c r="Q26" s="225">
        <f t="shared" si="4"/>
        <v>6.4799000000000002E-3</v>
      </c>
      <c r="R26" s="119">
        <f t="shared" si="21"/>
        <v>67</v>
      </c>
      <c r="S26" s="120">
        <f t="shared" si="22"/>
        <v>0.39</v>
      </c>
      <c r="T26" s="126">
        <f t="shared" si="18"/>
        <v>89</v>
      </c>
      <c r="U26" s="127">
        <f t="shared" si="23"/>
        <v>0.51</v>
      </c>
      <c r="V26" s="386"/>
      <c r="W26" s="351">
        <f t="shared" si="5"/>
        <v>189.22</v>
      </c>
      <c r="X26" s="352">
        <f t="shared" si="19"/>
        <v>837.21</v>
      </c>
      <c r="Y26" s="355"/>
      <c r="Z26" s="356">
        <f t="shared" si="6"/>
        <v>99162.79</v>
      </c>
      <c r="AA26" s="357">
        <f t="shared" si="7"/>
        <v>0.01</v>
      </c>
      <c r="AB26" s="358">
        <f t="shared" si="8"/>
        <v>10249.139938080496</v>
      </c>
      <c r="AC26" s="359">
        <f t="shared" si="9"/>
        <v>10423.139938080496</v>
      </c>
      <c r="AD26" s="174">
        <v>7</v>
      </c>
      <c r="AE26" s="389"/>
      <c r="AF26" s="353">
        <f t="shared" si="10"/>
        <v>0.28999999999999998</v>
      </c>
      <c r="AG26" s="354">
        <f t="shared" si="11"/>
        <v>0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23</v>
      </c>
      <c r="D27" s="76"/>
      <c r="E27" s="107">
        <f t="shared" si="14"/>
        <v>4</v>
      </c>
      <c r="F27" s="105">
        <f t="shared" si="24"/>
        <v>43</v>
      </c>
      <c r="G27" s="100">
        <f t="shared" si="15"/>
        <v>217</v>
      </c>
      <c r="H27" s="11"/>
      <c r="I27" s="7">
        <f t="shared" si="16"/>
        <v>1.46</v>
      </c>
      <c r="J27" s="110">
        <f t="shared" si="0"/>
        <v>0.58399999999999996</v>
      </c>
      <c r="K27" s="8">
        <f t="shared" si="20"/>
        <v>1.8980000000000001</v>
      </c>
      <c r="L27" s="157"/>
      <c r="M27" s="162">
        <f t="shared" si="1"/>
        <v>308.04000000000002</v>
      </c>
      <c r="N27" s="312">
        <f t="shared" si="2"/>
        <v>3.0804000000000001E-3</v>
      </c>
      <c r="O27" s="159">
        <f t="shared" si="3"/>
        <v>14.06</v>
      </c>
      <c r="P27" s="212">
        <f t="shared" si="17"/>
        <v>1069.55</v>
      </c>
      <c r="Q27" s="225">
        <f t="shared" si="4"/>
        <v>1.06955E-2</v>
      </c>
      <c r="R27" s="119">
        <f t="shared" si="21"/>
        <v>76</v>
      </c>
      <c r="S27" s="120">
        <f t="shared" si="22"/>
        <v>0.35</v>
      </c>
      <c r="T27" s="126">
        <f t="shared" si="18"/>
        <v>99</v>
      </c>
      <c r="U27" s="127">
        <f t="shared" si="23"/>
        <v>0.46</v>
      </c>
      <c r="V27" s="386"/>
      <c r="W27" s="351">
        <f t="shared" si="5"/>
        <v>273.31</v>
      </c>
      <c r="X27" s="352">
        <f t="shared" si="19"/>
        <v>1342.86</v>
      </c>
      <c r="Y27" s="355"/>
      <c r="Z27" s="356">
        <f t="shared" si="6"/>
        <v>98657.14</v>
      </c>
      <c r="AA27" s="357">
        <f t="shared" si="7"/>
        <v>0.01</v>
      </c>
      <c r="AB27" s="358">
        <f t="shared" si="8"/>
        <v>7032.4173541963009</v>
      </c>
      <c r="AC27" s="359">
        <f t="shared" si="9"/>
        <v>7249.4173541963009</v>
      </c>
      <c r="AD27" s="174">
        <v>8</v>
      </c>
      <c r="AE27" s="389"/>
      <c r="AF27" s="353">
        <f t="shared" si="10"/>
        <v>0.26</v>
      </c>
      <c r="AG27" s="354">
        <f t="shared" si="11"/>
        <v>0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24</v>
      </c>
      <c r="D28" s="76"/>
      <c r="E28" s="107">
        <f t="shared" si="14"/>
        <v>4</v>
      </c>
      <c r="F28" s="105">
        <f t="shared" si="24"/>
        <v>47</v>
      </c>
      <c r="G28" s="100">
        <f t="shared" si="15"/>
        <v>264</v>
      </c>
      <c r="H28" s="11"/>
      <c r="I28" s="7">
        <f t="shared" si="16"/>
        <v>1.4950000000000001</v>
      </c>
      <c r="J28" s="110">
        <f t="shared" si="0"/>
        <v>0.873</v>
      </c>
      <c r="K28" s="8">
        <f t="shared" si="20"/>
        <v>2.7709999999999999</v>
      </c>
      <c r="L28" s="157"/>
      <c r="M28" s="162">
        <f t="shared" si="1"/>
        <v>469.61</v>
      </c>
      <c r="N28" s="312">
        <f t="shared" si="2"/>
        <v>4.6960999999999999E-3</v>
      </c>
      <c r="O28" s="159">
        <f t="shared" si="3"/>
        <v>20.5</v>
      </c>
      <c r="P28" s="212">
        <f t="shared" si="17"/>
        <v>1737.42</v>
      </c>
      <c r="Q28" s="225">
        <f t="shared" si="4"/>
        <v>1.7374199999999999E-2</v>
      </c>
      <c r="R28" s="119">
        <f t="shared" si="21"/>
        <v>85</v>
      </c>
      <c r="S28" s="120">
        <f t="shared" si="22"/>
        <v>0.32</v>
      </c>
      <c r="T28" s="126">
        <f t="shared" si="18"/>
        <v>109</v>
      </c>
      <c r="U28" s="127">
        <f t="shared" si="23"/>
        <v>0.41</v>
      </c>
      <c r="V28" s="386"/>
      <c r="W28" s="351">
        <f t="shared" si="5"/>
        <v>399.02</v>
      </c>
      <c r="X28" s="352">
        <f t="shared" si="19"/>
        <v>2136.44</v>
      </c>
      <c r="Y28" s="355"/>
      <c r="Z28" s="356">
        <f t="shared" si="6"/>
        <v>97863.56</v>
      </c>
      <c r="AA28" s="357">
        <f t="shared" si="7"/>
        <v>0.02</v>
      </c>
      <c r="AB28" s="358">
        <f t="shared" si="8"/>
        <v>4789.403707317073</v>
      </c>
      <c r="AC28" s="359">
        <f t="shared" si="9"/>
        <v>5053.403707317073</v>
      </c>
      <c r="AD28" s="174">
        <v>9</v>
      </c>
      <c r="AE28" s="389"/>
      <c r="AF28" s="353">
        <f t="shared" si="10"/>
        <v>0.23</v>
      </c>
      <c r="AG28" s="354">
        <f t="shared" si="11"/>
        <v>0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25</v>
      </c>
      <c r="D29" s="9"/>
      <c r="E29" s="108">
        <f t="shared" si="14"/>
        <v>4</v>
      </c>
      <c r="F29" s="101">
        <f t="shared" si="24"/>
        <v>51</v>
      </c>
      <c r="G29" s="102">
        <f t="shared" si="15"/>
        <v>315</v>
      </c>
      <c r="H29" s="9"/>
      <c r="I29" s="13">
        <f t="shared" si="16"/>
        <v>1.53</v>
      </c>
      <c r="J29" s="14">
        <f t="shared" si="0"/>
        <v>1.3360000000000001</v>
      </c>
      <c r="K29" s="15">
        <f t="shared" si="20"/>
        <v>4.1070000000000002</v>
      </c>
      <c r="L29" s="157"/>
      <c r="M29" s="163">
        <f t="shared" si="1"/>
        <v>727.07</v>
      </c>
      <c r="N29" s="313">
        <f t="shared" si="2"/>
        <v>7.2707000000000006E-3</v>
      </c>
      <c r="O29" s="160">
        <f t="shared" si="3"/>
        <v>30.41</v>
      </c>
      <c r="P29" s="213">
        <f t="shared" si="17"/>
        <v>2793.61</v>
      </c>
      <c r="Q29" s="224">
        <f t="shared" si="4"/>
        <v>2.7936100000000002E-2</v>
      </c>
      <c r="R29" s="121">
        <f t="shared" si="21"/>
        <v>92</v>
      </c>
      <c r="S29" s="122">
        <f t="shared" si="22"/>
        <v>0.28999999999999998</v>
      </c>
      <c r="T29" s="132">
        <f t="shared" si="18"/>
        <v>117</v>
      </c>
      <c r="U29" s="122">
        <f t="shared" si="23"/>
        <v>0.37</v>
      </c>
      <c r="V29" s="386"/>
      <c r="W29" s="360">
        <f t="shared" si="5"/>
        <v>591.41</v>
      </c>
      <c r="X29" s="361">
        <f t="shared" si="19"/>
        <v>3385.02</v>
      </c>
      <c r="Y29" s="355"/>
      <c r="Z29" s="364">
        <f t="shared" si="6"/>
        <v>96614.98</v>
      </c>
      <c r="AA29" s="365">
        <f t="shared" si="7"/>
        <v>0.03</v>
      </c>
      <c r="AB29" s="366">
        <f t="shared" si="8"/>
        <v>3192.6375534363692</v>
      </c>
      <c r="AC29" s="367">
        <f t="shared" si="9"/>
        <v>3507.6375534363692</v>
      </c>
      <c r="AD29" s="174">
        <v>10</v>
      </c>
      <c r="AE29" s="389"/>
      <c r="AF29" s="362">
        <f t="shared" si="10"/>
        <v>0.21</v>
      </c>
      <c r="AG29" s="363">
        <f t="shared" si="11"/>
        <v>0.01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26</v>
      </c>
      <c r="D30" s="76"/>
      <c r="E30" s="107">
        <f t="shared" si="14"/>
        <v>8</v>
      </c>
      <c r="F30" s="105">
        <f t="shared" si="24"/>
        <v>59</v>
      </c>
      <c r="G30" s="100">
        <f t="shared" si="15"/>
        <v>374</v>
      </c>
      <c r="H30" s="11"/>
      <c r="I30" s="7">
        <f t="shared" si="16"/>
        <v>1.5649999999999999</v>
      </c>
      <c r="J30" s="110">
        <f t="shared" si="0"/>
        <v>2.0910000000000002</v>
      </c>
      <c r="K30" s="8">
        <f t="shared" si="20"/>
        <v>6.1980000000000004</v>
      </c>
      <c r="L30" s="157"/>
      <c r="M30" s="162">
        <f t="shared" si="1"/>
        <v>1142.8</v>
      </c>
      <c r="N30" s="312">
        <f t="shared" si="2"/>
        <v>1.1427999999999999E-2</v>
      </c>
      <c r="O30" s="159">
        <f t="shared" si="3"/>
        <v>45.88</v>
      </c>
      <c r="P30" s="212">
        <f t="shared" si="17"/>
        <v>4604.93</v>
      </c>
      <c r="Q30" s="225">
        <f t="shared" si="4"/>
        <v>4.6049300000000001E-2</v>
      </c>
      <c r="R30" s="119">
        <f t="shared" si="21"/>
        <v>100</v>
      </c>
      <c r="S30" s="120">
        <f t="shared" si="22"/>
        <v>0.27</v>
      </c>
      <c r="T30" s="126">
        <f t="shared" si="18"/>
        <v>126</v>
      </c>
      <c r="U30" s="127">
        <f t="shared" si="23"/>
        <v>0.34</v>
      </c>
      <c r="V30" s="386"/>
      <c r="W30" s="351">
        <f t="shared" si="5"/>
        <v>892.51</v>
      </c>
      <c r="X30" s="352">
        <f t="shared" si="19"/>
        <v>5497.44</v>
      </c>
      <c r="Y30" s="355"/>
      <c r="Z30" s="356">
        <f t="shared" si="6"/>
        <v>94502.56</v>
      </c>
      <c r="AA30" s="357">
        <f t="shared" si="7"/>
        <v>0.05</v>
      </c>
      <c r="AB30" s="358">
        <f t="shared" si="8"/>
        <v>2075.3393199651264</v>
      </c>
      <c r="AC30" s="359">
        <f t="shared" si="9"/>
        <v>2449.3393199651264</v>
      </c>
      <c r="AD30" s="174">
        <v>11</v>
      </c>
      <c r="AE30" s="389"/>
      <c r="AF30" s="353">
        <f t="shared" si="10"/>
        <v>0.19</v>
      </c>
      <c r="AG30" s="354">
        <f t="shared" si="11"/>
        <v>0.01</v>
      </c>
      <c r="AL30" s="398"/>
    </row>
    <row r="31" spans="1:38" ht="15">
      <c r="A31" s="392">
        <v>12</v>
      </c>
      <c r="B31" s="107">
        <f t="shared" si="12"/>
        <v>1</v>
      </c>
      <c r="C31" s="112">
        <f t="shared" si="13"/>
        <v>27</v>
      </c>
      <c r="D31" s="76"/>
      <c r="E31" s="107">
        <f t="shared" si="14"/>
        <v>8</v>
      </c>
      <c r="F31" s="105">
        <f t="shared" si="24"/>
        <v>67</v>
      </c>
      <c r="G31" s="100">
        <f t="shared" si="15"/>
        <v>441</v>
      </c>
      <c r="H31" s="11"/>
      <c r="I31" s="7">
        <f t="shared" si="16"/>
        <v>1.6</v>
      </c>
      <c r="J31" s="110">
        <f t="shared" si="0"/>
        <v>3.3460000000000001</v>
      </c>
      <c r="K31" s="8">
        <f t="shared" si="20"/>
        <v>9.5440000000000005</v>
      </c>
      <c r="L31" s="157"/>
      <c r="M31" s="162">
        <f t="shared" si="1"/>
        <v>1829.08</v>
      </c>
      <c r="N31" s="312">
        <f t="shared" si="2"/>
        <v>1.8290799999999999E-2</v>
      </c>
      <c r="O31" s="159">
        <f t="shared" si="3"/>
        <v>70.599999999999994</v>
      </c>
      <c r="P31" s="212">
        <f t="shared" si="17"/>
        <v>7705.93</v>
      </c>
      <c r="Q31" s="225">
        <f t="shared" si="4"/>
        <v>7.7059299999999997E-2</v>
      </c>
      <c r="R31" s="119">
        <f t="shared" si="21"/>
        <v>109</v>
      </c>
      <c r="S31" s="120">
        <f t="shared" si="22"/>
        <v>0.25</v>
      </c>
      <c r="T31" s="126">
        <f t="shared" si="18"/>
        <v>136</v>
      </c>
      <c r="U31" s="127">
        <f t="shared" si="23"/>
        <v>0.31</v>
      </c>
      <c r="V31" s="386"/>
      <c r="W31" s="351">
        <f t="shared" si="5"/>
        <v>1374.34</v>
      </c>
      <c r="X31" s="352">
        <f t="shared" si="19"/>
        <v>9080.27</v>
      </c>
      <c r="Y31" s="355"/>
      <c r="Z31" s="356">
        <f t="shared" si="6"/>
        <v>90919.73</v>
      </c>
      <c r="AA31" s="357">
        <f t="shared" si="7"/>
        <v>0.09</v>
      </c>
      <c r="AB31" s="358">
        <f t="shared" si="8"/>
        <v>1303.388130311615</v>
      </c>
      <c r="AC31" s="359">
        <f t="shared" si="9"/>
        <v>1744.388130311615</v>
      </c>
      <c r="AD31" s="174">
        <v>12</v>
      </c>
      <c r="AE31" s="389"/>
      <c r="AF31" s="353">
        <f t="shared" si="10"/>
        <v>0.18</v>
      </c>
      <c r="AG31" s="354">
        <f t="shared" si="11"/>
        <v>0.01</v>
      </c>
      <c r="AL31" s="398"/>
    </row>
    <row r="32" spans="1:38" ht="15">
      <c r="A32" s="165">
        <v>13</v>
      </c>
      <c r="B32" s="107">
        <f t="shared" si="12"/>
        <v>1</v>
      </c>
      <c r="C32" s="112">
        <f t="shared" si="13"/>
        <v>28</v>
      </c>
      <c r="D32" s="76"/>
      <c r="E32" s="107">
        <f t="shared" si="14"/>
        <v>8</v>
      </c>
      <c r="F32" s="105">
        <f t="shared" si="24"/>
        <v>75</v>
      </c>
      <c r="G32" s="100">
        <f t="shared" si="15"/>
        <v>516</v>
      </c>
      <c r="H32" s="11"/>
      <c r="I32" s="7">
        <f t="shared" si="16"/>
        <v>1.635</v>
      </c>
      <c r="J32" s="110">
        <f t="shared" si="0"/>
        <v>5.4710000000000001</v>
      </c>
      <c r="K32" s="8">
        <f t="shared" si="20"/>
        <v>15.015000000000001</v>
      </c>
      <c r="L32" s="157"/>
      <c r="M32" s="162">
        <f t="shared" si="1"/>
        <v>2990.88</v>
      </c>
      <c r="N32" s="312">
        <f t="shared" si="2"/>
        <v>2.9908800000000003E-2</v>
      </c>
      <c r="O32" s="159">
        <f t="shared" si="3"/>
        <v>111.15</v>
      </c>
      <c r="P32" s="212">
        <f t="shared" si="17"/>
        <v>13044.84</v>
      </c>
      <c r="Q32" s="225">
        <f t="shared" si="4"/>
        <v>0.13044839999999999</v>
      </c>
      <c r="R32" s="119">
        <f t="shared" si="21"/>
        <v>117</v>
      </c>
      <c r="S32" s="120">
        <f t="shared" si="22"/>
        <v>0.23</v>
      </c>
      <c r="T32" s="126">
        <f t="shared" si="18"/>
        <v>145</v>
      </c>
      <c r="U32" s="127">
        <f t="shared" si="23"/>
        <v>0.28000000000000003</v>
      </c>
      <c r="V32" s="386"/>
      <c r="W32" s="351">
        <f t="shared" si="5"/>
        <v>2162.16</v>
      </c>
      <c r="X32" s="352">
        <f t="shared" si="19"/>
        <v>15207</v>
      </c>
      <c r="Y32" s="355"/>
      <c r="Z32" s="356">
        <f t="shared" si="6"/>
        <v>84793</v>
      </c>
      <c r="AA32" s="357">
        <f t="shared" si="7"/>
        <v>0.15</v>
      </c>
      <c r="AB32" s="358">
        <f t="shared" si="8"/>
        <v>778.43210076473235</v>
      </c>
      <c r="AC32" s="359">
        <f t="shared" si="9"/>
        <v>1294.4321007647322</v>
      </c>
      <c r="AD32" s="174">
        <v>13</v>
      </c>
      <c r="AE32" s="389"/>
      <c r="AF32" s="353">
        <f t="shared" si="10"/>
        <v>0.17</v>
      </c>
      <c r="AG32" s="354">
        <f t="shared" si="11"/>
        <v>0.02</v>
      </c>
      <c r="AL32" s="398"/>
    </row>
    <row r="33" spans="1:38" ht="15">
      <c r="A33" s="165">
        <v>14</v>
      </c>
      <c r="B33" s="107">
        <f t="shared" si="12"/>
        <v>1</v>
      </c>
      <c r="C33" s="112">
        <f t="shared" si="13"/>
        <v>29</v>
      </c>
      <c r="D33" s="76"/>
      <c r="E33" s="107">
        <f t="shared" si="14"/>
        <v>8</v>
      </c>
      <c r="F33" s="105">
        <f t="shared" si="24"/>
        <v>83</v>
      </c>
      <c r="G33" s="100">
        <f t="shared" si="15"/>
        <v>599</v>
      </c>
      <c r="H33" s="11"/>
      <c r="I33" s="7">
        <f t="shared" si="16"/>
        <v>1.67</v>
      </c>
      <c r="J33" s="110">
        <f t="shared" si="0"/>
        <v>9.1370000000000005</v>
      </c>
      <c r="K33" s="8">
        <f t="shared" si="20"/>
        <v>24.152000000000001</v>
      </c>
      <c r="L33" s="157"/>
      <c r="M33" s="162">
        <f t="shared" si="1"/>
        <v>4987.4399999999996</v>
      </c>
      <c r="N33" s="312">
        <f t="shared" si="2"/>
        <v>4.9874399999999999E-2</v>
      </c>
      <c r="O33" s="159">
        <f t="shared" si="3"/>
        <v>178.71</v>
      </c>
      <c r="P33" s="212">
        <f t="shared" si="17"/>
        <v>22343.95</v>
      </c>
      <c r="Q33" s="225">
        <f t="shared" si="4"/>
        <v>0.22343950000000001</v>
      </c>
      <c r="R33" s="119">
        <f t="shared" si="21"/>
        <v>125</v>
      </c>
      <c r="S33" s="120">
        <f t="shared" si="22"/>
        <v>0.21</v>
      </c>
      <c r="T33" s="126">
        <f t="shared" si="18"/>
        <v>154</v>
      </c>
      <c r="U33" s="127">
        <f t="shared" si="23"/>
        <v>0.26</v>
      </c>
      <c r="V33" s="386"/>
      <c r="W33" s="351">
        <f t="shared" si="5"/>
        <v>3477.89</v>
      </c>
      <c r="X33" s="352">
        <f t="shared" si="19"/>
        <v>25821.84</v>
      </c>
      <c r="Y33" s="355"/>
      <c r="Z33" s="356">
        <f t="shared" si="6"/>
        <v>74178.16</v>
      </c>
      <c r="AA33" s="357">
        <f t="shared" si="7"/>
        <v>0.26</v>
      </c>
      <c r="AB33" s="358">
        <f t="shared" si="8"/>
        <v>430.64446309663703</v>
      </c>
      <c r="AC33" s="359">
        <f t="shared" si="9"/>
        <v>1029.6444630966371</v>
      </c>
      <c r="AD33" s="174">
        <v>14</v>
      </c>
      <c r="AE33" s="389"/>
      <c r="AF33" s="353">
        <f t="shared" si="10"/>
        <v>0.16</v>
      </c>
      <c r="AG33" s="354">
        <f t="shared" si="11"/>
        <v>0.03</v>
      </c>
      <c r="AJ33" s="398"/>
      <c r="AL33" s="398"/>
    </row>
    <row r="34" spans="1:38" ht="15">
      <c r="A34" s="165">
        <v>15</v>
      </c>
      <c r="B34" s="108">
        <f t="shared" si="12"/>
        <v>1</v>
      </c>
      <c r="C34" s="102">
        <f t="shared" si="13"/>
        <v>30</v>
      </c>
      <c r="D34" s="9"/>
      <c r="E34" s="108">
        <f t="shared" si="14"/>
        <v>8</v>
      </c>
      <c r="F34" s="101">
        <f t="shared" si="24"/>
        <v>91</v>
      </c>
      <c r="G34" s="102">
        <f t="shared" si="15"/>
        <v>690</v>
      </c>
      <c r="H34" s="9"/>
      <c r="I34" s="13">
        <f t="shared" si="16"/>
        <v>1.7050000000000001</v>
      </c>
      <c r="J34" s="14">
        <f t="shared" si="0"/>
        <v>15.579000000000001</v>
      </c>
      <c r="K34" s="15">
        <f t="shared" si="20"/>
        <v>39.731000000000002</v>
      </c>
      <c r="L34" s="157"/>
      <c r="M34" s="163">
        <f t="shared" si="1"/>
        <v>8498.9699999999993</v>
      </c>
      <c r="N34" s="313">
        <f t="shared" si="2"/>
        <v>8.4989699999999987E-2</v>
      </c>
      <c r="O34" s="160">
        <f t="shared" si="3"/>
        <v>294</v>
      </c>
      <c r="P34" s="213">
        <f t="shared" si="17"/>
        <v>38732.44</v>
      </c>
      <c r="Q34" s="224">
        <f t="shared" si="4"/>
        <v>0.38732440000000001</v>
      </c>
      <c r="R34" s="121">
        <f t="shared" si="21"/>
        <v>132</v>
      </c>
      <c r="S34" s="122">
        <f t="shared" si="22"/>
        <v>0.19</v>
      </c>
      <c r="T34" s="130">
        <f t="shared" si="18"/>
        <v>162</v>
      </c>
      <c r="U34" s="131">
        <f t="shared" si="23"/>
        <v>0.23</v>
      </c>
      <c r="V34" s="386"/>
      <c r="W34" s="360">
        <f t="shared" si="5"/>
        <v>5721.26</v>
      </c>
      <c r="X34" s="361">
        <f t="shared" si="19"/>
        <v>44453.7</v>
      </c>
      <c r="Y34" s="355"/>
      <c r="Z34" s="364">
        <f t="shared" si="6"/>
        <v>55546.3</v>
      </c>
      <c r="AA34" s="365">
        <f t="shared" si="7"/>
        <v>0.44</v>
      </c>
      <c r="AB34" s="366">
        <f t="shared" si="8"/>
        <v>204.5010476190476</v>
      </c>
      <c r="AC34" s="367">
        <f t="shared" si="9"/>
        <v>894.50104761904754</v>
      </c>
      <c r="AD34" s="174">
        <v>15</v>
      </c>
      <c r="AE34" s="389"/>
      <c r="AF34" s="362">
        <f t="shared" si="10"/>
        <v>0.15</v>
      </c>
      <c r="AG34" s="363">
        <f t="shared" si="11"/>
        <v>0.06</v>
      </c>
    </row>
    <row r="35" spans="1:38" ht="15">
      <c r="A35" s="165">
        <v>16</v>
      </c>
      <c r="B35" s="107">
        <f t="shared" si="12"/>
        <v>1</v>
      </c>
      <c r="C35" s="112">
        <f t="shared" si="13"/>
        <v>31</v>
      </c>
      <c r="D35" s="76"/>
      <c r="E35" s="107">
        <f t="shared" si="14"/>
        <v>8</v>
      </c>
      <c r="F35" s="105">
        <f t="shared" si="24"/>
        <v>99</v>
      </c>
      <c r="G35" s="100">
        <f t="shared" si="15"/>
        <v>789</v>
      </c>
      <c r="H35" s="11"/>
      <c r="I35" s="7">
        <f t="shared" si="16"/>
        <v>1.74</v>
      </c>
      <c r="J35" s="110">
        <f t="shared" si="0"/>
        <v>27.106999999999999</v>
      </c>
      <c r="K35" s="8">
        <f t="shared" si="20"/>
        <v>66.837999999999994</v>
      </c>
      <c r="L35" s="157"/>
      <c r="M35" s="162">
        <f t="shared" si="1"/>
        <v>14793.17</v>
      </c>
      <c r="N35" s="312">
        <f t="shared" si="2"/>
        <v>0.1479317</v>
      </c>
      <c r="O35" s="159">
        <f t="shared" si="3"/>
        <v>494.62</v>
      </c>
      <c r="P35" s="212">
        <f t="shared" si="17"/>
        <v>68057.66</v>
      </c>
      <c r="Q35" s="225">
        <f t="shared" si="4"/>
        <v>0.68057660000000009</v>
      </c>
      <c r="R35" s="119">
        <f t="shared" si="21"/>
        <v>138</v>
      </c>
      <c r="S35" s="120">
        <f t="shared" si="22"/>
        <v>0.17</v>
      </c>
      <c r="T35" s="126">
        <f t="shared" si="18"/>
        <v>169</v>
      </c>
      <c r="U35" s="127">
        <f t="shared" si="23"/>
        <v>0.21</v>
      </c>
      <c r="V35" s="386"/>
      <c r="W35" s="351">
        <f t="shared" si="5"/>
        <v>9624.67</v>
      </c>
      <c r="X35" s="352">
        <f t="shared" si="19"/>
        <v>77682.33</v>
      </c>
      <c r="Y35" s="355"/>
      <c r="Z35" s="356">
        <f t="shared" si="6"/>
        <v>22317.67</v>
      </c>
      <c r="AA35" s="357">
        <f t="shared" si="7"/>
        <v>0.78</v>
      </c>
      <c r="AB35" s="358">
        <f t="shared" si="8"/>
        <v>60.687812866442918</v>
      </c>
      <c r="AC35" s="359">
        <f t="shared" si="9"/>
        <v>849.68781286644287</v>
      </c>
      <c r="AD35" s="174">
        <v>16</v>
      </c>
      <c r="AE35" s="389"/>
      <c r="AF35" s="353">
        <f t="shared" si="10"/>
        <v>0.14000000000000001</v>
      </c>
      <c r="AG35" s="354">
        <f t="shared" si="11"/>
        <v>0.1</v>
      </c>
    </row>
    <row r="36" spans="1:38" ht="15">
      <c r="A36" s="165">
        <v>17</v>
      </c>
      <c r="B36" s="107">
        <f t="shared" si="12"/>
        <v>1</v>
      </c>
      <c r="C36" s="112">
        <f t="shared" si="13"/>
        <v>32</v>
      </c>
      <c r="D36" s="76"/>
      <c r="E36" s="107">
        <f t="shared" si="14"/>
        <v>8</v>
      </c>
      <c r="F36" s="105">
        <f t="shared" si="24"/>
        <v>107</v>
      </c>
      <c r="G36" s="100">
        <f t="shared" si="15"/>
        <v>896</v>
      </c>
      <c r="H36" s="11"/>
      <c r="I36" s="7">
        <f t="shared" si="16"/>
        <v>1.7749999999999999</v>
      </c>
      <c r="J36" s="110">
        <f t="shared" si="0"/>
        <v>48.115000000000002</v>
      </c>
      <c r="K36" s="8">
        <f t="shared" si="20"/>
        <v>114.953</v>
      </c>
      <c r="L36" s="157"/>
      <c r="M36" s="162">
        <f t="shared" si="1"/>
        <v>26291.34</v>
      </c>
      <c r="N36" s="312">
        <f t="shared" si="2"/>
        <v>0.26291340000000002</v>
      </c>
      <c r="O36" s="159">
        <f t="shared" si="3"/>
        <v>850.63</v>
      </c>
      <c r="P36" s="212">
        <f t="shared" si="17"/>
        <v>121370.34</v>
      </c>
      <c r="Q36" s="225">
        <f t="shared" si="4"/>
        <v>1.2137034</v>
      </c>
      <c r="R36" s="119">
        <f t="shared" si="21"/>
        <v>143</v>
      </c>
      <c r="S36" s="120">
        <f t="shared" si="22"/>
        <v>0.16</v>
      </c>
      <c r="T36" s="126">
        <f t="shared" si="18"/>
        <v>175</v>
      </c>
      <c r="U36" s="127">
        <f t="shared" si="23"/>
        <v>0.2</v>
      </c>
      <c r="V36" s="386"/>
      <c r="W36" s="351">
        <f t="shared" si="5"/>
        <v>16553.23</v>
      </c>
      <c r="X36" s="352">
        <f t="shared" si="19"/>
        <v>137923.57</v>
      </c>
      <c r="Y36" s="355"/>
      <c r="Z36" s="356">
        <f t="shared" si="6"/>
        <v>-37923.57</v>
      </c>
      <c r="AA36" s="357">
        <f t="shared" si="7"/>
        <v>1.38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0.14000000000000001</v>
      </c>
      <c r="AG36" s="354">
        <f t="shared" si="11"/>
        <v>0.17</v>
      </c>
    </row>
    <row r="37" spans="1:38" ht="15">
      <c r="A37" s="165">
        <v>18</v>
      </c>
      <c r="B37" s="107">
        <f t="shared" si="12"/>
        <v>1</v>
      </c>
      <c r="C37" s="112">
        <f t="shared" si="13"/>
        <v>33</v>
      </c>
      <c r="D37" s="76"/>
      <c r="E37" s="107">
        <f t="shared" si="14"/>
        <v>8</v>
      </c>
      <c r="F37" s="105">
        <f t="shared" si="24"/>
        <v>115</v>
      </c>
      <c r="G37" s="100">
        <f t="shared" si="15"/>
        <v>1011</v>
      </c>
      <c r="H37" s="11"/>
      <c r="I37" s="7">
        <f t="shared" si="16"/>
        <v>1.81</v>
      </c>
      <c r="J37" s="110">
        <f t="shared" si="0"/>
        <v>87.087999999999994</v>
      </c>
      <c r="K37" s="8">
        <f t="shared" si="20"/>
        <v>202.041</v>
      </c>
      <c r="L37" s="157"/>
      <c r="M37" s="162">
        <f t="shared" si="1"/>
        <v>47705.81</v>
      </c>
      <c r="N37" s="312">
        <f t="shared" si="2"/>
        <v>0.47705809999999998</v>
      </c>
      <c r="O37" s="159">
        <f t="shared" si="3"/>
        <v>1495.1</v>
      </c>
      <c r="P37" s="212">
        <f t="shared" si="17"/>
        <v>219896.46</v>
      </c>
      <c r="Q37" s="225">
        <f t="shared" si="4"/>
        <v>2.1989646</v>
      </c>
      <c r="R37" s="119">
        <f t="shared" si="21"/>
        <v>147</v>
      </c>
      <c r="S37" s="120">
        <f t="shared" si="22"/>
        <v>0.15</v>
      </c>
      <c r="T37" s="126">
        <f t="shared" si="18"/>
        <v>180</v>
      </c>
      <c r="U37" s="127">
        <f t="shared" si="23"/>
        <v>0.18</v>
      </c>
      <c r="V37" s="386"/>
      <c r="W37" s="351">
        <f t="shared" si="5"/>
        <v>29093.9</v>
      </c>
      <c r="X37" s="352">
        <f t="shared" si="19"/>
        <v>248990.36</v>
      </c>
      <c r="Y37" s="355"/>
      <c r="Z37" s="356">
        <f t="shared" si="6"/>
        <v>-148990.35999999999</v>
      </c>
      <c r="AA37" s="357">
        <f t="shared" si="7"/>
        <v>2.4900000000000002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0.13</v>
      </c>
      <c r="AG37" s="354">
        <f t="shared" si="11"/>
        <v>0.28999999999999998</v>
      </c>
    </row>
    <row r="38" spans="1:38" ht="15">
      <c r="A38" s="165">
        <v>19</v>
      </c>
      <c r="B38" s="107">
        <f t="shared" si="12"/>
        <v>1</v>
      </c>
      <c r="C38" s="112">
        <f t="shared" si="13"/>
        <v>34</v>
      </c>
      <c r="D38" s="76"/>
      <c r="E38" s="107">
        <f t="shared" si="14"/>
        <v>8</v>
      </c>
      <c r="F38" s="105">
        <f t="shared" si="24"/>
        <v>123</v>
      </c>
      <c r="G38" s="100">
        <f t="shared" si="15"/>
        <v>1134</v>
      </c>
      <c r="H38" s="11"/>
      <c r="I38" s="7">
        <f t="shared" si="16"/>
        <v>1.845</v>
      </c>
      <c r="J38" s="110">
        <f t="shared" si="0"/>
        <v>160.67699999999999</v>
      </c>
      <c r="K38" s="8">
        <f t="shared" si="20"/>
        <v>362.71799999999996</v>
      </c>
      <c r="L38" s="157"/>
      <c r="M38" s="162">
        <f t="shared" si="1"/>
        <v>88329.66</v>
      </c>
      <c r="N38" s="312">
        <f t="shared" si="2"/>
        <v>0.88329659999999999</v>
      </c>
      <c r="O38" s="159">
        <f t="shared" si="3"/>
        <v>2684.13</v>
      </c>
      <c r="P38" s="212">
        <f t="shared" si="17"/>
        <v>405091.54</v>
      </c>
      <c r="Q38" s="225">
        <f t="shared" si="4"/>
        <v>4.0509154000000001</v>
      </c>
      <c r="R38" s="119">
        <f t="shared" si="21"/>
        <v>151</v>
      </c>
      <c r="S38" s="120">
        <f t="shared" si="22"/>
        <v>0.13</v>
      </c>
      <c r="T38" s="126">
        <f t="shared" si="18"/>
        <v>185</v>
      </c>
      <c r="U38" s="127">
        <f t="shared" si="23"/>
        <v>0.16</v>
      </c>
      <c r="V38" s="386"/>
      <c r="W38" s="351">
        <f t="shared" si="5"/>
        <v>52231.39</v>
      </c>
      <c r="X38" s="352">
        <f t="shared" si="19"/>
        <v>457322.93</v>
      </c>
      <c r="Y38" s="355"/>
      <c r="Z38" s="356">
        <f t="shared" si="6"/>
        <v>-357322.93</v>
      </c>
      <c r="AA38" s="357">
        <f t="shared" si="7"/>
        <v>4.57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0.13</v>
      </c>
      <c r="AG38" s="354">
        <f t="shared" si="11"/>
        <v>0.52</v>
      </c>
    </row>
    <row r="39" spans="1:38" ht="15.75" thickBot="1">
      <c r="A39" s="166">
        <v>20</v>
      </c>
      <c r="B39" s="109">
        <f t="shared" si="12"/>
        <v>1</v>
      </c>
      <c r="C39" s="113">
        <f t="shared" si="13"/>
        <v>35</v>
      </c>
      <c r="D39" s="79"/>
      <c r="E39" s="109">
        <f t="shared" si="14"/>
        <v>8</v>
      </c>
      <c r="F39" s="106">
        <f t="shared" si="24"/>
        <v>131</v>
      </c>
      <c r="G39" s="103">
        <f t="shared" si="15"/>
        <v>1265</v>
      </c>
      <c r="H39" s="21"/>
      <c r="I39" s="17">
        <f t="shared" si="16"/>
        <v>1.88</v>
      </c>
      <c r="J39" s="111">
        <f t="shared" si="0"/>
        <v>302.07299999999998</v>
      </c>
      <c r="K39" s="18">
        <f t="shared" si="20"/>
        <v>664.79099999999994</v>
      </c>
      <c r="L39" s="157"/>
      <c r="M39" s="164">
        <f t="shared" si="1"/>
        <v>166809.24</v>
      </c>
      <c r="N39" s="314">
        <f t="shared" si="2"/>
        <v>1.6680923999999999</v>
      </c>
      <c r="O39" s="161">
        <f t="shared" si="3"/>
        <v>4919.45</v>
      </c>
      <c r="P39" s="211">
        <f t="shared" si="17"/>
        <v>759153.06</v>
      </c>
      <c r="Q39" s="226">
        <f t="shared" si="4"/>
        <v>7.5915306000000005</v>
      </c>
      <c r="R39" s="123">
        <f t="shared" si="21"/>
        <v>154</v>
      </c>
      <c r="S39" s="124">
        <f t="shared" si="22"/>
        <v>0.12</v>
      </c>
      <c r="T39" s="128">
        <f t="shared" si="18"/>
        <v>189</v>
      </c>
      <c r="U39" s="129">
        <f t="shared" si="23"/>
        <v>0.15</v>
      </c>
      <c r="V39" s="386"/>
      <c r="W39" s="368">
        <f t="shared" si="5"/>
        <v>95729.9</v>
      </c>
      <c r="X39" s="369">
        <f t="shared" si="19"/>
        <v>854882.96</v>
      </c>
      <c r="Y39" s="355"/>
      <c r="Z39" s="372">
        <f t="shared" si="6"/>
        <v>-754882.96</v>
      </c>
      <c r="AA39" s="373">
        <f t="shared" si="7"/>
        <v>8.5500000000000007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0.13</v>
      </c>
      <c r="AG39" s="371">
        <f t="shared" si="11"/>
        <v>0.96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9">
        <v>1</v>
      </c>
      <c r="C43" s="399"/>
      <c r="D43" s="399"/>
      <c r="E43" s="399"/>
      <c r="F43" s="399">
        <v>2</v>
      </c>
      <c r="G43" s="399"/>
      <c r="H43" s="399"/>
      <c r="I43" s="399"/>
      <c r="J43" s="399">
        <v>3</v>
      </c>
      <c r="K43" s="399"/>
      <c r="L43" s="399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9"/>
      <c r="W43" s="431">
        <v>5</v>
      </c>
      <c r="X43" s="432"/>
      <c r="Y43" s="399"/>
      <c r="Z43" s="399"/>
      <c r="AA43" s="431">
        <v>6</v>
      </c>
      <c r="AB43" s="431"/>
      <c r="AF43" s="431">
        <v>7</v>
      </c>
      <c r="AG43" s="431"/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12">
    <mergeCell ref="AI5:AI6"/>
    <mergeCell ref="N12:O12"/>
    <mergeCell ref="M18:N18"/>
    <mergeCell ref="P18:Q18"/>
    <mergeCell ref="R18:S18"/>
    <mergeCell ref="T18:U18"/>
    <mergeCell ref="AB18:AC18"/>
    <mergeCell ref="AI26:AI27"/>
    <mergeCell ref="M43:U43"/>
    <mergeCell ref="W43:X43"/>
    <mergeCell ref="AA43:AB43"/>
    <mergeCell ref="AF43:AG43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12" sqref="B12:B15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5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5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5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5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5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5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5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5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5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5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5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2:L39"/>
  <sheetViews>
    <sheetView workbookViewId="0">
      <selection activeCell="B2" sqref="B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5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5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5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5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5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5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5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L43"/>
  <sheetViews>
    <sheetView workbookViewId="0">
      <pane xSplit="1" ySplit="18" topLeftCell="F22" activePane="bottomRight" state="frozen"/>
      <selection pane="topRight" activeCell="B1" sqref="B1"/>
      <selection pane="bottomLeft" activeCell="A16" sqref="A16"/>
      <selection pane="bottomRight" activeCell="AI13" sqref="AI1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42578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v>18</v>
      </c>
      <c r="D2" s="83"/>
      <c r="E2" s="96" t="s">
        <v>12</v>
      </c>
      <c r="F2" s="247" t="str">
        <f>IF(G$2&lt;2,"д.б. &gt;1","")</f>
        <v/>
      </c>
      <c r="G2" s="144">
        <v>19</v>
      </c>
      <c r="H2" s="84"/>
      <c r="I2" s="96" t="s">
        <v>0</v>
      </c>
      <c r="J2" s="248" t="str">
        <f>IF(K$2&lt;0,"д.б. &gt;0","")</f>
        <v/>
      </c>
      <c r="K2" s="149">
        <v>0.1</v>
      </c>
      <c r="L2" s="115"/>
      <c r="M2" s="114" t="s">
        <v>27</v>
      </c>
      <c r="N2" s="114"/>
      <c r="O2" s="150" t="s">
        <v>96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1.4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4</v>
      </c>
      <c r="L4" s="115"/>
      <c r="M4" s="176" t="s">
        <v>30</v>
      </c>
      <c r="N4" s="176"/>
      <c r="O4" s="155">
        <v>7.4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146">
        <v>4</v>
      </c>
      <c r="D6" s="40"/>
      <c r="E6" s="255" t="s">
        <v>13</v>
      </c>
      <c r="F6" s="247" t="str">
        <f>IF(G$6&lt;0,"д.б. &gt;=0","")</f>
        <v/>
      </c>
      <c r="G6" s="146">
        <v>3</v>
      </c>
      <c r="H6" s="41"/>
      <c r="I6" s="255" t="s">
        <v>2</v>
      </c>
      <c r="J6" s="248" t="str">
        <f>IF(K$6&lt;0,"д.б. &gt;=0","")</f>
        <v/>
      </c>
      <c r="K6" s="147">
        <v>6</v>
      </c>
      <c r="L6" s="135"/>
      <c r="M6" s="136" t="s">
        <v>36</v>
      </c>
      <c r="N6" s="136"/>
      <c r="O6" s="152">
        <v>8.08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4</v>
      </c>
      <c r="H7" s="94"/>
      <c r="I7" s="255" t="s">
        <v>3</v>
      </c>
      <c r="J7" s="248" t="str">
        <f>IF(AND(K$6=0,K$7&lt;&gt;0),"д.б. =0","")</f>
        <v/>
      </c>
      <c r="K7" s="143">
        <v>0.02</v>
      </c>
      <c r="L7" s="135"/>
      <c r="M7" s="136" t="s">
        <v>35</v>
      </c>
      <c r="N7" s="136"/>
      <c r="O7" s="153">
        <v>144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v>0</v>
      </c>
      <c r="D9" s="290"/>
      <c r="E9" s="287" t="s">
        <v>15</v>
      </c>
      <c r="F9" s="315"/>
      <c r="G9" s="288">
        <v>11</v>
      </c>
      <c r="H9" s="292"/>
      <c r="I9" s="287" t="s">
        <v>4</v>
      </c>
      <c r="J9" s="248" t="str">
        <f>IF(K$9&lt;0,"д.б. &gt;=0","")</f>
        <v/>
      </c>
      <c r="K9" s="293">
        <v>9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v>0</v>
      </c>
      <c r="D10" s="296"/>
      <c r="E10" s="287" t="s">
        <v>16</v>
      </c>
      <c r="F10" s="315"/>
      <c r="G10" s="289">
        <v>8</v>
      </c>
      <c r="H10" s="297"/>
      <c r="I10" s="287" t="s">
        <v>5</v>
      </c>
      <c r="J10" s="248" t="str">
        <f>IF(AND(K$9=0,K$10&lt;&gt;0),"д.б. =0","")</f>
        <v/>
      </c>
      <c r="K10" s="298">
        <v>3.5000000000000003E-2</v>
      </c>
      <c r="L10" s="294"/>
      <c r="M10" s="299" t="s">
        <v>38</v>
      </c>
      <c r="N10" s="299"/>
      <c r="O10" s="300">
        <v>100000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0</v>
      </c>
      <c r="H12" s="243"/>
      <c r="I12" s="280" t="s">
        <v>92</v>
      </c>
      <c r="J12" s="248" t="str">
        <f>IF(K$12&lt;0,"д.б. &gt;=0","")</f>
        <v/>
      </c>
      <c r="K12" s="319">
        <v>0</v>
      </c>
      <c r="L12" s="294"/>
      <c r="M12" s="393" t="s">
        <v>95</v>
      </c>
      <c r="N12" s="420" t="s">
        <v>97</v>
      </c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0</v>
      </c>
      <c r="H13" s="243"/>
      <c r="I13" s="280" t="s">
        <v>93</v>
      </c>
      <c r="J13" s="248" t="str">
        <f>IF(AND(K$12=0,K$13&lt;&gt;0),"д.б. =0","")</f>
        <v/>
      </c>
      <c r="K13" s="317"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v>0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341" t="s">
        <v>42</v>
      </c>
      <c r="AG18" s="34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0.1</v>
      </c>
      <c r="K20" s="8">
        <f>J20</f>
        <v>0.1</v>
      </c>
      <c r="L20" s="157"/>
      <c r="M20" s="162">
        <f t="shared" ref="M20:M39" si="1">ROUND(C20*O20-K20*$O$6,2)</f>
        <v>12.51</v>
      </c>
      <c r="N20" s="312">
        <f t="shared" ref="N20:N39" si="2">IF($O$10&gt;0,M20/$O$10,0)</f>
        <v>1.2510000000000001E-4</v>
      </c>
      <c r="O20" s="159">
        <f t="shared" ref="O20:O39" si="3">ROUND(ROUND(K20,2)*$O$4,2)</f>
        <v>0.74</v>
      </c>
      <c r="P20" s="212">
        <f>ROUND(J20*$O$6,2)</f>
        <v>0.81</v>
      </c>
      <c r="Q20" s="225">
        <f t="shared" ref="Q20:Q39" si="4">P20/$O$10</f>
        <v>8.1000000000000004E-6</v>
      </c>
      <c r="R20" s="119">
        <f>ROUND(P20/O20,0)</f>
        <v>1</v>
      </c>
      <c r="S20" s="120">
        <v>0</v>
      </c>
      <c r="T20" s="126">
        <f>R20+C20</f>
        <v>19</v>
      </c>
      <c r="U20" s="127">
        <v>0</v>
      </c>
      <c r="V20" s="386"/>
      <c r="W20" s="351">
        <f t="shared" ref="W20:W39" si="5">ROUND(K20*$O$7,2)</f>
        <v>14.4</v>
      </c>
      <c r="X20" s="352">
        <f>ROUND(P20+W20,2)</f>
        <v>15.21</v>
      </c>
      <c r="Y20" s="355"/>
      <c r="Z20" s="356">
        <f t="shared" ref="Z20:Z39" si="6">IF($O$10&gt;0,ROUND($O$10-X20,2),0)</f>
        <v>99984.79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135130.14864864864</v>
      </c>
      <c r="AC20" s="359">
        <f t="shared" ref="AC20:AC39" si="9">IF(AB20&gt;0,AB20+G20,0)</f>
        <v>135130.14864864864</v>
      </c>
      <c r="AD20" s="174">
        <v>1</v>
      </c>
      <c r="AE20" s="389"/>
      <c r="AF20" s="353">
        <f t="shared" ref="AF20:AF39" si="10">IF(P20&gt;0,ROUND(W20/P20,2),0)</f>
        <v>17.78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19</v>
      </c>
      <c r="G21" s="100">
        <f t="shared" ref="G21:G39" si="15">G20+F21</f>
        <v>19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0.1</v>
      </c>
      <c r="K21" s="8">
        <f>K20+ROUND(J21,3)</f>
        <v>0.2</v>
      </c>
      <c r="L21" s="157"/>
      <c r="M21" s="162">
        <f t="shared" si="1"/>
        <v>25.02</v>
      </c>
      <c r="N21" s="312">
        <f t="shared" si="2"/>
        <v>2.5020000000000001E-4</v>
      </c>
      <c r="O21" s="159">
        <f t="shared" si="3"/>
        <v>1.48</v>
      </c>
      <c r="P21" s="212">
        <f t="shared" ref="P21:P39" si="17">ROUND((ROUND(K20,2)*(G21-G20)*$O$4+P20+J21*$O$6),2)</f>
        <v>15.68</v>
      </c>
      <c r="Q21" s="225">
        <f t="shared" si="4"/>
        <v>1.5679999999999999E-4</v>
      </c>
      <c r="R21" s="119">
        <f>ROUND(P21/O21,0)</f>
        <v>11</v>
      </c>
      <c r="S21" s="120">
        <f>ROUND(R21/G21,2)</f>
        <v>0.57999999999999996</v>
      </c>
      <c r="T21" s="126">
        <f t="shared" ref="T21:T39" si="18">R21+C21</f>
        <v>29</v>
      </c>
      <c r="U21" s="127">
        <f>ROUND(T21/G21,2)</f>
        <v>1.53</v>
      </c>
      <c r="V21" s="386"/>
      <c r="W21" s="351">
        <f t="shared" si="5"/>
        <v>28.8</v>
      </c>
      <c r="X21" s="352">
        <f t="shared" ref="X21:X39" si="19">ROUND(P21+W21,2)</f>
        <v>44.48</v>
      </c>
      <c r="Y21" s="355"/>
      <c r="Z21" s="356">
        <f t="shared" si="6"/>
        <v>99955.520000000004</v>
      </c>
      <c r="AA21" s="357">
        <f t="shared" si="7"/>
        <v>0</v>
      </c>
      <c r="AB21" s="358">
        <f t="shared" si="8"/>
        <v>67553.081081081094</v>
      </c>
      <c r="AC21" s="359">
        <f t="shared" si="9"/>
        <v>67572.081081081094</v>
      </c>
      <c r="AD21" s="174">
        <v>2</v>
      </c>
      <c r="AE21" s="389"/>
      <c r="AF21" s="353">
        <f t="shared" si="10"/>
        <v>1.84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18</v>
      </c>
      <c r="D22" s="76"/>
      <c r="E22" s="107">
        <f t="shared" si="14"/>
        <v>4</v>
      </c>
      <c r="F22" s="105">
        <f>F21+E22</f>
        <v>23</v>
      </c>
      <c r="G22" s="100">
        <f>G21+F22</f>
        <v>42</v>
      </c>
      <c r="H22" s="11"/>
      <c r="I22" s="7">
        <f t="shared" si="16"/>
        <v>1</v>
      </c>
      <c r="J22" s="110">
        <f t="shared" si="0"/>
        <v>0.1</v>
      </c>
      <c r="K22" s="8">
        <f t="shared" ref="K22:K39" si="20">K21+ROUND(J22,3)</f>
        <v>0.30000000000000004</v>
      </c>
      <c r="L22" s="157"/>
      <c r="M22" s="162">
        <f t="shared" si="1"/>
        <v>37.54</v>
      </c>
      <c r="N22" s="312">
        <f t="shared" si="2"/>
        <v>3.7540000000000002E-4</v>
      </c>
      <c r="O22" s="159">
        <f t="shared" si="3"/>
        <v>2.2200000000000002</v>
      </c>
      <c r="P22" s="212">
        <f t="shared" si="17"/>
        <v>50.53</v>
      </c>
      <c r="Q22" s="225">
        <f t="shared" si="4"/>
        <v>5.0529999999999998E-4</v>
      </c>
      <c r="R22" s="119">
        <f t="shared" ref="R22:R39" si="21">ROUND(P22/O22,0)</f>
        <v>23</v>
      </c>
      <c r="S22" s="120">
        <f t="shared" ref="S22:S39" si="22">ROUND(R22/G22,2)</f>
        <v>0.55000000000000004</v>
      </c>
      <c r="T22" s="126">
        <f t="shared" si="18"/>
        <v>41</v>
      </c>
      <c r="U22" s="127">
        <f t="shared" ref="U22:U39" si="23">ROUND(T22/G22,2)</f>
        <v>0.98</v>
      </c>
      <c r="V22" s="386"/>
      <c r="W22" s="351">
        <f t="shared" si="5"/>
        <v>43.2</v>
      </c>
      <c r="X22" s="352">
        <f t="shared" si="19"/>
        <v>93.73</v>
      </c>
      <c r="Y22" s="355"/>
      <c r="Z22" s="356">
        <f t="shared" si="6"/>
        <v>99906.27</v>
      </c>
      <c r="AA22" s="357">
        <f t="shared" si="7"/>
        <v>0</v>
      </c>
      <c r="AB22" s="358">
        <f t="shared" si="8"/>
        <v>45018.391891891886</v>
      </c>
      <c r="AC22" s="359">
        <f t="shared" si="9"/>
        <v>45060.391891891886</v>
      </c>
      <c r="AD22" s="174">
        <v>3</v>
      </c>
      <c r="AE22" s="389"/>
      <c r="AF22" s="353">
        <f t="shared" si="10"/>
        <v>0.85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19</v>
      </c>
      <c r="D23" s="76"/>
      <c r="E23" s="107">
        <f t="shared" si="14"/>
        <v>4</v>
      </c>
      <c r="F23" s="105">
        <f t="shared" ref="F23:F39" si="24">F22+E23</f>
        <v>27</v>
      </c>
      <c r="G23" s="100">
        <f t="shared" si="15"/>
        <v>69</v>
      </c>
      <c r="H23" s="11"/>
      <c r="I23" s="7">
        <f t="shared" si="16"/>
        <v>1.4</v>
      </c>
      <c r="J23" s="110">
        <f t="shared" si="0"/>
        <v>0.14000000000000001</v>
      </c>
      <c r="K23" s="8">
        <f t="shared" si="20"/>
        <v>0.44000000000000006</v>
      </c>
      <c r="L23" s="157"/>
      <c r="M23" s="162">
        <f t="shared" si="1"/>
        <v>58.38</v>
      </c>
      <c r="N23" s="312">
        <f t="shared" si="2"/>
        <v>5.8379999999999999E-4</v>
      </c>
      <c r="O23" s="159">
        <f t="shared" si="3"/>
        <v>3.26</v>
      </c>
      <c r="P23" s="212">
        <f t="shared" si="17"/>
        <v>111.6</v>
      </c>
      <c r="Q23" s="225">
        <f t="shared" si="4"/>
        <v>1.116E-3</v>
      </c>
      <c r="R23" s="119">
        <f t="shared" si="21"/>
        <v>34</v>
      </c>
      <c r="S23" s="120">
        <f t="shared" si="22"/>
        <v>0.49</v>
      </c>
      <c r="T23" s="126">
        <f t="shared" si="18"/>
        <v>53</v>
      </c>
      <c r="U23" s="127">
        <f t="shared" si="23"/>
        <v>0.77</v>
      </c>
      <c r="V23" s="386"/>
      <c r="W23" s="351">
        <f t="shared" si="5"/>
        <v>63.36</v>
      </c>
      <c r="X23" s="352">
        <f t="shared" si="19"/>
        <v>174.96</v>
      </c>
      <c r="Y23" s="355"/>
      <c r="Z23" s="356">
        <f t="shared" si="6"/>
        <v>99825.04</v>
      </c>
      <c r="AA23" s="357">
        <f t="shared" si="7"/>
        <v>0</v>
      </c>
      <c r="AB23" s="358">
        <f t="shared" si="8"/>
        <v>30636.726380368098</v>
      </c>
      <c r="AC23" s="359">
        <f t="shared" si="9"/>
        <v>30705.726380368098</v>
      </c>
      <c r="AD23" s="174">
        <v>4</v>
      </c>
      <c r="AE23" s="389"/>
      <c r="AF23" s="353">
        <f t="shared" si="10"/>
        <v>0.56999999999999995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20</v>
      </c>
      <c r="D24" s="9"/>
      <c r="E24" s="108">
        <f t="shared" si="14"/>
        <v>4</v>
      </c>
      <c r="F24" s="101">
        <f t="shared" si="24"/>
        <v>31</v>
      </c>
      <c r="G24" s="102">
        <f t="shared" si="15"/>
        <v>100</v>
      </c>
      <c r="H24" s="9"/>
      <c r="I24" s="13">
        <f t="shared" si="16"/>
        <v>1.4</v>
      </c>
      <c r="J24" s="14">
        <f t="shared" si="0"/>
        <v>0.19600000000000001</v>
      </c>
      <c r="K24" s="15">
        <f t="shared" si="20"/>
        <v>0.63600000000000012</v>
      </c>
      <c r="L24" s="157"/>
      <c r="M24" s="163">
        <f t="shared" si="1"/>
        <v>89.66</v>
      </c>
      <c r="N24" s="313">
        <f t="shared" si="2"/>
        <v>8.966E-4</v>
      </c>
      <c r="O24" s="160">
        <f t="shared" si="3"/>
        <v>4.74</v>
      </c>
      <c r="P24" s="213">
        <f t="shared" si="17"/>
        <v>214.12</v>
      </c>
      <c r="Q24" s="224">
        <f t="shared" si="4"/>
        <v>2.1412000000000002E-3</v>
      </c>
      <c r="R24" s="121">
        <f t="shared" si="21"/>
        <v>45</v>
      </c>
      <c r="S24" s="122">
        <f t="shared" si="22"/>
        <v>0.45</v>
      </c>
      <c r="T24" s="132">
        <f t="shared" si="18"/>
        <v>65</v>
      </c>
      <c r="U24" s="122">
        <f t="shared" si="23"/>
        <v>0.65</v>
      </c>
      <c r="V24" s="386"/>
      <c r="W24" s="360">
        <f t="shared" si="5"/>
        <v>91.58</v>
      </c>
      <c r="X24" s="361">
        <f t="shared" si="19"/>
        <v>305.7</v>
      </c>
      <c r="Y24" s="355"/>
      <c r="Z24" s="364">
        <f t="shared" si="6"/>
        <v>99694.3</v>
      </c>
      <c r="AA24" s="365">
        <f t="shared" si="7"/>
        <v>0</v>
      </c>
      <c r="AB24" s="366">
        <f t="shared" si="8"/>
        <v>21048.009282700419</v>
      </c>
      <c r="AC24" s="367">
        <f t="shared" si="9"/>
        <v>21148.009282700419</v>
      </c>
      <c r="AD24" s="174">
        <v>5</v>
      </c>
      <c r="AE24" s="389"/>
      <c r="AF24" s="362">
        <f t="shared" si="10"/>
        <v>0.43</v>
      </c>
      <c r="AG24" s="363">
        <f t="shared" si="11"/>
        <v>0</v>
      </c>
      <c r="AI24" s="229"/>
      <c r="AJ24">
        <v>0.01</v>
      </c>
      <c r="AK24">
        <v>905</v>
      </c>
      <c r="AL24" s="398">
        <f t="shared" ref="AL24:AL33" si="25">AK24/$AK$24</f>
        <v>1</v>
      </c>
    </row>
    <row r="25" spans="1:38" ht="15">
      <c r="A25" s="165">
        <v>6</v>
      </c>
      <c r="B25" s="107">
        <f t="shared" si="12"/>
        <v>1</v>
      </c>
      <c r="C25" s="112">
        <f t="shared" si="13"/>
        <v>21</v>
      </c>
      <c r="D25" s="76"/>
      <c r="E25" s="107">
        <f t="shared" si="14"/>
        <v>4</v>
      </c>
      <c r="F25" s="105">
        <f t="shared" si="24"/>
        <v>35</v>
      </c>
      <c r="G25" s="100">
        <f t="shared" si="15"/>
        <v>135</v>
      </c>
      <c r="H25" s="11"/>
      <c r="I25" s="7">
        <f t="shared" si="16"/>
        <v>1.42</v>
      </c>
      <c r="J25" s="110">
        <f t="shared" si="0"/>
        <v>0.27800000000000002</v>
      </c>
      <c r="K25" s="8">
        <f t="shared" si="20"/>
        <v>0.91400000000000015</v>
      </c>
      <c r="L25" s="157"/>
      <c r="M25" s="162">
        <f t="shared" si="1"/>
        <v>133.94</v>
      </c>
      <c r="N25" s="312">
        <f t="shared" si="2"/>
        <v>1.3393999999999999E-3</v>
      </c>
      <c r="O25" s="159">
        <f t="shared" si="3"/>
        <v>6.73</v>
      </c>
      <c r="P25" s="212">
        <f t="shared" si="17"/>
        <v>382.13</v>
      </c>
      <c r="Q25" s="225">
        <f t="shared" si="4"/>
        <v>3.8213000000000001E-3</v>
      </c>
      <c r="R25" s="119">
        <f t="shared" si="21"/>
        <v>57</v>
      </c>
      <c r="S25" s="120">
        <f t="shared" si="22"/>
        <v>0.42</v>
      </c>
      <c r="T25" s="126">
        <f t="shared" si="18"/>
        <v>78</v>
      </c>
      <c r="U25" s="127">
        <f t="shared" si="23"/>
        <v>0.57999999999999996</v>
      </c>
      <c r="V25" s="386"/>
      <c r="W25" s="351">
        <f t="shared" si="5"/>
        <v>131.62</v>
      </c>
      <c r="X25" s="352">
        <f t="shared" si="19"/>
        <v>513.75</v>
      </c>
      <c r="Y25" s="355"/>
      <c r="Z25" s="356">
        <f t="shared" si="6"/>
        <v>99486.25</v>
      </c>
      <c r="AA25" s="357">
        <f t="shared" si="7"/>
        <v>0.01</v>
      </c>
      <c r="AB25" s="358">
        <f t="shared" si="8"/>
        <v>14798.149479940565</v>
      </c>
      <c r="AC25" s="359">
        <f t="shared" si="9"/>
        <v>14933.149479940565</v>
      </c>
      <c r="AD25" s="174">
        <v>6</v>
      </c>
      <c r="AE25" s="389"/>
      <c r="AF25" s="353">
        <f t="shared" si="10"/>
        <v>0.34</v>
      </c>
      <c r="AG25" s="354">
        <f t="shared" si="11"/>
        <v>0</v>
      </c>
      <c r="AI25" s="229"/>
      <c r="AJ25">
        <f t="shared" ref="AJ25:AJ33" si="26">AJ24+0.01</f>
        <v>0.02</v>
      </c>
      <c r="AK25">
        <v>1795</v>
      </c>
      <c r="AL25" s="398">
        <f t="shared" si="25"/>
        <v>1.9834254143646408</v>
      </c>
    </row>
    <row r="26" spans="1:38" ht="15">
      <c r="A26" s="165">
        <v>7</v>
      </c>
      <c r="B26" s="107">
        <f t="shared" si="12"/>
        <v>1</v>
      </c>
      <c r="C26" s="112">
        <f t="shared" si="13"/>
        <v>22</v>
      </c>
      <c r="D26" s="76"/>
      <c r="E26" s="107">
        <f t="shared" si="14"/>
        <v>4</v>
      </c>
      <c r="F26" s="105">
        <f t="shared" si="24"/>
        <v>39</v>
      </c>
      <c r="G26" s="100">
        <f t="shared" si="15"/>
        <v>174</v>
      </c>
      <c r="H26" s="11"/>
      <c r="I26" s="7">
        <f t="shared" si="16"/>
        <v>1.44</v>
      </c>
      <c r="J26" s="110">
        <f t="shared" si="0"/>
        <v>0.4</v>
      </c>
      <c r="K26" s="8">
        <f t="shared" si="20"/>
        <v>1.3140000000000001</v>
      </c>
      <c r="L26" s="157"/>
      <c r="M26" s="162">
        <f t="shared" si="1"/>
        <v>202.56</v>
      </c>
      <c r="N26" s="312">
        <f t="shared" si="2"/>
        <v>2.0256000000000002E-3</v>
      </c>
      <c r="O26" s="159">
        <f t="shared" si="3"/>
        <v>9.69</v>
      </c>
      <c r="P26" s="212">
        <f t="shared" si="17"/>
        <v>647.99</v>
      </c>
      <c r="Q26" s="225">
        <f t="shared" si="4"/>
        <v>6.4799000000000002E-3</v>
      </c>
      <c r="R26" s="119">
        <f t="shared" si="21"/>
        <v>67</v>
      </c>
      <c r="S26" s="120">
        <f t="shared" si="22"/>
        <v>0.39</v>
      </c>
      <c r="T26" s="126">
        <f t="shared" si="18"/>
        <v>89</v>
      </c>
      <c r="U26" s="127">
        <f t="shared" si="23"/>
        <v>0.51</v>
      </c>
      <c r="V26" s="386"/>
      <c r="W26" s="351">
        <f t="shared" si="5"/>
        <v>189.22</v>
      </c>
      <c r="X26" s="352">
        <f t="shared" si="19"/>
        <v>837.21</v>
      </c>
      <c r="Y26" s="355"/>
      <c r="Z26" s="356">
        <f t="shared" si="6"/>
        <v>99162.79</v>
      </c>
      <c r="AA26" s="357">
        <f t="shared" si="7"/>
        <v>0.01</v>
      </c>
      <c r="AB26" s="358">
        <f t="shared" si="8"/>
        <v>10249.139938080496</v>
      </c>
      <c r="AC26" s="359">
        <f t="shared" si="9"/>
        <v>10423.139938080496</v>
      </c>
      <c r="AD26" s="174">
        <v>7</v>
      </c>
      <c r="AE26" s="389"/>
      <c r="AF26" s="353">
        <f t="shared" si="10"/>
        <v>0.28999999999999998</v>
      </c>
      <c r="AG26" s="354">
        <f t="shared" si="11"/>
        <v>0</v>
      </c>
      <c r="AI26" s="419">
        <v>2</v>
      </c>
      <c r="AJ26">
        <f t="shared" si="26"/>
        <v>0.03</v>
      </c>
      <c r="AK26">
        <v>2748</v>
      </c>
      <c r="AL26" s="398">
        <f t="shared" si="25"/>
        <v>3.03646408839779</v>
      </c>
    </row>
    <row r="27" spans="1:38" ht="15">
      <c r="A27" s="165">
        <v>8</v>
      </c>
      <c r="B27" s="107">
        <f t="shared" si="12"/>
        <v>1</v>
      </c>
      <c r="C27" s="112">
        <f t="shared" si="13"/>
        <v>23</v>
      </c>
      <c r="D27" s="76"/>
      <c r="E27" s="107">
        <f t="shared" si="14"/>
        <v>4</v>
      </c>
      <c r="F27" s="105">
        <f t="shared" si="24"/>
        <v>43</v>
      </c>
      <c r="G27" s="100">
        <f t="shared" si="15"/>
        <v>217</v>
      </c>
      <c r="H27" s="11"/>
      <c r="I27" s="7">
        <f t="shared" si="16"/>
        <v>1.46</v>
      </c>
      <c r="J27" s="110">
        <f t="shared" si="0"/>
        <v>0.58399999999999996</v>
      </c>
      <c r="K27" s="8">
        <f t="shared" si="20"/>
        <v>1.8980000000000001</v>
      </c>
      <c r="L27" s="157"/>
      <c r="M27" s="162">
        <f t="shared" si="1"/>
        <v>308.04000000000002</v>
      </c>
      <c r="N27" s="312">
        <f t="shared" si="2"/>
        <v>3.0804000000000001E-3</v>
      </c>
      <c r="O27" s="159">
        <f t="shared" si="3"/>
        <v>14.06</v>
      </c>
      <c r="P27" s="212">
        <f t="shared" si="17"/>
        <v>1069.55</v>
      </c>
      <c r="Q27" s="225">
        <f t="shared" si="4"/>
        <v>1.06955E-2</v>
      </c>
      <c r="R27" s="119">
        <f t="shared" si="21"/>
        <v>76</v>
      </c>
      <c r="S27" s="120">
        <f t="shared" si="22"/>
        <v>0.35</v>
      </c>
      <c r="T27" s="126">
        <f t="shared" si="18"/>
        <v>99</v>
      </c>
      <c r="U27" s="127">
        <f t="shared" si="23"/>
        <v>0.46</v>
      </c>
      <c r="V27" s="386"/>
      <c r="W27" s="351">
        <f t="shared" si="5"/>
        <v>273.31</v>
      </c>
      <c r="X27" s="352">
        <f t="shared" si="19"/>
        <v>1342.86</v>
      </c>
      <c r="Y27" s="355"/>
      <c r="Z27" s="356">
        <f t="shared" si="6"/>
        <v>98657.14</v>
      </c>
      <c r="AA27" s="357">
        <f t="shared" si="7"/>
        <v>0.01</v>
      </c>
      <c r="AB27" s="358">
        <f t="shared" si="8"/>
        <v>7032.4173541963009</v>
      </c>
      <c r="AC27" s="359">
        <f t="shared" si="9"/>
        <v>7249.4173541963009</v>
      </c>
      <c r="AD27" s="174">
        <v>8</v>
      </c>
      <c r="AE27" s="389"/>
      <c r="AF27" s="353">
        <f t="shared" si="10"/>
        <v>0.26</v>
      </c>
      <c r="AG27" s="354">
        <f t="shared" si="11"/>
        <v>0</v>
      </c>
      <c r="AI27" s="419"/>
      <c r="AJ27">
        <f t="shared" si="26"/>
        <v>0.04</v>
      </c>
      <c r="AK27">
        <v>3639</v>
      </c>
      <c r="AL27" s="398">
        <f t="shared" si="25"/>
        <v>4.0209944751381217</v>
      </c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24</v>
      </c>
      <c r="D28" s="76"/>
      <c r="E28" s="107">
        <f t="shared" si="14"/>
        <v>4</v>
      </c>
      <c r="F28" s="105">
        <f t="shared" si="24"/>
        <v>47</v>
      </c>
      <c r="G28" s="100">
        <f t="shared" si="15"/>
        <v>264</v>
      </c>
      <c r="H28" s="11"/>
      <c r="I28" s="7">
        <f t="shared" si="16"/>
        <v>1.4950000000000001</v>
      </c>
      <c r="J28" s="110">
        <f t="shared" si="0"/>
        <v>0.873</v>
      </c>
      <c r="K28" s="8">
        <f t="shared" si="20"/>
        <v>2.7709999999999999</v>
      </c>
      <c r="L28" s="157"/>
      <c r="M28" s="162">
        <f t="shared" si="1"/>
        <v>469.61</v>
      </c>
      <c r="N28" s="312">
        <f t="shared" si="2"/>
        <v>4.6960999999999999E-3</v>
      </c>
      <c r="O28" s="159">
        <f t="shared" si="3"/>
        <v>20.5</v>
      </c>
      <c r="P28" s="212">
        <f t="shared" si="17"/>
        <v>1737.42</v>
      </c>
      <c r="Q28" s="225">
        <f t="shared" si="4"/>
        <v>1.7374199999999999E-2</v>
      </c>
      <c r="R28" s="119">
        <f t="shared" si="21"/>
        <v>85</v>
      </c>
      <c r="S28" s="120">
        <f t="shared" si="22"/>
        <v>0.32</v>
      </c>
      <c r="T28" s="126">
        <f t="shared" si="18"/>
        <v>109</v>
      </c>
      <c r="U28" s="127">
        <f t="shared" si="23"/>
        <v>0.41</v>
      </c>
      <c r="V28" s="386"/>
      <c r="W28" s="351">
        <f t="shared" si="5"/>
        <v>399.02</v>
      </c>
      <c r="X28" s="352">
        <f t="shared" si="19"/>
        <v>2136.44</v>
      </c>
      <c r="Y28" s="355"/>
      <c r="Z28" s="356">
        <f t="shared" si="6"/>
        <v>97863.56</v>
      </c>
      <c r="AA28" s="357">
        <f t="shared" si="7"/>
        <v>0.02</v>
      </c>
      <c r="AB28" s="358">
        <f t="shared" si="8"/>
        <v>4789.403707317073</v>
      </c>
      <c r="AC28" s="359">
        <f t="shared" si="9"/>
        <v>5053.403707317073</v>
      </c>
      <c r="AD28" s="174">
        <v>9</v>
      </c>
      <c r="AE28" s="389"/>
      <c r="AF28" s="353">
        <f t="shared" si="10"/>
        <v>0.23</v>
      </c>
      <c r="AG28" s="354">
        <f t="shared" si="11"/>
        <v>0</v>
      </c>
      <c r="AI28" s="181"/>
      <c r="AJ28">
        <f t="shared" si="26"/>
        <v>0.05</v>
      </c>
      <c r="AK28">
        <v>4548</v>
      </c>
      <c r="AL28" s="398">
        <f t="shared" si="25"/>
        <v>5.0254143646408842</v>
      </c>
    </row>
    <row r="29" spans="1:38" ht="15">
      <c r="A29" s="165">
        <v>10</v>
      </c>
      <c r="B29" s="108">
        <f t="shared" si="12"/>
        <v>1</v>
      </c>
      <c r="C29" s="102">
        <f t="shared" si="13"/>
        <v>25</v>
      </c>
      <c r="D29" s="9"/>
      <c r="E29" s="108">
        <f t="shared" si="14"/>
        <v>4</v>
      </c>
      <c r="F29" s="101">
        <f t="shared" si="24"/>
        <v>51</v>
      </c>
      <c r="G29" s="102">
        <f t="shared" si="15"/>
        <v>315</v>
      </c>
      <c r="H29" s="9"/>
      <c r="I29" s="13">
        <f t="shared" si="16"/>
        <v>1.53</v>
      </c>
      <c r="J29" s="14">
        <f t="shared" si="0"/>
        <v>1.3360000000000001</v>
      </c>
      <c r="K29" s="15">
        <f t="shared" si="20"/>
        <v>4.1070000000000002</v>
      </c>
      <c r="L29" s="157"/>
      <c r="M29" s="163">
        <f t="shared" si="1"/>
        <v>727.07</v>
      </c>
      <c r="N29" s="313">
        <f t="shared" si="2"/>
        <v>7.2707000000000006E-3</v>
      </c>
      <c r="O29" s="160">
        <f t="shared" si="3"/>
        <v>30.41</v>
      </c>
      <c r="P29" s="213">
        <f t="shared" si="17"/>
        <v>2793.61</v>
      </c>
      <c r="Q29" s="224">
        <f t="shared" si="4"/>
        <v>2.7936100000000002E-2</v>
      </c>
      <c r="R29" s="121">
        <f t="shared" si="21"/>
        <v>92</v>
      </c>
      <c r="S29" s="122">
        <f t="shared" si="22"/>
        <v>0.28999999999999998</v>
      </c>
      <c r="T29" s="132">
        <f t="shared" si="18"/>
        <v>117</v>
      </c>
      <c r="U29" s="122">
        <f t="shared" si="23"/>
        <v>0.37</v>
      </c>
      <c r="V29" s="386"/>
      <c r="W29" s="360">
        <f t="shared" si="5"/>
        <v>591.41</v>
      </c>
      <c r="X29" s="361">
        <f t="shared" si="19"/>
        <v>3385.02</v>
      </c>
      <c r="Y29" s="355"/>
      <c r="Z29" s="364">
        <f t="shared" si="6"/>
        <v>96614.98</v>
      </c>
      <c r="AA29" s="365">
        <f t="shared" si="7"/>
        <v>0.03</v>
      </c>
      <c r="AB29" s="366">
        <f t="shared" si="8"/>
        <v>3192.6375534363692</v>
      </c>
      <c r="AC29" s="367">
        <f t="shared" si="9"/>
        <v>3507.6375534363692</v>
      </c>
      <c r="AD29" s="174">
        <v>10</v>
      </c>
      <c r="AE29" s="389"/>
      <c r="AF29" s="362">
        <f t="shared" si="10"/>
        <v>0.21</v>
      </c>
      <c r="AG29" s="363">
        <f t="shared" si="11"/>
        <v>0.01</v>
      </c>
      <c r="AJ29">
        <f t="shared" si="26"/>
        <v>6.0000000000000005E-2</v>
      </c>
      <c r="AK29">
        <v>5482</v>
      </c>
      <c r="AL29" s="398">
        <f t="shared" si="25"/>
        <v>6.0574585635359117</v>
      </c>
    </row>
    <row r="30" spans="1:38" ht="15">
      <c r="A30" s="165">
        <v>11</v>
      </c>
      <c r="B30" s="107">
        <f t="shared" si="12"/>
        <v>1</v>
      </c>
      <c r="C30" s="112">
        <f t="shared" si="13"/>
        <v>26</v>
      </c>
      <c r="D30" s="76"/>
      <c r="E30" s="107">
        <f t="shared" si="14"/>
        <v>8</v>
      </c>
      <c r="F30" s="105">
        <f t="shared" si="24"/>
        <v>59</v>
      </c>
      <c r="G30" s="100">
        <f t="shared" si="15"/>
        <v>374</v>
      </c>
      <c r="H30" s="11"/>
      <c r="I30" s="7">
        <f t="shared" si="16"/>
        <v>1.5649999999999999</v>
      </c>
      <c r="J30" s="110">
        <f t="shared" si="0"/>
        <v>2.0910000000000002</v>
      </c>
      <c r="K30" s="8">
        <f t="shared" si="20"/>
        <v>6.1980000000000004</v>
      </c>
      <c r="L30" s="157"/>
      <c r="M30" s="162">
        <f t="shared" si="1"/>
        <v>1142.8</v>
      </c>
      <c r="N30" s="312">
        <f t="shared" si="2"/>
        <v>1.1427999999999999E-2</v>
      </c>
      <c r="O30" s="159">
        <f t="shared" si="3"/>
        <v>45.88</v>
      </c>
      <c r="P30" s="212">
        <f t="shared" si="17"/>
        <v>4604.93</v>
      </c>
      <c r="Q30" s="225">
        <f t="shared" si="4"/>
        <v>4.6049300000000001E-2</v>
      </c>
      <c r="R30" s="119">
        <f t="shared" si="21"/>
        <v>100</v>
      </c>
      <c r="S30" s="120">
        <f t="shared" si="22"/>
        <v>0.27</v>
      </c>
      <c r="T30" s="126">
        <f t="shared" si="18"/>
        <v>126</v>
      </c>
      <c r="U30" s="127">
        <f t="shared" si="23"/>
        <v>0.34</v>
      </c>
      <c r="V30" s="386"/>
      <c r="W30" s="351">
        <f t="shared" si="5"/>
        <v>892.51</v>
      </c>
      <c r="X30" s="352">
        <f t="shared" si="19"/>
        <v>5497.44</v>
      </c>
      <c r="Y30" s="355"/>
      <c r="Z30" s="356">
        <f t="shared" si="6"/>
        <v>94502.56</v>
      </c>
      <c r="AA30" s="357">
        <f t="shared" si="7"/>
        <v>0.05</v>
      </c>
      <c r="AB30" s="358">
        <f t="shared" si="8"/>
        <v>2075.3393199651264</v>
      </c>
      <c r="AC30" s="359">
        <f t="shared" si="9"/>
        <v>2449.3393199651264</v>
      </c>
      <c r="AD30" s="174">
        <v>11</v>
      </c>
      <c r="AE30" s="389"/>
      <c r="AF30" s="353">
        <f t="shared" si="10"/>
        <v>0.19</v>
      </c>
      <c r="AG30" s="354">
        <f t="shared" si="11"/>
        <v>0.01</v>
      </c>
      <c r="AJ30">
        <f t="shared" si="26"/>
        <v>7.0000000000000007E-2</v>
      </c>
      <c r="AK30">
        <v>6368</v>
      </c>
      <c r="AL30" s="398">
        <f t="shared" si="25"/>
        <v>7.03646408839779</v>
      </c>
    </row>
    <row r="31" spans="1:38" ht="15">
      <c r="A31" s="392">
        <v>12</v>
      </c>
      <c r="B31" s="107">
        <f t="shared" si="12"/>
        <v>1</v>
      </c>
      <c r="C31" s="112">
        <f t="shared" si="13"/>
        <v>27</v>
      </c>
      <c r="D31" s="76"/>
      <c r="E31" s="107">
        <f t="shared" si="14"/>
        <v>8</v>
      </c>
      <c r="F31" s="105">
        <f t="shared" si="24"/>
        <v>67</v>
      </c>
      <c r="G31" s="100">
        <f t="shared" si="15"/>
        <v>441</v>
      </c>
      <c r="H31" s="11"/>
      <c r="I31" s="7">
        <f t="shared" si="16"/>
        <v>1.6</v>
      </c>
      <c r="J31" s="110">
        <f t="shared" si="0"/>
        <v>3.3460000000000001</v>
      </c>
      <c r="K31" s="8">
        <f t="shared" si="20"/>
        <v>9.5440000000000005</v>
      </c>
      <c r="L31" s="157"/>
      <c r="M31" s="162">
        <f t="shared" si="1"/>
        <v>1829.08</v>
      </c>
      <c r="N31" s="312">
        <f t="shared" si="2"/>
        <v>1.8290799999999999E-2</v>
      </c>
      <c r="O31" s="159">
        <f t="shared" si="3"/>
        <v>70.599999999999994</v>
      </c>
      <c r="P31" s="212">
        <f t="shared" si="17"/>
        <v>7705.93</v>
      </c>
      <c r="Q31" s="225">
        <f t="shared" si="4"/>
        <v>7.7059299999999997E-2</v>
      </c>
      <c r="R31" s="119">
        <f t="shared" si="21"/>
        <v>109</v>
      </c>
      <c r="S31" s="120">
        <f t="shared" si="22"/>
        <v>0.25</v>
      </c>
      <c r="T31" s="126">
        <f t="shared" si="18"/>
        <v>136</v>
      </c>
      <c r="U31" s="127">
        <f t="shared" si="23"/>
        <v>0.31</v>
      </c>
      <c r="V31" s="386"/>
      <c r="W31" s="351">
        <f t="shared" si="5"/>
        <v>1374.34</v>
      </c>
      <c r="X31" s="352">
        <f t="shared" si="19"/>
        <v>9080.27</v>
      </c>
      <c r="Y31" s="355"/>
      <c r="Z31" s="356">
        <f t="shared" si="6"/>
        <v>90919.73</v>
      </c>
      <c r="AA31" s="357">
        <f t="shared" si="7"/>
        <v>0.09</v>
      </c>
      <c r="AB31" s="358">
        <f t="shared" si="8"/>
        <v>1303.388130311615</v>
      </c>
      <c r="AC31" s="359">
        <f t="shared" si="9"/>
        <v>1744.388130311615</v>
      </c>
      <c r="AD31" s="174">
        <v>12</v>
      </c>
      <c r="AE31" s="389"/>
      <c r="AF31" s="353">
        <f t="shared" si="10"/>
        <v>0.18</v>
      </c>
      <c r="AG31" s="354">
        <f t="shared" si="11"/>
        <v>0.01</v>
      </c>
      <c r="AJ31">
        <f t="shared" si="26"/>
        <v>0.08</v>
      </c>
      <c r="AK31">
        <v>7285</v>
      </c>
      <c r="AL31" s="398">
        <f t="shared" si="25"/>
        <v>8.0497237569060776</v>
      </c>
    </row>
    <row r="32" spans="1:38" ht="15">
      <c r="A32" s="165">
        <v>13</v>
      </c>
      <c r="B32" s="107">
        <f t="shared" si="12"/>
        <v>1</v>
      </c>
      <c r="C32" s="112">
        <f t="shared" si="13"/>
        <v>28</v>
      </c>
      <c r="D32" s="76"/>
      <c r="E32" s="107">
        <f t="shared" si="14"/>
        <v>8</v>
      </c>
      <c r="F32" s="105">
        <f t="shared" si="24"/>
        <v>75</v>
      </c>
      <c r="G32" s="100">
        <f t="shared" si="15"/>
        <v>516</v>
      </c>
      <c r="H32" s="11"/>
      <c r="I32" s="7">
        <f t="shared" si="16"/>
        <v>1.635</v>
      </c>
      <c r="J32" s="110">
        <f t="shared" si="0"/>
        <v>5.4710000000000001</v>
      </c>
      <c r="K32" s="8">
        <f t="shared" si="20"/>
        <v>15.015000000000001</v>
      </c>
      <c r="L32" s="157"/>
      <c r="M32" s="162">
        <f t="shared" si="1"/>
        <v>2990.88</v>
      </c>
      <c r="N32" s="312">
        <f t="shared" si="2"/>
        <v>2.9908800000000003E-2</v>
      </c>
      <c r="O32" s="159">
        <f t="shared" si="3"/>
        <v>111.15</v>
      </c>
      <c r="P32" s="212">
        <f t="shared" si="17"/>
        <v>13044.84</v>
      </c>
      <c r="Q32" s="225">
        <f t="shared" si="4"/>
        <v>0.13044839999999999</v>
      </c>
      <c r="R32" s="119">
        <f t="shared" si="21"/>
        <v>117</v>
      </c>
      <c r="S32" s="120">
        <f t="shared" si="22"/>
        <v>0.23</v>
      </c>
      <c r="T32" s="126">
        <f t="shared" si="18"/>
        <v>145</v>
      </c>
      <c r="U32" s="127">
        <f t="shared" si="23"/>
        <v>0.28000000000000003</v>
      </c>
      <c r="V32" s="386"/>
      <c r="W32" s="351">
        <f t="shared" si="5"/>
        <v>2162.16</v>
      </c>
      <c r="X32" s="352">
        <f t="shared" si="19"/>
        <v>15207</v>
      </c>
      <c r="Y32" s="355"/>
      <c r="Z32" s="356">
        <f t="shared" si="6"/>
        <v>84793</v>
      </c>
      <c r="AA32" s="357">
        <f t="shared" si="7"/>
        <v>0.15</v>
      </c>
      <c r="AB32" s="358">
        <f t="shared" si="8"/>
        <v>778.43210076473235</v>
      </c>
      <c r="AC32" s="359">
        <f t="shared" si="9"/>
        <v>1294.4321007647322</v>
      </c>
      <c r="AD32" s="174">
        <v>13</v>
      </c>
      <c r="AE32" s="389"/>
      <c r="AF32" s="353">
        <f t="shared" si="10"/>
        <v>0.17</v>
      </c>
      <c r="AG32" s="354">
        <f t="shared" si="11"/>
        <v>0.02</v>
      </c>
      <c r="AJ32">
        <f t="shared" si="26"/>
        <v>0.09</v>
      </c>
      <c r="AK32">
        <v>8172</v>
      </c>
      <c r="AL32" s="398">
        <f t="shared" si="25"/>
        <v>9.0298342541436458</v>
      </c>
    </row>
    <row r="33" spans="1:38" ht="15">
      <c r="A33" s="165">
        <v>14</v>
      </c>
      <c r="B33" s="107">
        <f t="shared" si="12"/>
        <v>1</v>
      </c>
      <c r="C33" s="112">
        <f t="shared" si="13"/>
        <v>29</v>
      </c>
      <c r="D33" s="76"/>
      <c r="E33" s="107">
        <f t="shared" si="14"/>
        <v>8</v>
      </c>
      <c r="F33" s="105">
        <f t="shared" si="24"/>
        <v>83</v>
      </c>
      <c r="G33" s="100">
        <f t="shared" si="15"/>
        <v>599</v>
      </c>
      <c r="H33" s="11"/>
      <c r="I33" s="7">
        <f t="shared" si="16"/>
        <v>1.67</v>
      </c>
      <c r="J33" s="110">
        <f t="shared" si="0"/>
        <v>9.1370000000000005</v>
      </c>
      <c r="K33" s="8">
        <f t="shared" si="20"/>
        <v>24.152000000000001</v>
      </c>
      <c r="L33" s="157"/>
      <c r="M33" s="162">
        <f t="shared" si="1"/>
        <v>4987.4399999999996</v>
      </c>
      <c r="N33" s="312">
        <f t="shared" si="2"/>
        <v>4.9874399999999999E-2</v>
      </c>
      <c r="O33" s="159">
        <f t="shared" si="3"/>
        <v>178.71</v>
      </c>
      <c r="P33" s="212">
        <f t="shared" si="17"/>
        <v>22343.95</v>
      </c>
      <c r="Q33" s="225">
        <f t="shared" si="4"/>
        <v>0.22343950000000001</v>
      </c>
      <c r="R33" s="119">
        <f t="shared" si="21"/>
        <v>125</v>
      </c>
      <c r="S33" s="120">
        <f t="shared" si="22"/>
        <v>0.21</v>
      </c>
      <c r="T33" s="126">
        <f t="shared" si="18"/>
        <v>154</v>
      </c>
      <c r="U33" s="127">
        <f t="shared" si="23"/>
        <v>0.26</v>
      </c>
      <c r="V33" s="386"/>
      <c r="W33" s="351">
        <f t="shared" si="5"/>
        <v>3477.89</v>
      </c>
      <c r="X33" s="352">
        <f t="shared" si="19"/>
        <v>25821.84</v>
      </c>
      <c r="Y33" s="355"/>
      <c r="Z33" s="356">
        <f t="shared" si="6"/>
        <v>74178.16</v>
      </c>
      <c r="AA33" s="357">
        <f t="shared" si="7"/>
        <v>0.26</v>
      </c>
      <c r="AB33" s="358">
        <f t="shared" si="8"/>
        <v>430.64446309663703</v>
      </c>
      <c r="AC33" s="359">
        <f t="shared" si="9"/>
        <v>1029.6444630966371</v>
      </c>
      <c r="AD33" s="174">
        <v>14</v>
      </c>
      <c r="AE33" s="389"/>
      <c r="AF33" s="353">
        <f t="shared" si="10"/>
        <v>0.16</v>
      </c>
      <c r="AG33" s="354">
        <f t="shared" si="11"/>
        <v>0.03</v>
      </c>
      <c r="AJ33" s="398">
        <f t="shared" si="26"/>
        <v>9.9999999999999992E-2</v>
      </c>
      <c r="AK33">
        <v>9080</v>
      </c>
      <c r="AL33" s="398">
        <f t="shared" si="25"/>
        <v>10.033149171270718</v>
      </c>
    </row>
    <row r="34" spans="1:38" ht="15">
      <c r="A34" s="165">
        <v>15</v>
      </c>
      <c r="B34" s="108">
        <f t="shared" si="12"/>
        <v>1</v>
      </c>
      <c r="C34" s="102">
        <f t="shared" si="13"/>
        <v>30</v>
      </c>
      <c r="D34" s="9"/>
      <c r="E34" s="108">
        <f t="shared" si="14"/>
        <v>8</v>
      </c>
      <c r="F34" s="101">
        <f t="shared" si="24"/>
        <v>91</v>
      </c>
      <c r="G34" s="102">
        <f t="shared" si="15"/>
        <v>690</v>
      </c>
      <c r="H34" s="9"/>
      <c r="I34" s="13">
        <f t="shared" si="16"/>
        <v>1.7050000000000001</v>
      </c>
      <c r="J34" s="14">
        <f t="shared" si="0"/>
        <v>15.579000000000001</v>
      </c>
      <c r="K34" s="15">
        <f t="shared" si="20"/>
        <v>39.731000000000002</v>
      </c>
      <c r="L34" s="157"/>
      <c r="M34" s="163">
        <f t="shared" si="1"/>
        <v>8498.9699999999993</v>
      </c>
      <c r="N34" s="313">
        <f t="shared" si="2"/>
        <v>8.4989699999999987E-2</v>
      </c>
      <c r="O34" s="160">
        <f t="shared" si="3"/>
        <v>294</v>
      </c>
      <c r="P34" s="213">
        <f t="shared" si="17"/>
        <v>38732.44</v>
      </c>
      <c r="Q34" s="224">
        <f t="shared" si="4"/>
        <v>0.38732440000000001</v>
      </c>
      <c r="R34" s="121">
        <f t="shared" si="21"/>
        <v>132</v>
      </c>
      <c r="S34" s="122">
        <f t="shared" si="22"/>
        <v>0.19</v>
      </c>
      <c r="T34" s="130">
        <f t="shared" si="18"/>
        <v>162</v>
      </c>
      <c r="U34" s="131">
        <f t="shared" si="23"/>
        <v>0.23</v>
      </c>
      <c r="V34" s="386"/>
      <c r="W34" s="360">
        <f t="shared" si="5"/>
        <v>5721.26</v>
      </c>
      <c r="X34" s="361">
        <f t="shared" si="19"/>
        <v>44453.7</v>
      </c>
      <c r="Y34" s="355"/>
      <c r="Z34" s="364">
        <f t="shared" si="6"/>
        <v>55546.3</v>
      </c>
      <c r="AA34" s="365">
        <f t="shared" si="7"/>
        <v>0.44</v>
      </c>
      <c r="AB34" s="366">
        <f t="shared" si="8"/>
        <v>204.5010476190476</v>
      </c>
      <c r="AC34" s="367">
        <f t="shared" si="9"/>
        <v>894.50104761904754</v>
      </c>
      <c r="AD34" s="174">
        <v>15</v>
      </c>
      <c r="AE34" s="389"/>
      <c r="AF34" s="362">
        <f t="shared" si="10"/>
        <v>0.15</v>
      </c>
      <c r="AG34" s="363">
        <f t="shared" si="11"/>
        <v>0.06</v>
      </c>
    </row>
    <row r="35" spans="1:38" ht="15">
      <c r="A35" s="165">
        <v>16</v>
      </c>
      <c r="B35" s="107">
        <f t="shared" si="12"/>
        <v>1</v>
      </c>
      <c r="C35" s="112">
        <f t="shared" si="13"/>
        <v>31</v>
      </c>
      <c r="D35" s="76"/>
      <c r="E35" s="107">
        <f t="shared" si="14"/>
        <v>8</v>
      </c>
      <c r="F35" s="105">
        <f t="shared" si="24"/>
        <v>99</v>
      </c>
      <c r="G35" s="100">
        <f t="shared" si="15"/>
        <v>789</v>
      </c>
      <c r="H35" s="11"/>
      <c r="I35" s="7">
        <f t="shared" si="16"/>
        <v>1.74</v>
      </c>
      <c r="J35" s="110">
        <f t="shared" si="0"/>
        <v>27.106999999999999</v>
      </c>
      <c r="K35" s="8">
        <f t="shared" si="20"/>
        <v>66.837999999999994</v>
      </c>
      <c r="L35" s="157"/>
      <c r="M35" s="162">
        <f t="shared" si="1"/>
        <v>14793.17</v>
      </c>
      <c r="N35" s="312">
        <f t="shared" si="2"/>
        <v>0.1479317</v>
      </c>
      <c r="O35" s="159">
        <f t="shared" si="3"/>
        <v>494.62</v>
      </c>
      <c r="P35" s="212">
        <f t="shared" si="17"/>
        <v>68057.66</v>
      </c>
      <c r="Q35" s="225">
        <f t="shared" si="4"/>
        <v>0.68057660000000009</v>
      </c>
      <c r="R35" s="119">
        <f t="shared" si="21"/>
        <v>138</v>
      </c>
      <c r="S35" s="120">
        <f t="shared" si="22"/>
        <v>0.17</v>
      </c>
      <c r="T35" s="126">
        <f t="shared" si="18"/>
        <v>169</v>
      </c>
      <c r="U35" s="127">
        <f t="shared" si="23"/>
        <v>0.21</v>
      </c>
      <c r="V35" s="386"/>
      <c r="W35" s="351">
        <f t="shared" si="5"/>
        <v>9624.67</v>
      </c>
      <c r="X35" s="352">
        <f t="shared" si="19"/>
        <v>77682.33</v>
      </c>
      <c r="Y35" s="355"/>
      <c r="Z35" s="356">
        <f t="shared" si="6"/>
        <v>22317.67</v>
      </c>
      <c r="AA35" s="357">
        <f t="shared" si="7"/>
        <v>0.78</v>
      </c>
      <c r="AB35" s="358">
        <f t="shared" si="8"/>
        <v>60.687812866442918</v>
      </c>
      <c r="AC35" s="359">
        <f t="shared" si="9"/>
        <v>849.68781286644287</v>
      </c>
      <c r="AD35" s="174">
        <v>16</v>
      </c>
      <c r="AE35" s="389"/>
      <c r="AF35" s="353">
        <f t="shared" si="10"/>
        <v>0.14000000000000001</v>
      </c>
      <c r="AG35" s="354">
        <f t="shared" si="11"/>
        <v>0.1</v>
      </c>
    </row>
    <row r="36" spans="1:38" ht="15">
      <c r="A36" s="165">
        <v>17</v>
      </c>
      <c r="B36" s="107">
        <f t="shared" si="12"/>
        <v>1</v>
      </c>
      <c r="C36" s="112">
        <f t="shared" si="13"/>
        <v>32</v>
      </c>
      <c r="D36" s="76"/>
      <c r="E36" s="107">
        <f t="shared" si="14"/>
        <v>8</v>
      </c>
      <c r="F36" s="105">
        <f t="shared" si="24"/>
        <v>107</v>
      </c>
      <c r="G36" s="100">
        <f t="shared" si="15"/>
        <v>896</v>
      </c>
      <c r="H36" s="11"/>
      <c r="I36" s="7">
        <f t="shared" si="16"/>
        <v>1.7749999999999999</v>
      </c>
      <c r="J36" s="110">
        <f t="shared" si="0"/>
        <v>48.115000000000002</v>
      </c>
      <c r="K36" s="8">
        <f t="shared" si="20"/>
        <v>114.953</v>
      </c>
      <c r="L36" s="157"/>
      <c r="M36" s="162">
        <f t="shared" si="1"/>
        <v>26291.34</v>
      </c>
      <c r="N36" s="312">
        <f t="shared" si="2"/>
        <v>0.26291340000000002</v>
      </c>
      <c r="O36" s="159">
        <f t="shared" si="3"/>
        <v>850.63</v>
      </c>
      <c r="P36" s="212">
        <f t="shared" si="17"/>
        <v>121370.34</v>
      </c>
      <c r="Q36" s="225">
        <f t="shared" si="4"/>
        <v>1.2137034</v>
      </c>
      <c r="R36" s="119">
        <f t="shared" si="21"/>
        <v>143</v>
      </c>
      <c r="S36" s="120">
        <f t="shared" si="22"/>
        <v>0.16</v>
      </c>
      <c r="T36" s="126">
        <f t="shared" si="18"/>
        <v>175</v>
      </c>
      <c r="U36" s="127">
        <f t="shared" si="23"/>
        <v>0.2</v>
      </c>
      <c r="V36" s="386"/>
      <c r="W36" s="351">
        <f t="shared" si="5"/>
        <v>16553.23</v>
      </c>
      <c r="X36" s="352">
        <f t="shared" si="19"/>
        <v>137923.57</v>
      </c>
      <c r="Y36" s="355"/>
      <c r="Z36" s="356">
        <f t="shared" si="6"/>
        <v>-37923.57</v>
      </c>
      <c r="AA36" s="357">
        <f t="shared" si="7"/>
        <v>1.38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0.14000000000000001</v>
      </c>
      <c r="AG36" s="354">
        <f t="shared" si="11"/>
        <v>0.17</v>
      </c>
    </row>
    <row r="37" spans="1:38" ht="15">
      <c r="A37" s="165">
        <v>18</v>
      </c>
      <c r="B37" s="107">
        <f t="shared" si="12"/>
        <v>1</v>
      </c>
      <c r="C37" s="112">
        <f t="shared" si="13"/>
        <v>33</v>
      </c>
      <c r="D37" s="76"/>
      <c r="E37" s="107">
        <f t="shared" si="14"/>
        <v>8</v>
      </c>
      <c r="F37" s="105">
        <f t="shared" si="24"/>
        <v>115</v>
      </c>
      <c r="G37" s="100">
        <f t="shared" si="15"/>
        <v>1011</v>
      </c>
      <c r="H37" s="11"/>
      <c r="I37" s="7">
        <f t="shared" si="16"/>
        <v>1.81</v>
      </c>
      <c r="J37" s="110">
        <f t="shared" si="0"/>
        <v>87.087999999999994</v>
      </c>
      <c r="K37" s="8">
        <f t="shared" si="20"/>
        <v>202.041</v>
      </c>
      <c r="L37" s="157"/>
      <c r="M37" s="162">
        <f t="shared" si="1"/>
        <v>47705.81</v>
      </c>
      <c r="N37" s="312">
        <f t="shared" si="2"/>
        <v>0.47705809999999998</v>
      </c>
      <c r="O37" s="159">
        <f t="shared" si="3"/>
        <v>1495.1</v>
      </c>
      <c r="P37" s="212">
        <f t="shared" si="17"/>
        <v>219896.46</v>
      </c>
      <c r="Q37" s="225">
        <f t="shared" si="4"/>
        <v>2.1989646</v>
      </c>
      <c r="R37" s="119">
        <f t="shared" si="21"/>
        <v>147</v>
      </c>
      <c r="S37" s="120">
        <f t="shared" si="22"/>
        <v>0.15</v>
      </c>
      <c r="T37" s="126">
        <f t="shared" si="18"/>
        <v>180</v>
      </c>
      <c r="U37" s="127">
        <f t="shared" si="23"/>
        <v>0.18</v>
      </c>
      <c r="V37" s="386"/>
      <c r="W37" s="351">
        <f t="shared" si="5"/>
        <v>29093.9</v>
      </c>
      <c r="X37" s="352">
        <f t="shared" si="19"/>
        <v>248990.36</v>
      </c>
      <c r="Y37" s="355"/>
      <c r="Z37" s="356">
        <f t="shared" si="6"/>
        <v>-148990.35999999999</v>
      </c>
      <c r="AA37" s="357">
        <f t="shared" si="7"/>
        <v>2.4900000000000002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0.13</v>
      </c>
      <c r="AG37" s="354">
        <f t="shared" si="11"/>
        <v>0.28999999999999998</v>
      </c>
    </row>
    <row r="38" spans="1:38" ht="15">
      <c r="A38" s="165">
        <v>19</v>
      </c>
      <c r="B38" s="107">
        <f t="shared" si="12"/>
        <v>1</v>
      </c>
      <c r="C38" s="112">
        <f t="shared" si="13"/>
        <v>34</v>
      </c>
      <c r="D38" s="76"/>
      <c r="E38" s="107">
        <f t="shared" si="14"/>
        <v>8</v>
      </c>
      <c r="F38" s="105">
        <f t="shared" si="24"/>
        <v>123</v>
      </c>
      <c r="G38" s="100">
        <f t="shared" si="15"/>
        <v>1134</v>
      </c>
      <c r="H38" s="11"/>
      <c r="I38" s="7">
        <f t="shared" si="16"/>
        <v>1.845</v>
      </c>
      <c r="J38" s="110">
        <f t="shared" si="0"/>
        <v>160.67699999999999</v>
      </c>
      <c r="K38" s="8">
        <f t="shared" si="20"/>
        <v>362.71799999999996</v>
      </c>
      <c r="L38" s="157"/>
      <c r="M38" s="162">
        <f t="shared" si="1"/>
        <v>88329.66</v>
      </c>
      <c r="N38" s="312">
        <f t="shared" si="2"/>
        <v>0.88329659999999999</v>
      </c>
      <c r="O38" s="159">
        <f t="shared" si="3"/>
        <v>2684.13</v>
      </c>
      <c r="P38" s="212">
        <f t="shared" si="17"/>
        <v>405091.54</v>
      </c>
      <c r="Q38" s="225">
        <f t="shared" si="4"/>
        <v>4.0509154000000001</v>
      </c>
      <c r="R38" s="119">
        <f t="shared" si="21"/>
        <v>151</v>
      </c>
      <c r="S38" s="120">
        <f t="shared" si="22"/>
        <v>0.13</v>
      </c>
      <c r="T38" s="126">
        <f t="shared" si="18"/>
        <v>185</v>
      </c>
      <c r="U38" s="127">
        <f t="shared" si="23"/>
        <v>0.16</v>
      </c>
      <c r="V38" s="386"/>
      <c r="W38" s="351">
        <f t="shared" si="5"/>
        <v>52231.39</v>
      </c>
      <c r="X38" s="352">
        <f t="shared" si="19"/>
        <v>457322.93</v>
      </c>
      <c r="Y38" s="355"/>
      <c r="Z38" s="356">
        <f t="shared" si="6"/>
        <v>-357322.93</v>
      </c>
      <c r="AA38" s="357">
        <f t="shared" si="7"/>
        <v>4.57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0.13</v>
      </c>
      <c r="AG38" s="354">
        <f t="shared" si="11"/>
        <v>0.52</v>
      </c>
    </row>
    <row r="39" spans="1:38" ht="15.75" thickBot="1">
      <c r="A39" s="166">
        <v>20</v>
      </c>
      <c r="B39" s="109">
        <f t="shared" si="12"/>
        <v>1</v>
      </c>
      <c r="C39" s="113">
        <f t="shared" si="13"/>
        <v>35</v>
      </c>
      <c r="D39" s="79"/>
      <c r="E39" s="109">
        <f t="shared" si="14"/>
        <v>8</v>
      </c>
      <c r="F39" s="106">
        <f t="shared" si="24"/>
        <v>131</v>
      </c>
      <c r="G39" s="103">
        <f t="shared" si="15"/>
        <v>1265</v>
      </c>
      <c r="H39" s="21"/>
      <c r="I39" s="17">
        <f t="shared" si="16"/>
        <v>1.88</v>
      </c>
      <c r="J39" s="111">
        <f t="shared" si="0"/>
        <v>302.07299999999998</v>
      </c>
      <c r="K39" s="18">
        <f t="shared" si="20"/>
        <v>664.79099999999994</v>
      </c>
      <c r="L39" s="157"/>
      <c r="M39" s="164">
        <f t="shared" si="1"/>
        <v>166809.24</v>
      </c>
      <c r="N39" s="314">
        <f t="shared" si="2"/>
        <v>1.6680923999999999</v>
      </c>
      <c r="O39" s="161">
        <f t="shared" si="3"/>
        <v>4919.45</v>
      </c>
      <c r="P39" s="211">
        <f t="shared" si="17"/>
        <v>759153.06</v>
      </c>
      <c r="Q39" s="226">
        <f t="shared" si="4"/>
        <v>7.5915306000000005</v>
      </c>
      <c r="R39" s="123">
        <f t="shared" si="21"/>
        <v>154</v>
      </c>
      <c r="S39" s="124">
        <f t="shared" si="22"/>
        <v>0.12</v>
      </c>
      <c r="T39" s="128">
        <f t="shared" si="18"/>
        <v>189</v>
      </c>
      <c r="U39" s="129">
        <f t="shared" si="23"/>
        <v>0.15</v>
      </c>
      <c r="V39" s="386"/>
      <c r="W39" s="368">
        <f t="shared" si="5"/>
        <v>95729.9</v>
      </c>
      <c r="X39" s="369">
        <f t="shared" si="19"/>
        <v>854882.96</v>
      </c>
      <c r="Y39" s="355"/>
      <c r="Z39" s="372">
        <f t="shared" si="6"/>
        <v>-754882.96</v>
      </c>
      <c r="AA39" s="373">
        <f t="shared" si="7"/>
        <v>8.5500000000000007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0.13</v>
      </c>
      <c r="AG39" s="371">
        <f t="shared" si="11"/>
        <v>0.96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228">
        <v>1</v>
      </c>
      <c r="C43" s="228"/>
      <c r="D43" s="228"/>
      <c r="E43" s="228"/>
      <c r="F43" s="228">
        <v>2</v>
      </c>
      <c r="G43" s="228"/>
      <c r="H43" s="228"/>
      <c r="I43" s="228"/>
      <c r="J43" s="228">
        <v>3</v>
      </c>
      <c r="K43" s="228"/>
      <c r="L43" s="228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228"/>
      <c r="W43" s="431">
        <v>5</v>
      </c>
      <c r="X43" s="432"/>
      <c r="Y43" s="228"/>
      <c r="Z43" s="228"/>
      <c r="AA43" s="431">
        <v>6</v>
      </c>
      <c r="AB43" s="431"/>
      <c r="AF43" s="431">
        <v>7</v>
      </c>
      <c r="AG43" s="431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M43:U43"/>
    <mergeCell ref="N12:O12"/>
    <mergeCell ref="AI5:AI6"/>
    <mergeCell ref="T18:U18"/>
    <mergeCell ref="AB18:AC18"/>
    <mergeCell ref="R18:S18"/>
    <mergeCell ref="M18:N18"/>
    <mergeCell ref="AA43:AB43"/>
    <mergeCell ref="AI26:AI27"/>
    <mergeCell ref="P18:Q18"/>
    <mergeCell ref="AF43:AG43"/>
    <mergeCell ref="W43:X43"/>
  </mergeCells>
  <phoneticPr fontId="2" type="noConversion"/>
  <pageMargins left="0.17" right="0.17" top="0.4" bottom="0.24" header="0.3" footer="0.16"/>
  <pageSetup paperSize="9" orientation="landscape" horizontalDpi="200" verticalDpi="200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7" t="s">
        <v>50</v>
      </c>
    </row>
    <row r="2" spans="1:6" ht="15.75">
      <c r="B2" s="177"/>
    </row>
    <row r="3" spans="1:6">
      <c r="B3" s="181" t="s">
        <v>57</v>
      </c>
    </row>
    <row r="4" spans="1:6">
      <c r="B4" s="181" t="s">
        <v>58</v>
      </c>
    </row>
    <row r="5" spans="1:6">
      <c r="B5" s="181" t="s">
        <v>55</v>
      </c>
    </row>
    <row r="7" spans="1:6" ht="15.75">
      <c r="B7" s="179">
        <v>42492</v>
      </c>
      <c r="D7" s="180" t="s">
        <v>53</v>
      </c>
      <c r="F7" s="182" t="s">
        <v>54</v>
      </c>
    </row>
    <row r="8" spans="1:6" ht="13.5" thickBot="1"/>
    <row r="9" spans="1:6" ht="39" thickBot="1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>
      <c r="A30" s="185">
        <f t="shared" si="0"/>
        <v>21</v>
      </c>
      <c r="B30" s="191"/>
      <c r="C30" s="186"/>
      <c r="D30" s="187"/>
    </row>
    <row r="31" spans="1:4" ht="14.25">
      <c r="A31" s="185">
        <f t="shared" si="0"/>
        <v>22</v>
      </c>
      <c r="B31" s="191"/>
      <c r="C31" s="186"/>
      <c r="D31" s="187"/>
    </row>
    <row r="32" spans="1:4" ht="14.25">
      <c r="A32" s="185">
        <f t="shared" si="0"/>
        <v>23</v>
      </c>
      <c r="B32" s="191"/>
      <c r="C32" s="186"/>
      <c r="D32" s="187"/>
    </row>
    <row r="33" spans="1:4" ht="14.25">
      <c r="A33" s="185">
        <f t="shared" si="0"/>
        <v>24</v>
      </c>
      <c r="B33" s="191"/>
      <c r="C33" s="186"/>
      <c r="D33" s="187"/>
    </row>
    <row r="34" spans="1:4" ht="14.25">
      <c r="A34" s="185">
        <f t="shared" si="0"/>
        <v>25</v>
      </c>
      <c r="B34" s="191"/>
      <c r="C34" s="186"/>
      <c r="D34" s="187"/>
    </row>
    <row r="35" spans="1:4" ht="14.25">
      <c r="A35" s="185">
        <f t="shared" si="0"/>
        <v>26</v>
      </c>
      <c r="B35" s="191"/>
      <c r="C35" s="186"/>
      <c r="D35" s="187"/>
    </row>
    <row r="36" spans="1:4" ht="14.25">
      <c r="A36" s="185">
        <f t="shared" si="0"/>
        <v>27</v>
      </c>
      <c r="B36" s="191"/>
      <c r="C36" s="186"/>
      <c r="D36" s="187"/>
    </row>
    <row r="37" spans="1:4" ht="14.25">
      <c r="A37" s="185">
        <f t="shared" si="0"/>
        <v>28</v>
      </c>
      <c r="B37" s="191"/>
      <c r="C37" s="186"/>
      <c r="D37" s="187"/>
    </row>
    <row r="38" spans="1:4" ht="14.25">
      <c r="A38" s="185">
        <f t="shared" si="0"/>
        <v>29</v>
      </c>
      <c r="B38" s="191"/>
      <c r="C38" s="186"/>
      <c r="D38" s="187"/>
    </row>
    <row r="39" spans="1:4" ht="14.25">
      <c r="A39" s="185">
        <f t="shared" si="0"/>
        <v>30</v>
      </c>
      <c r="B39" s="191"/>
      <c r="C39" s="186"/>
      <c r="D39" s="187"/>
    </row>
    <row r="40" spans="1:4" ht="14.25">
      <c r="A40" s="185">
        <f t="shared" si="0"/>
        <v>31</v>
      </c>
      <c r="B40" s="191"/>
      <c r="C40" s="186"/>
      <c r="D40" s="187"/>
    </row>
    <row r="41" spans="1:4" ht="14.25">
      <c r="A41" s="185">
        <f t="shared" si="0"/>
        <v>32</v>
      </c>
      <c r="B41" s="191"/>
      <c r="C41" s="186"/>
      <c r="D41" s="187"/>
    </row>
    <row r="42" spans="1:4" ht="14.25">
      <c r="A42" s="185">
        <f t="shared" si="0"/>
        <v>33</v>
      </c>
      <c r="B42" s="191"/>
      <c r="C42" s="186"/>
      <c r="D42" s="187"/>
    </row>
    <row r="43" spans="1:4" ht="14.25">
      <c r="A43" s="185">
        <f t="shared" si="0"/>
        <v>34</v>
      </c>
      <c r="B43" s="191"/>
      <c r="C43" s="186"/>
      <c r="D43" s="187"/>
    </row>
    <row r="44" spans="1:4" ht="14.25">
      <c r="A44" s="185">
        <f t="shared" si="0"/>
        <v>35</v>
      </c>
      <c r="B44" s="191"/>
      <c r="C44" s="186"/>
      <c r="D44" s="187"/>
    </row>
    <row r="45" spans="1:4" ht="14.25">
      <c r="A45" s="185">
        <f t="shared" si="0"/>
        <v>36</v>
      </c>
      <c r="B45" s="191"/>
      <c r="C45" s="186"/>
      <c r="D45" s="187"/>
    </row>
    <row r="46" spans="1:4" ht="14.25">
      <c r="A46" s="185">
        <f t="shared" si="0"/>
        <v>37</v>
      </c>
      <c r="B46" s="191"/>
      <c r="C46" s="186"/>
      <c r="D46" s="187"/>
    </row>
    <row r="47" spans="1:4" ht="14.25">
      <c r="A47" s="185">
        <f t="shared" si="0"/>
        <v>38</v>
      </c>
      <c r="B47" s="191"/>
      <c r="C47" s="186"/>
      <c r="D47" s="187"/>
    </row>
    <row r="48" spans="1:4" ht="14.25">
      <c r="A48" s="185">
        <f t="shared" si="0"/>
        <v>39</v>
      </c>
      <c r="B48" s="191"/>
      <c r="C48" s="186"/>
      <c r="D48" s="187"/>
    </row>
    <row r="49" spans="1:4" ht="14.25">
      <c r="A49" s="185">
        <f t="shared" si="0"/>
        <v>40</v>
      </c>
      <c r="B49" s="191"/>
      <c r="C49" s="186"/>
      <c r="D49" s="187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mult+lots 2x2</vt:lpstr>
      <vt:lpstr>mult+lots 4x1</vt:lpstr>
      <vt:lpstr>Итого</vt:lpstr>
      <vt:lpstr>0.01</vt:lpstr>
      <vt:lpstr>0.02</vt:lpstr>
      <vt:lpstr>0.03</vt:lpstr>
      <vt:lpstr>0.04</vt:lpstr>
      <vt:lpstr>0.05</vt:lpstr>
      <vt:lpstr>0.06</vt:lpstr>
      <vt:lpstr>0.07</vt:lpstr>
      <vt:lpstr>0.08</vt:lpstr>
      <vt:lpstr>0.09</vt:lpstr>
      <vt:lpstr>0.10</vt:lpstr>
      <vt:lpstr>Steps 4x1</vt:lpstr>
      <vt:lpstr>TP 4x1</vt:lpstr>
      <vt:lpstr>Сводная МОДЕЛЬ 1x1</vt:lpstr>
      <vt:lpstr>Залоги и Цена пункта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Oleg Snegov</cp:lastModifiedBy>
  <cp:lastPrinted>2017-05-01T10:55:09Z</cp:lastPrinted>
  <dcterms:created xsi:type="dcterms:W3CDTF">2016-02-20T10:06:05Z</dcterms:created>
  <dcterms:modified xsi:type="dcterms:W3CDTF">2018-01-15T00:45:56Z</dcterms:modified>
</cp:coreProperties>
</file>