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worksheets/sheet17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00" yWindow="-15" windowWidth="14445" windowHeight="12615" firstSheet="2" activeTab="2"/>
  </bookViews>
  <sheets>
    <sheet name="mult+lots 2x2" sheetId="4" r:id="rId1"/>
    <sheet name="mult+lots 4x1" sheetId="1" r:id="rId2"/>
    <sheet name="Итого" sheetId="19" r:id="rId3"/>
    <sheet name="0.01" sheetId="2" r:id="rId4"/>
    <sheet name="0.02" sheetId="6" r:id="rId5"/>
    <sheet name="0.03" sheetId="11" r:id="rId6"/>
    <sheet name="0.04" sheetId="9" r:id="rId7"/>
    <sheet name="0.05" sheetId="12" r:id="rId8"/>
    <sheet name="0.06" sheetId="14" r:id="rId9"/>
    <sheet name="0.07" sheetId="15" r:id="rId10"/>
    <sheet name="0.08" sheetId="16" r:id="rId11"/>
    <sheet name="0.09" sheetId="17" r:id="rId12"/>
    <sheet name="0.10" sheetId="18" r:id="rId13"/>
    <sheet name="Steps 4x1" sheetId="5" r:id="rId14"/>
    <sheet name="TP 4x1" sheetId="8" r:id="rId15"/>
    <sheet name="Сводная МОДЕЛЬ 1x1" sheetId="10" r:id="rId16"/>
    <sheet name="Залоги и Цена пункта" sheetId="13" r:id="rId17"/>
  </sheets>
  <calcPr calcId="125725"/>
</workbook>
</file>

<file path=xl/calcChain.xml><?xml version="1.0" encoding="utf-8"?>
<calcChain xmlns="http://schemas.openxmlformats.org/spreadsheetml/2006/main">
  <c r="B9" i="19"/>
  <c r="B6"/>
  <c r="B3"/>
  <c r="N2"/>
  <c r="G2"/>
  <c r="H2" s="1"/>
  <c r="I2" s="1"/>
  <c r="J2" s="1"/>
  <c r="K2" s="1"/>
  <c r="L2" s="1"/>
  <c r="M2" s="1"/>
  <c r="F2"/>
  <c r="G20" i="18"/>
  <c r="K16"/>
  <c r="J16" s="1"/>
  <c r="K15"/>
  <c r="J15" s="1"/>
  <c r="G15"/>
  <c r="K13"/>
  <c r="G13"/>
  <c r="C13"/>
  <c r="K12"/>
  <c r="G12"/>
  <c r="F13" s="1"/>
  <c r="C12"/>
  <c r="O10"/>
  <c r="K10"/>
  <c r="G10"/>
  <c r="C10"/>
  <c r="K9"/>
  <c r="G9"/>
  <c r="C9"/>
  <c r="O8"/>
  <c r="O7"/>
  <c r="K7"/>
  <c r="G7"/>
  <c r="C7"/>
  <c r="O6"/>
  <c r="K6"/>
  <c r="J7" s="1"/>
  <c r="G6"/>
  <c r="F8" s="1"/>
  <c r="C6"/>
  <c r="B8" s="1"/>
  <c r="O4"/>
  <c r="K4"/>
  <c r="J4" s="1"/>
  <c r="O3"/>
  <c r="K3"/>
  <c r="J3" s="1"/>
  <c r="O2"/>
  <c r="J2"/>
  <c r="G2"/>
  <c r="F2" s="1"/>
  <c r="C2"/>
  <c r="C20" s="1"/>
  <c r="K1"/>
  <c r="J1" s="1"/>
  <c r="G20" i="17"/>
  <c r="K16"/>
  <c r="J16" s="1"/>
  <c r="K15"/>
  <c r="J15" s="1"/>
  <c r="G15"/>
  <c r="F15"/>
  <c r="K13"/>
  <c r="G13"/>
  <c r="C13"/>
  <c r="K12"/>
  <c r="J12" s="1"/>
  <c r="G12"/>
  <c r="F12" s="1"/>
  <c r="C12"/>
  <c r="O10"/>
  <c r="K10"/>
  <c r="G10"/>
  <c r="C10"/>
  <c r="K9"/>
  <c r="G9"/>
  <c r="C9"/>
  <c r="O8"/>
  <c r="O7"/>
  <c r="K7"/>
  <c r="G7"/>
  <c r="C7"/>
  <c r="O6"/>
  <c r="K6"/>
  <c r="J6" s="1"/>
  <c r="G6"/>
  <c r="C6"/>
  <c r="O4"/>
  <c r="K4"/>
  <c r="J4" s="1"/>
  <c r="O3"/>
  <c r="K3"/>
  <c r="J3" s="1"/>
  <c r="O2"/>
  <c r="J2"/>
  <c r="G2"/>
  <c r="C2"/>
  <c r="C20" s="1"/>
  <c r="K1"/>
  <c r="J1" s="1"/>
  <c r="G20" i="16"/>
  <c r="K16"/>
  <c r="J16" s="1"/>
  <c r="K15"/>
  <c r="J15" s="1"/>
  <c r="G15"/>
  <c r="F15" s="1"/>
  <c r="K13"/>
  <c r="G13"/>
  <c r="C13"/>
  <c r="K12"/>
  <c r="J12" s="1"/>
  <c r="G12"/>
  <c r="F12" s="1"/>
  <c r="C12"/>
  <c r="O10"/>
  <c r="K10"/>
  <c r="G10"/>
  <c r="C10"/>
  <c r="K9"/>
  <c r="G9"/>
  <c r="C9"/>
  <c r="O8"/>
  <c r="O7"/>
  <c r="K7"/>
  <c r="G7"/>
  <c r="C7"/>
  <c r="O6"/>
  <c r="K6"/>
  <c r="J6" s="1"/>
  <c r="G6"/>
  <c r="F6" s="1"/>
  <c r="C6"/>
  <c r="B8" s="1"/>
  <c r="O4"/>
  <c r="K4"/>
  <c r="J4" s="1"/>
  <c r="O3"/>
  <c r="K3"/>
  <c r="J3" s="1"/>
  <c r="O2"/>
  <c r="J2"/>
  <c r="G2"/>
  <c r="C2"/>
  <c r="C20" s="1"/>
  <c r="K1"/>
  <c r="J1" s="1"/>
  <c r="G20" i="15"/>
  <c r="K16"/>
  <c r="J16" s="1"/>
  <c r="K15"/>
  <c r="J15" s="1"/>
  <c r="G15"/>
  <c r="K13"/>
  <c r="G13"/>
  <c r="C13"/>
  <c r="K12"/>
  <c r="G12"/>
  <c r="F13" s="1"/>
  <c r="C12"/>
  <c r="O10"/>
  <c r="K10"/>
  <c r="G10"/>
  <c r="C10"/>
  <c r="K9"/>
  <c r="J10" s="1"/>
  <c r="G9"/>
  <c r="C9"/>
  <c r="O8"/>
  <c r="O7"/>
  <c r="K7"/>
  <c r="G7"/>
  <c r="C7"/>
  <c r="O6"/>
  <c r="K6"/>
  <c r="J7" s="1"/>
  <c r="G6"/>
  <c r="F8" s="1"/>
  <c r="C6"/>
  <c r="O4"/>
  <c r="K4"/>
  <c r="J4" s="1"/>
  <c r="O3"/>
  <c r="K3"/>
  <c r="J3"/>
  <c r="O2"/>
  <c r="J2"/>
  <c r="G2"/>
  <c r="F2"/>
  <c r="C2"/>
  <c r="C20" s="1"/>
  <c r="B2"/>
  <c r="K1"/>
  <c r="J1"/>
  <c r="G20" i="14"/>
  <c r="K16"/>
  <c r="J16" s="1"/>
  <c r="K15"/>
  <c r="J15" s="1"/>
  <c r="G15"/>
  <c r="K13"/>
  <c r="G13"/>
  <c r="C13"/>
  <c r="K12"/>
  <c r="J12"/>
  <c r="G12"/>
  <c r="F13" s="1"/>
  <c r="F12"/>
  <c r="C12"/>
  <c r="O10"/>
  <c r="K10"/>
  <c r="J10"/>
  <c r="G10"/>
  <c r="C10"/>
  <c r="K9"/>
  <c r="J9"/>
  <c r="G9"/>
  <c r="C9"/>
  <c r="O8"/>
  <c r="O7"/>
  <c r="K7"/>
  <c r="G7"/>
  <c r="C7"/>
  <c r="O6"/>
  <c r="K6"/>
  <c r="J7" s="1"/>
  <c r="G6"/>
  <c r="F8" s="1"/>
  <c r="C6"/>
  <c r="B8" s="1"/>
  <c r="O4"/>
  <c r="K4"/>
  <c r="J4" s="1"/>
  <c r="O3"/>
  <c r="K3"/>
  <c r="J3" s="1"/>
  <c r="O2"/>
  <c r="J2"/>
  <c r="G2"/>
  <c r="C2"/>
  <c r="C20" s="1"/>
  <c r="K1"/>
  <c r="J1" s="1"/>
  <c r="G20" i="12"/>
  <c r="K16"/>
  <c r="J16" s="1"/>
  <c r="K15"/>
  <c r="J15" s="1"/>
  <c r="G15"/>
  <c r="K13"/>
  <c r="G13"/>
  <c r="C13"/>
  <c r="K12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F2" s="1"/>
  <c r="C2"/>
  <c r="C20" s="1"/>
  <c r="K1"/>
  <c r="J1" s="1"/>
  <c r="G20" i="9"/>
  <c r="K16"/>
  <c r="J16" s="1"/>
  <c r="K15"/>
  <c r="J15" s="1"/>
  <c r="G15"/>
  <c r="K13"/>
  <c r="G13"/>
  <c r="C13"/>
  <c r="K12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F2" s="1"/>
  <c r="C2"/>
  <c r="C20" s="1"/>
  <c r="K1"/>
  <c r="J1" s="1"/>
  <c r="G20" i="11"/>
  <c r="K16"/>
  <c r="J16" s="1"/>
  <c r="K15"/>
  <c r="J15" s="1"/>
  <c r="G15"/>
  <c r="K13"/>
  <c r="G13"/>
  <c r="C13"/>
  <c r="K12"/>
  <c r="G12"/>
  <c r="C12"/>
  <c r="O10"/>
  <c r="K10"/>
  <c r="G10"/>
  <c r="C10"/>
  <c r="K9"/>
  <c r="G9"/>
  <c r="C9"/>
  <c r="O8"/>
  <c r="O7"/>
  <c r="K7"/>
  <c r="G7"/>
  <c r="C7"/>
  <c r="O6"/>
  <c r="K6"/>
  <c r="J7" s="1"/>
  <c r="G6"/>
  <c r="C6"/>
  <c r="O4"/>
  <c r="K4"/>
  <c r="J4" s="1"/>
  <c r="O3"/>
  <c r="K3"/>
  <c r="J3" s="1"/>
  <c r="O2"/>
  <c r="J2"/>
  <c r="G2"/>
  <c r="F2" s="1"/>
  <c r="C2"/>
  <c r="C20" s="1"/>
  <c r="K1"/>
  <c r="J1" s="1"/>
  <c r="O10" i="6"/>
  <c r="O8"/>
  <c r="O7"/>
  <c r="O6"/>
  <c r="O4"/>
  <c r="O3"/>
  <c r="O2"/>
  <c r="K16"/>
  <c r="K15"/>
  <c r="K13"/>
  <c r="K12"/>
  <c r="K10"/>
  <c r="K9"/>
  <c r="K7"/>
  <c r="K6"/>
  <c r="K4"/>
  <c r="K3"/>
  <c r="K1"/>
  <c r="G15"/>
  <c r="G13"/>
  <c r="G12"/>
  <c r="G10"/>
  <c r="E37" s="1"/>
  <c r="G9"/>
  <c r="G7"/>
  <c r="E28" s="1"/>
  <c r="G6"/>
  <c r="G2"/>
  <c r="C13"/>
  <c r="C12"/>
  <c r="C10"/>
  <c r="C9"/>
  <c r="C7"/>
  <c r="C6"/>
  <c r="C2"/>
  <c r="E38"/>
  <c r="B35"/>
  <c r="E33"/>
  <c r="E31"/>
  <c r="E29"/>
  <c r="B28"/>
  <c r="E27"/>
  <c r="B26"/>
  <c r="E25"/>
  <c r="B25"/>
  <c r="E24"/>
  <c r="B24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E23"/>
  <c r="B23"/>
  <c r="J22"/>
  <c r="I22"/>
  <c r="E22"/>
  <c r="B22"/>
  <c r="J21"/>
  <c r="I21"/>
  <c r="E21"/>
  <c r="F21" s="1"/>
  <c r="F22" s="1"/>
  <c r="F23" s="1"/>
  <c r="B21"/>
  <c r="J20"/>
  <c r="P20" s="1"/>
  <c r="I20"/>
  <c r="G20"/>
  <c r="E20"/>
  <c r="C20"/>
  <c r="J16"/>
  <c r="J15"/>
  <c r="F15"/>
  <c r="J13"/>
  <c r="F13"/>
  <c r="J12"/>
  <c r="F12"/>
  <c r="J10"/>
  <c r="J9"/>
  <c r="J8"/>
  <c r="F8"/>
  <c r="B8"/>
  <c r="J7"/>
  <c r="J6"/>
  <c r="F6"/>
  <c r="J4"/>
  <c r="J3"/>
  <c r="J2"/>
  <c r="F2"/>
  <c r="B2"/>
  <c r="J1"/>
  <c r="E39" i="2"/>
  <c r="B39"/>
  <c r="E38"/>
  <c r="B38"/>
  <c r="E37"/>
  <c r="B37"/>
  <c r="E36"/>
  <c r="B36"/>
  <c r="E35"/>
  <c r="B35"/>
  <c r="E34"/>
  <c r="B34"/>
  <c r="E33"/>
  <c r="B33"/>
  <c r="E32"/>
  <c r="B32"/>
  <c r="E31"/>
  <c r="B31"/>
  <c r="E30"/>
  <c r="B30"/>
  <c r="E29"/>
  <c r="B29"/>
  <c r="E28"/>
  <c r="B28"/>
  <c r="E27"/>
  <c r="B27"/>
  <c r="E26"/>
  <c r="B26"/>
  <c r="E25"/>
  <c r="B25"/>
  <c r="E24"/>
  <c r="B24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E23"/>
  <c r="B23"/>
  <c r="J22"/>
  <c r="I22"/>
  <c r="E22"/>
  <c r="B22"/>
  <c r="J21"/>
  <c r="I21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E21"/>
  <c r="B21"/>
  <c r="J20"/>
  <c r="P20" s="1"/>
  <c r="I20"/>
  <c r="G20"/>
  <c r="E20"/>
  <c r="C20"/>
  <c r="C21" s="1"/>
  <c r="J16"/>
  <c r="J15"/>
  <c r="F15"/>
  <c r="J13"/>
  <c r="F13"/>
  <c r="J12"/>
  <c r="F12"/>
  <c r="J10"/>
  <c r="J9"/>
  <c r="J8"/>
  <c r="F8"/>
  <c r="B8"/>
  <c r="J7"/>
  <c r="J6"/>
  <c r="F6"/>
  <c r="J4"/>
  <c r="J3"/>
  <c r="J2"/>
  <c r="F2"/>
  <c r="B2"/>
  <c r="J1"/>
  <c r="AL33" i="10"/>
  <c r="AL32"/>
  <c r="AL31"/>
  <c r="AL30"/>
  <c r="AL29"/>
  <c r="AJ33"/>
  <c r="AJ32"/>
  <c r="AJ31"/>
  <c r="AJ30"/>
  <c r="AJ29"/>
  <c r="AJ28"/>
  <c r="AJ27"/>
  <c r="AJ26"/>
  <c r="AJ25"/>
  <c r="AL24"/>
  <c r="AL25"/>
  <c r="AL26"/>
  <c r="AL27"/>
  <c r="AL28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3"/>
  <c r="N22"/>
  <c r="N21"/>
  <c r="J24"/>
  <c r="J25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21"/>
  <c r="N20"/>
  <c r="J24"/>
  <c r="J25" s="1"/>
  <c r="J23"/>
  <c r="J22"/>
  <c r="J21"/>
  <c r="J20"/>
  <c r="F24"/>
  <c r="F25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1"/>
  <c r="I20"/>
  <c r="J20"/>
  <c r="K20" s="1"/>
  <c r="W20" s="1"/>
  <c r="AG20" s="1"/>
  <c r="J21"/>
  <c r="J22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K20"/>
  <c r="L20"/>
  <c r="K21"/>
  <c r="L21" s="1"/>
  <c r="L22" s="1"/>
  <c r="L23" s="1"/>
  <c r="L24" s="1"/>
  <c r="K22"/>
  <c r="K23"/>
  <c r="K24"/>
  <c r="G20"/>
  <c r="H20" s="1"/>
  <c r="H21" s="1"/>
  <c r="H22" s="1"/>
  <c r="H23" s="1"/>
  <c r="H24" s="1"/>
  <c r="G21"/>
  <c r="G22"/>
  <c r="G23"/>
  <c r="G24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O21" i="4"/>
  <c r="P21" s="1"/>
  <c r="P22" s="1"/>
  <c r="P23" s="1"/>
  <c r="P24" s="1"/>
  <c r="O22"/>
  <c r="O23"/>
  <c r="O24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21"/>
  <c r="L21"/>
  <c r="L22" s="1"/>
  <c r="G21"/>
  <c r="H21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2"/>
  <c r="C21"/>
  <c r="D21"/>
  <c r="D22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 s="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 s="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/>
  <c r="F22" s="1"/>
  <c r="F23" s="1"/>
  <c r="F24" s="1"/>
  <c r="F25" s="1"/>
  <c r="F26" s="1"/>
  <c r="F27" s="1"/>
  <c r="F28" s="1"/>
  <c r="F29"/>
  <c r="C20"/>
  <c r="C2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/>
  <c r="O22"/>
  <c r="P22"/>
  <c r="O23"/>
  <c r="P23"/>
  <c r="O24"/>
  <c r="P24"/>
  <c r="O25"/>
  <c r="P25"/>
  <c r="O26"/>
  <c r="P26"/>
  <c r="O27"/>
  <c r="P27"/>
  <c r="O28"/>
  <c r="P28"/>
  <c r="P29" s="1"/>
  <c r="P30" s="1"/>
  <c r="P31" s="1"/>
  <c r="P32" s="1"/>
  <c r="P33" s="1"/>
  <c r="P34" s="1"/>
  <c r="P35" s="1"/>
  <c r="P36" s="1"/>
  <c r="P37" s="1"/>
  <c r="P38" s="1"/>
  <c r="P39" s="1"/>
  <c r="O29"/>
  <c r="O30"/>
  <c r="O31"/>
  <c r="O32"/>
  <c r="O33"/>
  <c r="O34"/>
  <c r="O35"/>
  <c r="O36"/>
  <c r="O37"/>
  <c r="O38"/>
  <c r="O39"/>
  <c r="L20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H20"/>
  <c r="H21"/>
  <c r="G22"/>
  <c r="H22"/>
  <c r="G23"/>
  <c r="H23"/>
  <c r="G24"/>
  <c r="H24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5"/>
  <c r="G26"/>
  <c r="G27"/>
  <c r="G28"/>
  <c r="G29"/>
  <c r="G30"/>
  <c r="G31"/>
  <c r="G32"/>
  <c r="G33"/>
  <c r="G34"/>
  <c r="G35"/>
  <c r="G36"/>
  <c r="G37"/>
  <c r="G38"/>
  <c r="G39"/>
  <c r="C22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J13" i="18" l="1"/>
  <c r="J23" i="6"/>
  <c r="J23" i="2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4" i="6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F8" i="17"/>
  <c r="G21" i="2"/>
  <c r="C21" i="6"/>
  <c r="C22" s="1"/>
  <c r="B8" i="17"/>
  <c r="B33" i="6"/>
  <c r="J8" i="14"/>
  <c r="B39" i="16"/>
  <c r="F13"/>
  <c r="B30" i="6"/>
  <c r="B32"/>
  <c r="B34"/>
  <c r="E36"/>
  <c r="B8" i="11"/>
  <c r="J13"/>
  <c r="B8" i="9"/>
  <c r="J13"/>
  <c r="B8" i="12"/>
  <c r="J13"/>
  <c r="F6" i="14"/>
  <c r="J6"/>
  <c r="J13" i="15"/>
  <c r="E26" i="6"/>
  <c r="B27"/>
  <c r="B29"/>
  <c r="E30"/>
  <c r="B31"/>
  <c r="E32"/>
  <c r="E34"/>
  <c r="E35"/>
  <c r="E39"/>
  <c r="F8" i="11"/>
  <c r="J10"/>
  <c r="F13"/>
  <c r="B2" i="9"/>
  <c r="F8"/>
  <c r="J10"/>
  <c r="F13"/>
  <c r="B2" i="12"/>
  <c r="F8"/>
  <c r="J10"/>
  <c r="F13"/>
  <c r="J13" i="14"/>
  <c r="B8" i="15"/>
  <c r="J12"/>
  <c r="F8" i="16"/>
  <c r="F6" i="17"/>
  <c r="B39"/>
  <c r="F13"/>
  <c r="B2" i="18"/>
  <c r="J10"/>
  <c r="G21" i="6"/>
  <c r="G22" s="1"/>
  <c r="G23" s="1"/>
  <c r="B39"/>
  <c r="E38" i="18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I22" i="17"/>
  <c r="J21"/>
  <c r="I20"/>
  <c r="J10"/>
  <c r="J9"/>
  <c r="B2"/>
  <c r="F2"/>
  <c r="J8"/>
  <c r="J7"/>
  <c r="E38"/>
  <c r="I21"/>
  <c r="B22"/>
  <c r="E24"/>
  <c r="E25"/>
  <c r="B27"/>
  <c r="B29"/>
  <c r="B31"/>
  <c r="B33"/>
  <c r="B35"/>
  <c r="E37"/>
  <c r="B38"/>
  <c r="B36"/>
  <c r="B34"/>
  <c r="B32"/>
  <c r="B30"/>
  <c r="B28"/>
  <c r="B26"/>
  <c r="B23"/>
  <c r="B21"/>
  <c r="C21" s="1"/>
  <c r="J13"/>
  <c r="J20"/>
  <c r="E22"/>
  <c r="J22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B24"/>
  <c r="B25"/>
  <c r="E27"/>
  <c r="E29"/>
  <c r="E31"/>
  <c r="E33"/>
  <c r="E35"/>
  <c r="B37"/>
  <c r="E39"/>
  <c r="E20"/>
  <c r="E21"/>
  <c r="F21" s="1"/>
  <c r="E23"/>
  <c r="E26"/>
  <c r="E28"/>
  <c r="E30"/>
  <c r="E32"/>
  <c r="E34"/>
  <c r="E36"/>
  <c r="I22" i="16"/>
  <c r="J21"/>
  <c r="I20"/>
  <c r="J10"/>
  <c r="J9"/>
  <c r="B2"/>
  <c r="F2"/>
  <c r="J8"/>
  <c r="J7"/>
  <c r="E38"/>
  <c r="I21"/>
  <c r="B22"/>
  <c r="E24"/>
  <c r="E25"/>
  <c r="B27"/>
  <c r="B29"/>
  <c r="B31"/>
  <c r="B33"/>
  <c r="B35"/>
  <c r="E37"/>
  <c r="B38"/>
  <c r="B36"/>
  <c r="B34"/>
  <c r="B32"/>
  <c r="B30"/>
  <c r="B28"/>
  <c r="B26"/>
  <c r="B23"/>
  <c r="B21"/>
  <c r="C21" s="1"/>
  <c r="J13"/>
  <c r="J20"/>
  <c r="E22"/>
  <c r="J22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B24"/>
  <c r="B25"/>
  <c r="E27"/>
  <c r="E29"/>
  <c r="E31"/>
  <c r="E33"/>
  <c r="E35"/>
  <c r="B37"/>
  <c r="E39"/>
  <c r="E20"/>
  <c r="E21"/>
  <c r="F21" s="1"/>
  <c r="E23"/>
  <c r="E26"/>
  <c r="E28"/>
  <c r="E30"/>
  <c r="E32"/>
  <c r="E34"/>
  <c r="E36"/>
  <c r="E38" i="15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14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B2"/>
  <c r="F2"/>
  <c r="E38" i="12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9"/>
  <c r="E36"/>
  <c r="E34"/>
  <c r="E32"/>
  <c r="E30"/>
  <c r="E28"/>
  <c r="E26"/>
  <c r="E23"/>
  <c r="E21"/>
  <c r="F21" s="1"/>
  <c r="E20"/>
  <c r="E39"/>
  <c r="E37"/>
  <c r="E35"/>
  <c r="E33"/>
  <c r="E31"/>
  <c r="E29"/>
  <c r="E27"/>
  <c r="E25"/>
  <c r="E24"/>
  <c r="E22"/>
  <c r="F15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E38" i="11"/>
  <c r="E36"/>
  <c r="E34"/>
  <c r="E32"/>
  <c r="E30"/>
  <c r="E28"/>
  <c r="E26"/>
  <c r="E23"/>
  <c r="E21"/>
  <c r="E20"/>
  <c r="E39"/>
  <c r="E37"/>
  <c r="E35"/>
  <c r="E33"/>
  <c r="E31"/>
  <c r="E29"/>
  <c r="E27"/>
  <c r="E25"/>
  <c r="E24"/>
  <c r="E22"/>
  <c r="F15"/>
  <c r="B2"/>
  <c r="F6"/>
  <c r="J6"/>
  <c r="J8"/>
  <c r="J9"/>
  <c r="F12"/>
  <c r="J12"/>
  <c r="I22"/>
  <c r="J21"/>
  <c r="I20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J22"/>
  <c r="I21"/>
  <c r="J20"/>
  <c r="B38"/>
  <c r="B36"/>
  <c r="B34"/>
  <c r="B32"/>
  <c r="B30"/>
  <c r="B28"/>
  <c r="B26"/>
  <c r="B23"/>
  <c r="B21"/>
  <c r="C21" s="1"/>
  <c r="B39"/>
  <c r="B37"/>
  <c r="B35"/>
  <c r="B33"/>
  <c r="B31"/>
  <c r="B29"/>
  <c r="B27"/>
  <c r="B25"/>
  <c r="B24"/>
  <c r="B22"/>
  <c r="F2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24" i="6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B36"/>
  <c r="B37"/>
  <c r="B38"/>
  <c r="Q20"/>
  <c r="K20"/>
  <c r="C22" i="2"/>
  <c r="Q20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K20"/>
  <c r="C21" i="10"/>
  <c r="C22" s="1"/>
  <c r="J23"/>
  <c r="J24" s="1"/>
  <c r="P20"/>
  <c r="Q20" s="1"/>
  <c r="G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1"/>
  <c r="O20"/>
  <c r="M20" s="1"/>
  <c r="N20" s="1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G25" i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D21" i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5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J26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N26" i="4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O25"/>
  <c r="L23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P25"/>
  <c r="F22" i="12" l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2" i="14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2" i="15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J23" i="12"/>
  <c r="J24" s="1"/>
  <c r="J23" i="17"/>
  <c r="J24" s="1"/>
  <c r="F22" i="9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F22" i="18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J23" i="9"/>
  <c r="J24" s="1"/>
  <c r="J25" s="1"/>
  <c r="J26" s="1"/>
  <c r="J27" s="1"/>
  <c r="J28" s="1"/>
  <c r="J29" s="1"/>
  <c r="J30" s="1"/>
  <c r="J31" s="1"/>
  <c r="J32" s="1"/>
  <c r="G21" i="12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J23" i="14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5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6"/>
  <c r="J24" s="1"/>
  <c r="J25" s="1"/>
  <c r="J26" s="1"/>
  <c r="J27" s="1"/>
  <c r="J28" s="1"/>
  <c r="J29" s="1"/>
  <c r="J30" s="1"/>
  <c r="J23" i="18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 i="11"/>
  <c r="J24" s="1"/>
  <c r="J25" i="12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5" i="17"/>
  <c r="J26" s="1"/>
  <c r="J27" s="1"/>
  <c r="J28" s="1"/>
  <c r="J29" s="1"/>
  <c r="J30" s="1"/>
  <c r="P20" i="18"/>
  <c r="K20"/>
  <c r="C22"/>
  <c r="F22" i="17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C22"/>
  <c r="J31"/>
  <c r="J32" s="1"/>
  <c r="J33" s="1"/>
  <c r="J34" s="1"/>
  <c r="J35" s="1"/>
  <c r="J36" s="1"/>
  <c r="J37" s="1"/>
  <c r="J38" s="1"/>
  <c r="J39" s="1"/>
  <c r="P20"/>
  <c r="K20"/>
  <c r="F22" i="16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G21"/>
  <c r="C22"/>
  <c r="J31"/>
  <c r="J32" s="1"/>
  <c r="J33" s="1"/>
  <c r="J34" s="1"/>
  <c r="J35" s="1"/>
  <c r="J36" s="1"/>
  <c r="J37" s="1"/>
  <c r="J38" s="1"/>
  <c r="J39" s="1"/>
  <c r="P20"/>
  <c r="K20"/>
  <c r="P20" i="15"/>
  <c r="K20"/>
  <c r="C22"/>
  <c r="P20" i="14"/>
  <c r="K20"/>
  <c r="C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0" i="12"/>
  <c r="K20"/>
  <c r="C22"/>
  <c r="J33" i="9"/>
  <c r="J34" s="1"/>
  <c r="J35" s="1"/>
  <c r="J36" s="1"/>
  <c r="J37" s="1"/>
  <c r="J38" s="1"/>
  <c r="J39" s="1"/>
  <c r="P20"/>
  <c r="K20"/>
  <c r="C22"/>
  <c r="J25" i="1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K20"/>
  <c r="F36"/>
  <c r="F37" s="1"/>
  <c r="F38" s="1"/>
  <c r="F39" s="1"/>
  <c r="C22"/>
  <c r="G2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4" i="6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3"/>
  <c r="W20"/>
  <c r="P21"/>
  <c r="K21"/>
  <c r="O20"/>
  <c r="W20" i="2"/>
  <c r="P21"/>
  <c r="K21"/>
  <c r="O20"/>
  <c r="C23"/>
  <c r="X20" i="10"/>
  <c r="AA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1"/>
  <c r="AF20"/>
  <c r="R20"/>
  <c r="T20" s="1"/>
  <c r="C23"/>
  <c r="Z20"/>
  <c r="AB20" s="1"/>
  <c r="AC20" s="1"/>
  <c r="K22"/>
  <c r="O21"/>
  <c r="M21" s="1"/>
  <c r="N21" s="1"/>
  <c r="W21"/>
  <c r="AG21" s="1"/>
  <c r="O26" i="4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L25" i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J25" i="10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G22" i="16" l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17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18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9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22" i="15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Q20" i="18"/>
  <c r="C23"/>
  <c r="W20"/>
  <c r="AG20" s="1"/>
  <c r="P21"/>
  <c r="K21"/>
  <c r="O20"/>
  <c r="M20" s="1"/>
  <c r="N20" s="1"/>
  <c r="W20" i="17"/>
  <c r="AG20" s="1"/>
  <c r="P21"/>
  <c r="K21"/>
  <c r="O20"/>
  <c r="M20" s="1"/>
  <c r="N20" s="1"/>
  <c r="AF20"/>
  <c r="R20"/>
  <c r="T20" s="1"/>
  <c r="X20"/>
  <c r="Q20"/>
  <c r="C23"/>
  <c r="W20" i="16"/>
  <c r="AG20" s="1"/>
  <c r="P21"/>
  <c r="K21"/>
  <c r="O20"/>
  <c r="M20" s="1"/>
  <c r="N20" s="1"/>
  <c r="AF20"/>
  <c r="R20"/>
  <c r="T20" s="1"/>
  <c r="X20"/>
  <c r="Q20"/>
  <c r="C23"/>
  <c r="Q20" i="15"/>
  <c r="C23"/>
  <c r="W20"/>
  <c r="AG20" s="1"/>
  <c r="P21"/>
  <c r="K21"/>
  <c r="O20"/>
  <c r="M20" s="1"/>
  <c r="N20" s="1"/>
  <c r="Q20" i="14"/>
  <c r="C23"/>
  <c r="W20"/>
  <c r="AG20" s="1"/>
  <c r="P21"/>
  <c r="K21"/>
  <c r="O20"/>
  <c r="M20" s="1"/>
  <c r="N20" s="1"/>
  <c r="Q20" i="12"/>
  <c r="C23"/>
  <c r="W20"/>
  <c r="AG20" s="1"/>
  <c r="P21"/>
  <c r="K21"/>
  <c r="O20"/>
  <c r="M20" s="1"/>
  <c r="N20" s="1"/>
  <c r="C23" i="9"/>
  <c r="W20"/>
  <c r="AG20" s="1"/>
  <c r="P21"/>
  <c r="K21"/>
  <c r="O20"/>
  <c r="M20" s="1"/>
  <c r="N20" s="1"/>
  <c r="AF20"/>
  <c r="R20"/>
  <c r="T20" s="1"/>
  <c r="X20"/>
  <c r="Q20"/>
  <c r="W20" i="11"/>
  <c r="AG20" s="1"/>
  <c r="P21"/>
  <c r="K21"/>
  <c r="O20"/>
  <c r="M20" s="1"/>
  <c r="N20" s="1"/>
  <c r="C23"/>
  <c r="Q20"/>
  <c r="P22" i="6"/>
  <c r="K22"/>
  <c r="O21"/>
  <c r="M21" s="1"/>
  <c r="N21" s="1"/>
  <c r="W21"/>
  <c r="AG21" s="1"/>
  <c r="AG20"/>
  <c r="AF20"/>
  <c r="X20"/>
  <c r="C24"/>
  <c r="R20"/>
  <c r="T20" s="1"/>
  <c r="M20"/>
  <c r="N20" s="1"/>
  <c r="X21"/>
  <c r="Q21"/>
  <c r="AF21"/>
  <c r="C24" i="2"/>
  <c r="P22"/>
  <c r="K22"/>
  <c r="O21"/>
  <c r="M21" s="1"/>
  <c r="N21" s="1"/>
  <c r="W21"/>
  <c r="AG21" s="1"/>
  <c r="AG20"/>
  <c r="AF20"/>
  <c r="X20"/>
  <c r="R20"/>
  <c r="T20" s="1"/>
  <c r="M20"/>
  <c r="N20" s="1"/>
  <c r="X21"/>
  <c r="Q21"/>
  <c r="AF21"/>
  <c r="R21"/>
  <c r="P22" i="10"/>
  <c r="P23" s="1"/>
  <c r="Q21"/>
  <c r="K23"/>
  <c r="O22"/>
  <c r="M22" s="1"/>
  <c r="N22" s="1"/>
  <c r="W22"/>
  <c r="AG22" s="1"/>
  <c r="C24"/>
  <c r="P26" i="4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AF21" i="10"/>
  <c r="X21"/>
  <c r="R21"/>
  <c r="X20" i="11" l="1"/>
  <c r="Z20" s="1"/>
  <c r="AB20" s="1"/>
  <c r="AC20" s="1"/>
  <c r="R21" i="6"/>
  <c r="AF20" i="11"/>
  <c r="R20"/>
  <c r="T20" s="1"/>
  <c r="P22" i="18"/>
  <c r="K22"/>
  <c r="O21"/>
  <c r="M21" s="1"/>
  <c r="N21" s="1"/>
  <c r="W21"/>
  <c r="AG21" s="1"/>
  <c r="X21"/>
  <c r="Q21"/>
  <c r="AF21"/>
  <c r="C24"/>
  <c r="X20"/>
  <c r="AF20"/>
  <c r="R20"/>
  <c r="T20" s="1"/>
  <c r="AA20" i="17"/>
  <c r="Z20"/>
  <c r="AB20" s="1"/>
  <c r="AC20" s="1"/>
  <c r="P22"/>
  <c r="K22"/>
  <c r="O21"/>
  <c r="M21" s="1"/>
  <c r="N21" s="1"/>
  <c r="W21"/>
  <c r="AG21" s="1"/>
  <c r="C24"/>
  <c r="X21"/>
  <c r="Q21"/>
  <c r="AF21"/>
  <c r="R21"/>
  <c r="AA20" i="16"/>
  <c r="Z20"/>
  <c r="AB20" s="1"/>
  <c r="AC20" s="1"/>
  <c r="P22"/>
  <c r="K22"/>
  <c r="O21"/>
  <c r="M21" s="1"/>
  <c r="N21" s="1"/>
  <c r="W21"/>
  <c r="AG21" s="1"/>
  <c r="C24"/>
  <c r="X21"/>
  <c r="Q21"/>
  <c r="AF21"/>
  <c r="R21"/>
  <c r="P22" i="15"/>
  <c r="K22"/>
  <c r="O21"/>
  <c r="M21" s="1"/>
  <c r="N21" s="1"/>
  <c r="W21"/>
  <c r="AG21" s="1"/>
  <c r="Q21"/>
  <c r="R21"/>
  <c r="C24"/>
  <c r="X20"/>
  <c r="AF20"/>
  <c r="R20"/>
  <c r="T20" s="1"/>
  <c r="P22" i="14"/>
  <c r="K22"/>
  <c r="O21"/>
  <c r="M21" s="1"/>
  <c r="N21" s="1"/>
  <c r="W21"/>
  <c r="AG21" s="1"/>
  <c r="X20"/>
  <c r="AF20"/>
  <c r="Q21"/>
  <c r="R21"/>
  <c r="C24"/>
  <c r="R20"/>
  <c r="T20" s="1"/>
  <c r="P22" i="12"/>
  <c r="K22"/>
  <c r="O21"/>
  <c r="M21" s="1"/>
  <c r="N21" s="1"/>
  <c r="W21"/>
  <c r="AG21" s="1"/>
  <c r="X20"/>
  <c r="AF20"/>
  <c r="Q21"/>
  <c r="C24"/>
  <c r="R20"/>
  <c r="T20" s="1"/>
  <c r="AA20" i="9"/>
  <c r="Z20"/>
  <c r="AB20" s="1"/>
  <c r="AC20" s="1"/>
  <c r="P22"/>
  <c r="K22"/>
  <c r="O21"/>
  <c r="M21" s="1"/>
  <c r="N21" s="1"/>
  <c r="W21"/>
  <c r="AG21" s="1"/>
  <c r="Q21"/>
  <c r="C24"/>
  <c r="AA20" i="11"/>
  <c r="P22"/>
  <c r="K22"/>
  <c r="O21"/>
  <c r="M21" s="1"/>
  <c r="N21" s="1"/>
  <c r="W21"/>
  <c r="AG21" s="1"/>
  <c r="C24"/>
  <c r="X21"/>
  <c r="Q21"/>
  <c r="AF21"/>
  <c r="R21"/>
  <c r="S21" i="6"/>
  <c r="T21"/>
  <c r="U21" s="1"/>
  <c r="Z20"/>
  <c r="AB20" s="1"/>
  <c r="AC20" s="1"/>
  <c r="AA20"/>
  <c r="Q22"/>
  <c r="AA21"/>
  <c r="Z21"/>
  <c r="AB21" s="1"/>
  <c r="AC21" s="1"/>
  <c r="C25"/>
  <c r="W22"/>
  <c r="AG22" s="1"/>
  <c r="P23"/>
  <c r="K23"/>
  <c r="O22"/>
  <c r="M22" s="1"/>
  <c r="N22" s="1"/>
  <c r="Z20" i="2"/>
  <c r="AB20" s="1"/>
  <c r="AC20" s="1"/>
  <c r="AA20"/>
  <c r="Q22"/>
  <c r="C25"/>
  <c r="S21"/>
  <c r="T21"/>
  <c r="U21" s="1"/>
  <c r="AA21"/>
  <c r="Z21"/>
  <c r="AB21" s="1"/>
  <c r="AC21" s="1"/>
  <c r="W22"/>
  <c r="AG22" s="1"/>
  <c r="P23"/>
  <c r="K23"/>
  <c r="O22"/>
  <c r="M22" s="1"/>
  <c r="N22" s="1"/>
  <c r="Q22" i="10"/>
  <c r="C25"/>
  <c r="Q23"/>
  <c r="K24"/>
  <c r="O23"/>
  <c r="M23" s="1"/>
  <c r="N23" s="1"/>
  <c r="W23"/>
  <c r="AG23" s="1"/>
  <c r="P24"/>
  <c r="AF22"/>
  <c r="R22"/>
  <c r="Z21"/>
  <c r="AB21" s="1"/>
  <c r="AC21" s="1"/>
  <c r="AA21"/>
  <c r="T21"/>
  <c r="U21" s="1"/>
  <c r="S21"/>
  <c r="X22"/>
  <c r="R21" i="12" l="1"/>
  <c r="S21" s="1"/>
  <c r="AF21" i="9"/>
  <c r="X21"/>
  <c r="AA21" s="1"/>
  <c r="AF21" i="12"/>
  <c r="X21"/>
  <c r="AA21" s="1"/>
  <c r="AF21" i="14"/>
  <c r="X21"/>
  <c r="AA21" s="1"/>
  <c r="AF21" i="15"/>
  <c r="X21"/>
  <c r="AA21" s="1"/>
  <c r="R21" i="9"/>
  <c r="T21" s="1"/>
  <c r="U21" s="1"/>
  <c r="R21" i="18"/>
  <c r="S21" s="1"/>
  <c r="AA20"/>
  <c r="Z20"/>
  <c r="AB20" s="1"/>
  <c r="AC20" s="1"/>
  <c r="AA21"/>
  <c r="Z21"/>
  <c r="AB21" s="1"/>
  <c r="AC21" s="1"/>
  <c r="Q22"/>
  <c r="C25"/>
  <c r="W22"/>
  <c r="AG22" s="1"/>
  <c r="P23"/>
  <c r="K23"/>
  <c r="O22"/>
  <c r="M22" s="1"/>
  <c r="N22" s="1"/>
  <c r="Z21" i="17"/>
  <c r="AB21" s="1"/>
  <c r="AC21" s="1"/>
  <c r="AA21"/>
  <c r="Q22"/>
  <c r="S21"/>
  <c r="T21"/>
  <c r="U21" s="1"/>
  <c r="C25"/>
  <c r="W22"/>
  <c r="AG22" s="1"/>
  <c r="O22"/>
  <c r="M22" s="1"/>
  <c r="N22" s="1"/>
  <c r="P23"/>
  <c r="K23"/>
  <c r="Z21" i="16"/>
  <c r="AB21" s="1"/>
  <c r="AC21" s="1"/>
  <c r="AA21"/>
  <c r="Q22"/>
  <c r="S21"/>
  <c r="T21"/>
  <c r="U21" s="1"/>
  <c r="C25"/>
  <c r="W22"/>
  <c r="AG22" s="1"/>
  <c r="O22"/>
  <c r="M22" s="1"/>
  <c r="N22" s="1"/>
  <c r="P23"/>
  <c r="K23"/>
  <c r="AA20" i="15"/>
  <c r="Z20"/>
  <c r="AB20" s="1"/>
  <c r="AC20" s="1"/>
  <c r="Z21"/>
  <c r="AB21" s="1"/>
  <c r="AC21" s="1"/>
  <c r="Q22"/>
  <c r="C25"/>
  <c r="S21"/>
  <c r="T21"/>
  <c r="U21" s="1"/>
  <c r="W22"/>
  <c r="AG22" s="1"/>
  <c r="P23"/>
  <c r="K23"/>
  <c r="O22"/>
  <c r="M22" s="1"/>
  <c r="N22" s="1"/>
  <c r="Z21" i="14"/>
  <c r="AB21" s="1"/>
  <c r="AC21" s="1"/>
  <c r="AA20"/>
  <c r="Z20"/>
  <c r="AB20" s="1"/>
  <c r="AC20" s="1"/>
  <c r="Q22"/>
  <c r="C25"/>
  <c r="S21"/>
  <c r="T21"/>
  <c r="U21" s="1"/>
  <c r="W22"/>
  <c r="AG22" s="1"/>
  <c r="P23"/>
  <c r="K23"/>
  <c r="O22"/>
  <c r="M22" s="1"/>
  <c r="N22" s="1"/>
  <c r="Z21" i="12"/>
  <c r="AB21" s="1"/>
  <c r="AC21" s="1"/>
  <c r="AA20"/>
  <c r="Z20"/>
  <c r="AB20" s="1"/>
  <c r="AC20" s="1"/>
  <c r="Q22"/>
  <c r="C25"/>
  <c r="T21"/>
  <c r="U21" s="1"/>
  <c r="W22"/>
  <c r="AG22" s="1"/>
  <c r="P23"/>
  <c r="K23"/>
  <c r="O22"/>
  <c r="M22" s="1"/>
  <c r="N22" s="1"/>
  <c r="Z21" i="9"/>
  <c r="AB21" s="1"/>
  <c r="AC21" s="1"/>
  <c r="Q22"/>
  <c r="C25"/>
  <c r="S21"/>
  <c r="W22"/>
  <c r="AG22" s="1"/>
  <c r="P23"/>
  <c r="K23"/>
  <c r="O22"/>
  <c r="M22" s="1"/>
  <c r="N22" s="1"/>
  <c r="AA21" i="11"/>
  <c r="Z21"/>
  <c r="AB21" s="1"/>
  <c r="AC21" s="1"/>
  <c r="Q22"/>
  <c r="S21"/>
  <c r="T21"/>
  <c r="U21" s="1"/>
  <c r="C25"/>
  <c r="W22"/>
  <c r="AG22" s="1"/>
  <c r="P23"/>
  <c r="K23"/>
  <c r="O22"/>
  <c r="M22" s="1"/>
  <c r="N22" s="1"/>
  <c r="P24" i="6"/>
  <c r="K24"/>
  <c r="O23"/>
  <c r="M23" s="1"/>
  <c r="N23" s="1"/>
  <c r="W23"/>
  <c r="AG23" s="1"/>
  <c r="C26"/>
  <c r="X22"/>
  <c r="AF22"/>
  <c r="Q23"/>
  <c r="R22"/>
  <c r="P24" i="2"/>
  <c r="K24"/>
  <c r="O23"/>
  <c r="M23" s="1"/>
  <c r="N23" s="1"/>
  <c r="W23"/>
  <c r="AG23" s="1"/>
  <c r="C26"/>
  <c r="X22"/>
  <c r="AF22"/>
  <c r="Q23"/>
  <c r="R23"/>
  <c r="R22"/>
  <c r="Z22" i="10"/>
  <c r="AB22" s="1"/>
  <c r="AC22" s="1"/>
  <c r="AA22"/>
  <c r="K25"/>
  <c r="O24"/>
  <c r="M24" s="1"/>
  <c r="N24" s="1"/>
  <c r="P25"/>
  <c r="W24"/>
  <c r="AG24" s="1"/>
  <c r="C26"/>
  <c r="X23"/>
  <c r="S22"/>
  <c r="T22"/>
  <c r="U22" s="1"/>
  <c r="Q24"/>
  <c r="X24"/>
  <c r="R23"/>
  <c r="AF23"/>
  <c r="AF23" i="6" l="1"/>
  <c r="T21" i="18"/>
  <c r="U21" s="1"/>
  <c r="R23" i="6"/>
  <c r="T23" s="1"/>
  <c r="U23" s="1"/>
  <c r="X23"/>
  <c r="P24" i="18"/>
  <c r="K24"/>
  <c r="O23"/>
  <c r="M23" s="1"/>
  <c r="N23" s="1"/>
  <c r="W23"/>
  <c r="AG23" s="1"/>
  <c r="X22"/>
  <c r="AF22"/>
  <c r="Q23"/>
  <c r="AF23"/>
  <c r="C26"/>
  <c r="R22"/>
  <c r="Q23" i="17"/>
  <c r="X22"/>
  <c r="AF22"/>
  <c r="P24"/>
  <c r="K24"/>
  <c r="O23"/>
  <c r="M23" s="1"/>
  <c r="N23" s="1"/>
  <c r="W23"/>
  <c r="AG23" s="1"/>
  <c r="C26"/>
  <c r="R22"/>
  <c r="Q23" i="16"/>
  <c r="X22"/>
  <c r="AF22"/>
  <c r="P24"/>
  <c r="K24"/>
  <c r="O23"/>
  <c r="M23" s="1"/>
  <c r="N23" s="1"/>
  <c r="W23"/>
  <c r="AG23" s="1"/>
  <c r="C26"/>
  <c r="R22"/>
  <c r="P24" i="15"/>
  <c r="K24"/>
  <c r="O23"/>
  <c r="M23" s="1"/>
  <c r="N23" s="1"/>
  <c r="W23"/>
  <c r="AG23" s="1"/>
  <c r="X22"/>
  <c r="AF22"/>
  <c r="Q23"/>
  <c r="AF23"/>
  <c r="R23"/>
  <c r="C26"/>
  <c r="R22"/>
  <c r="P24" i="14"/>
  <c r="K24"/>
  <c r="O23"/>
  <c r="M23" s="1"/>
  <c r="N23" s="1"/>
  <c r="W23"/>
  <c r="AG23" s="1"/>
  <c r="X22"/>
  <c r="AF22"/>
  <c r="Q23"/>
  <c r="C26"/>
  <c r="R22"/>
  <c r="P24" i="12"/>
  <c r="K24"/>
  <c r="O23"/>
  <c r="M23" s="1"/>
  <c r="N23" s="1"/>
  <c r="W23"/>
  <c r="AG23" s="1"/>
  <c r="X22"/>
  <c r="AF22"/>
  <c r="Q23"/>
  <c r="C26"/>
  <c r="R22"/>
  <c r="P24" i="9"/>
  <c r="K24"/>
  <c r="O23"/>
  <c r="M23" s="1"/>
  <c r="N23" s="1"/>
  <c r="W23"/>
  <c r="AG23" s="1"/>
  <c r="X22"/>
  <c r="AF22"/>
  <c r="Q23"/>
  <c r="C26"/>
  <c r="R22"/>
  <c r="P24" i="11"/>
  <c r="K24"/>
  <c r="O23"/>
  <c r="M23" s="1"/>
  <c r="N23" s="1"/>
  <c r="W23"/>
  <c r="AG23" s="1"/>
  <c r="X22"/>
  <c r="AF22"/>
  <c r="Q23"/>
  <c r="C26"/>
  <c r="R22"/>
  <c r="T22" i="6"/>
  <c r="U22" s="1"/>
  <c r="S22"/>
  <c r="AA23"/>
  <c r="Z23"/>
  <c r="AB23" s="1"/>
  <c r="AC23" s="1"/>
  <c r="Z22"/>
  <c r="AB22" s="1"/>
  <c r="AC22" s="1"/>
  <c r="AA22"/>
  <c r="C27"/>
  <c r="Q24"/>
  <c r="S23"/>
  <c r="P25"/>
  <c r="K25"/>
  <c r="W24"/>
  <c r="AG24" s="1"/>
  <c r="O24"/>
  <c r="M24" s="1"/>
  <c r="N24" s="1"/>
  <c r="S23" i="2"/>
  <c r="T23"/>
  <c r="U23" s="1"/>
  <c r="P25"/>
  <c r="K25"/>
  <c r="W24"/>
  <c r="AG24" s="1"/>
  <c r="O24"/>
  <c r="M24" s="1"/>
  <c r="N24" s="1"/>
  <c r="T22"/>
  <c r="U22" s="1"/>
  <c r="S22"/>
  <c r="Z22"/>
  <c r="AB22" s="1"/>
  <c r="AC22" s="1"/>
  <c r="AA22"/>
  <c r="C27"/>
  <c r="R24"/>
  <c r="Q24"/>
  <c r="AF23"/>
  <c r="X23"/>
  <c r="AF24" i="10"/>
  <c r="R24"/>
  <c r="S24" s="1"/>
  <c r="Z24"/>
  <c r="AB24" s="1"/>
  <c r="AC24" s="1"/>
  <c r="AA24"/>
  <c r="Z23"/>
  <c r="AB23" s="1"/>
  <c r="AC23" s="1"/>
  <c r="AA23"/>
  <c r="C27"/>
  <c r="Q25"/>
  <c r="K26"/>
  <c r="O25"/>
  <c r="M25" s="1"/>
  <c r="N25" s="1"/>
  <c r="P26"/>
  <c r="W25"/>
  <c r="AG25" s="1"/>
  <c r="T23"/>
  <c r="U23" s="1"/>
  <c r="S23"/>
  <c r="AF23" i="9" l="1"/>
  <c r="X23"/>
  <c r="AF23" i="14"/>
  <c r="X23"/>
  <c r="X23" i="18"/>
  <c r="X24" i="2"/>
  <c r="Z24" s="1"/>
  <c r="AB24" s="1"/>
  <c r="AC24" s="1"/>
  <c r="AF24"/>
  <c r="AF23" i="12"/>
  <c r="X23"/>
  <c r="AF23" i="11"/>
  <c r="X23"/>
  <c r="R23" i="12"/>
  <c r="T23" s="1"/>
  <c r="U23" s="1"/>
  <c r="R23" i="14"/>
  <c r="R23" i="11"/>
  <c r="T23" s="1"/>
  <c r="U23" s="1"/>
  <c r="R23" i="9"/>
  <c r="X23" i="15"/>
  <c r="Z23" s="1"/>
  <c r="AB23" s="1"/>
  <c r="AC23" s="1"/>
  <c r="R23" i="18"/>
  <c r="T22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7"/>
  <c r="U22" s="1"/>
  <c r="S22"/>
  <c r="Q24"/>
  <c r="AA22"/>
  <c r="Z22"/>
  <c r="AB22" s="1"/>
  <c r="AC22" s="1"/>
  <c r="R23"/>
  <c r="X23"/>
  <c r="C27"/>
  <c r="P25"/>
  <c r="K25"/>
  <c r="W24"/>
  <c r="AG24" s="1"/>
  <c r="O24"/>
  <c r="M24" s="1"/>
  <c r="N24" s="1"/>
  <c r="AF23"/>
  <c r="T22" i="16"/>
  <c r="U22" s="1"/>
  <c r="S22"/>
  <c r="Q24"/>
  <c r="AA22"/>
  <c r="Z22"/>
  <c r="AB22" s="1"/>
  <c r="AC22" s="1"/>
  <c r="R23"/>
  <c r="X23"/>
  <c r="C27"/>
  <c r="P25"/>
  <c r="K25"/>
  <c r="W24"/>
  <c r="AG24" s="1"/>
  <c r="O24"/>
  <c r="M24" s="1"/>
  <c r="N24" s="1"/>
  <c r="AF23"/>
  <c r="T22" i="15"/>
  <c r="U22" s="1"/>
  <c r="S22"/>
  <c r="AA23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4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2"/>
  <c r="U22" s="1"/>
  <c r="S22"/>
  <c r="AA23"/>
  <c r="Z23"/>
  <c r="AB23" s="1"/>
  <c r="AC23" s="1"/>
  <c r="AA22"/>
  <c r="Z22"/>
  <c r="AB22" s="1"/>
  <c r="AC22" s="1"/>
  <c r="Q24"/>
  <c r="C27"/>
  <c r="S23"/>
  <c r="P25"/>
  <c r="K25"/>
  <c r="W24"/>
  <c r="AG24" s="1"/>
  <c r="O24"/>
  <c r="M24" s="1"/>
  <c r="N24" s="1"/>
  <c r="T22" i="9"/>
  <c r="U22" s="1"/>
  <c r="S22"/>
  <c r="AA23"/>
  <c r="Z23"/>
  <c r="AB23" s="1"/>
  <c r="AC23" s="1"/>
  <c r="AA22"/>
  <c r="Z22"/>
  <c r="AB22" s="1"/>
  <c r="AC22" s="1"/>
  <c r="Q24"/>
  <c r="C27"/>
  <c r="S23"/>
  <c r="T23"/>
  <c r="U23" s="1"/>
  <c r="P25"/>
  <c r="K25"/>
  <c r="W24"/>
  <c r="AG24" s="1"/>
  <c r="O24"/>
  <c r="M24" s="1"/>
  <c r="N24" s="1"/>
  <c r="T22" i="11"/>
  <c r="U22" s="1"/>
  <c r="S22"/>
  <c r="AA23"/>
  <c r="Z23"/>
  <c r="AB23" s="1"/>
  <c r="AC23" s="1"/>
  <c r="AA22"/>
  <c r="Z22"/>
  <c r="AB22" s="1"/>
  <c r="AC22" s="1"/>
  <c r="Q24"/>
  <c r="C27"/>
  <c r="S23"/>
  <c r="P25"/>
  <c r="K25"/>
  <c r="W24"/>
  <c r="AG24" s="1"/>
  <c r="O24"/>
  <c r="M24" s="1"/>
  <c r="N24" s="1"/>
  <c r="Q25" i="6"/>
  <c r="C28"/>
  <c r="X24"/>
  <c r="AF24"/>
  <c r="W25"/>
  <c r="AG25" s="1"/>
  <c r="P26"/>
  <c r="K26"/>
  <c r="O25"/>
  <c r="M25" s="1"/>
  <c r="N25" s="1"/>
  <c r="R24"/>
  <c r="AA24" i="2"/>
  <c r="C28"/>
  <c r="Q25"/>
  <c r="AA23"/>
  <c r="Z23"/>
  <c r="AB23" s="1"/>
  <c r="AC23" s="1"/>
  <c r="T24"/>
  <c r="U24" s="1"/>
  <c r="S24"/>
  <c r="W25"/>
  <c r="AG25" s="1"/>
  <c r="P26"/>
  <c r="K26"/>
  <c r="O25"/>
  <c r="M25" s="1"/>
  <c r="N25" s="1"/>
  <c r="T24" i="10"/>
  <c r="U24" s="1"/>
  <c r="Q26"/>
  <c r="K27"/>
  <c r="O26"/>
  <c r="M26" s="1"/>
  <c r="N26" s="1"/>
  <c r="P27"/>
  <c r="W26"/>
  <c r="AG26" s="1"/>
  <c r="C28"/>
  <c r="X25"/>
  <c r="R25"/>
  <c r="AF25"/>
  <c r="Q25" i="18" l="1"/>
  <c r="X24"/>
  <c r="AF24"/>
  <c r="W25"/>
  <c r="AG25" s="1"/>
  <c r="P26"/>
  <c r="K26"/>
  <c r="O25"/>
  <c r="M25" s="1"/>
  <c r="N25" s="1"/>
  <c r="C28"/>
  <c r="R24"/>
  <c r="Q25" i="17"/>
  <c r="S23"/>
  <c r="T23"/>
  <c r="U23" s="1"/>
  <c r="W25"/>
  <c r="AG25" s="1"/>
  <c r="P26"/>
  <c r="K26"/>
  <c r="O25"/>
  <c r="M25" s="1"/>
  <c r="N25" s="1"/>
  <c r="C28"/>
  <c r="Z23"/>
  <c r="AB23" s="1"/>
  <c r="AC23" s="1"/>
  <c r="AA23"/>
  <c r="AF24"/>
  <c r="X24"/>
  <c r="R24"/>
  <c r="Q25" i="16"/>
  <c r="S23"/>
  <c r="T23"/>
  <c r="U23" s="1"/>
  <c r="AF24"/>
  <c r="W25"/>
  <c r="AG25" s="1"/>
  <c r="P26"/>
  <c r="K26"/>
  <c r="O25"/>
  <c r="M25" s="1"/>
  <c r="N25" s="1"/>
  <c r="C28"/>
  <c r="Z23"/>
  <c r="AB23" s="1"/>
  <c r="AC23" s="1"/>
  <c r="AA23"/>
  <c r="X24"/>
  <c r="R24"/>
  <c r="Q25" i="15"/>
  <c r="X24"/>
  <c r="AF24"/>
  <c r="W25"/>
  <c r="AG25" s="1"/>
  <c r="P26"/>
  <c r="K26"/>
  <c r="O25"/>
  <c r="M25" s="1"/>
  <c r="N25" s="1"/>
  <c r="C28"/>
  <c r="R24"/>
  <c r="Q25" i="14"/>
  <c r="X24"/>
  <c r="AF24"/>
  <c r="W25"/>
  <c r="AG25" s="1"/>
  <c r="P26"/>
  <c r="K26"/>
  <c r="O25"/>
  <c r="M25" s="1"/>
  <c r="N25" s="1"/>
  <c r="C28"/>
  <c r="R24"/>
  <c r="Q25" i="12"/>
  <c r="X24"/>
  <c r="AF24"/>
  <c r="W25"/>
  <c r="AG25" s="1"/>
  <c r="P26"/>
  <c r="K26"/>
  <c r="O25"/>
  <c r="M25" s="1"/>
  <c r="N25" s="1"/>
  <c r="C28"/>
  <c r="R24"/>
  <c r="Q25" i="9"/>
  <c r="X24"/>
  <c r="AF24"/>
  <c r="W25"/>
  <c r="AG25" s="1"/>
  <c r="P26"/>
  <c r="K26"/>
  <c r="O25"/>
  <c r="M25" s="1"/>
  <c r="N25" s="1"/>
  <c r="C28"/>
  <c r="R24"/>
  <c r="Q25" i="11"/>
  <c r="X24"/>
  <c r="AF24"/>
  <c r="W25"/>
  <c r="AG25" s="1"/>
  <c r="P26"/>
  <c r="K26"/>
  <c r="O25"/>
  <c r="M25" s="1"/>
  <c r="N25" s="1"/>
  <c r="C28"/>
  <c r="R24"/>
  <c r="T24" i="6"/>
  <c r="U24" s="1"/>
  <c r="S24"/>
  <c r="P27"/>
  <c r="K27"/>
  <c r="O26"/>
  <c r="M26" s="1"/>
  <c r="N26" s="1"/>
  <c r="W26"/>
  <c r="AG26" s="1"/>
  <c r="Z24"/>
  <c r="AB24" s="1"/>
  <c r="AC24" s="1"/>
  <c r="AA24"/>
  <c r="C29"/>
  <c r="X25"/>
  <c r="AF25"/>
  <c r="X26"/>
  <c r="Q26"/>
  <c r="AF26"/>
  <c r="R26"/>
  <c r="R25"/>
  <c r="P27" i="2"/>
  <c r="K27"/>
  <c r="O26"/>
  <c r="M26" s="1"/>
  <c r="N26" s="1"/>
  <c r="W26"/>
  <c r="AG26" s="1"/>
  <c r="C29"/>
  <c r="Q26"/>
  <c r="X25"/>
  <c r="AF25"/>
  <c r="R25"/>
  <c r="Z25" i="10"/>
  <c r="AB25" s="1"/>
  <c r="AC25" s="1"/>
  <c r="AA25"/>
  <c r="C29"/>
  <c r="Q27"/>
  <c r="K28"/>
  <c r="O27"/>
  <c r="M27" s="1"/>
  <c r="N27" s="1"/>
  <c r="W27"/>
  <c r="AG27" s="1"/>
  <c r="P28"/>
  <c r="AF26"/>
  <c r="R26"/>
  <c r="T25"/>
  <c r="U25" s="1"/>
  <c r="S25"/>
  <c r="X26"/>
  <c r="AF26" i="2" l="1"/>
  <c r="X26"/>
  <c r="T24" i="18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7"/>
  <c r="U24" s="1"/>
  <c r="S24"/>
  <c r="P27"/>
  <c r="K27"/>
  <c r="O26"/>
  <c r="M26" s="1"/>
  <c r="N26" s="1"/>
  <c r="W26"/>
  <c r="AG26" s="1"/>
  <c r="AF25"/>
  <c r="AA24"/>
  <c r="Z24"/>
  <c r="AB24" s="1"/>
  <c r="AC24" s="1"/>
  <c r="C29"/>
  <c r="Q26"/>
  <c r="X25"/>
  <c r="R25"/>
  <c r="T24" i="16"/>
  <c r="U24" s="1"/>
  <c r="S24"/>
  <c r="C29"/>
  <c r="Q26"/>
  <c r="AF25"/>
  <c r="AA24"/>
  <c r="Z24"/>
  <c r="AB24" s="1"/>
  <c r="AC24" s="1"/>
  <c r="P27"/>
  <c r="K27"/>
  <c r="O26"/>
  <c r="M26" s="1"/>
  <c r="N26" s="1"/>
  <c r="W26"/>
  <c r="AG26" s="1"/>
  <c r="X25"/>
  <c r="R25"/>
  <c r="T24" i="15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4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2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9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4" i="11"/>
  <c r="U24" s="1"/>
  <c r="S24"/>
  <c r="P27"/>
  <c r="K27"/>
  <c r="O26"/>
  <c r="M26" s="1"/>
  <c r="N26" s="1"/>
  <c r="W26"/>
  <c r="AG26" s="1"/>
  <c r="AA24"/>
  <c r="Z24"/>
  <c r="AB24" s="1"/>
  <c r="AC24" s="1"/>
  <c r="X25"/>
  <c r="AF25"/>
  <c r="C29"/>
  <c r="X26"/>
  <c r="Q26"/>
  <c r="AF26"/>
  <c r="R26"/>
  <c r="R25"/>
  <c r="T25" i="6"/>
  <c r="U25" s="1"/>
  <c r="S25"/>
  <c r="AA26"/>
  <c r="Z26"/>
  <c r="AB26" s="1"/>
  <c r="AC26" s="1"/>
  <c r="Z25"/>
  <c r="AB25" s="1"/>
  <c r="AC25" s="1"/>
  <c r="AA25"/>
  <c r="C30"/>
  <c r="Q27"/>
  <c r="S26"/>
  <c r="T26"/>
  <c r="U26" s="1"/>
  <c r="W27"/>
  <c r="AG27" s="1"/>
  <c r="P28"/>
  <c r="K28"/>
  <c r="O27"/>
  <c r="M27" s="1"/>
  <c r="N27" s="1"/>
  <c r="T25" i="2"/>
  <c r="U25" s="1"/>
  <c r="S25"/>
  <c r="Z25"/>
  <c r="AB25" s="1"/>
  <c r="AC25" s="1"/>
  <c r="AA25"/>
  <c r="AA26"/>
  <c r="Z26"/>
  <c r="AB26" s="1"/>
  <c r="AC26" s="1"/>
  <c r="C30"/>
  <c r="Q27"/>
  <c r="W27"/>
  <c r="AG27" s="1"/>
  <c r="P28"/>
  <c r="K28"/>
  <c r="O27"/>
  <c r="M27" s="1"/>
  <c r="N27" s="1"/>
  <c r="R26"/>
  <c r="Z26" i="10"/>
  <c r="AB26" s="1"/>
  <c r="AC26" s="1"/>
  <c r="AA26"/>
  <c r="K29"/>
  <c r="O28"/>
  <c r="M28" s="1"/>
  <c r="N28" s="1"/>
  <c r="P29"/>
  <c r="W28"/>
  <c r="AG28" s="1"/>
  <c r="C30"/>
  <c r="X27"/>
  <c r="S26"/>
  <c r="T26"/>
  <c r="U26" s="1"/>
  <c r="Q28"/>
  <c r="X28"/>
  <c r="R27"/>
  <c r="AF27"/>
  <c r="AF26" i="17" l="1"/>
  <c r="X26"/>
  <c r="R26"/>
  <c r="S26" s="1"/>
  <c r="T25" i="18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7"/>
  <c r="U25" s="1"/>
  <c r="S25"/>
  <c r="C30"/>
  <c r="Q27"/>
  <c r="AA25"/>
  <c r="Z25"/>
  <c r="AB25" s="1"/>
  <c r="AC25" s="1"/>
  <c r="Z26"/>
  <c r="AB26" s="1"/>
  <c r="AC26" s="1"/>
  <c r="AA26"/>
  <c r="W27"/>
  <c r="AG27" s="1"/>
  <c r="P28"/>
  <c r="K28"/>
  <c r="O27"/>
  <c r="M27" s="1"/>
  <c r="N27" s="1"/>
  <c r="T25" i="16"/>
  <c r="U25" s="1"/>
  <c r="S25"/>
  <c r="W27"/>
  <c r="AG27" s="1"/>
  <c r="P28"/>
  <c r="K28"/>
  <c r="O27"/>
  <c r="M27" s="1"/>
  <c r="N27" s="1"/>
  <c r="AF26"/>
  <c r="X26"/>
  <c r="AA25"/>
  <c r="Z25"/>
  <c r="AB25" s="1"/>
  <c r="AC25" s="1"/>
  <c r="AF27"/>
  <c r="R27"/>
  <c r="X27"/>
  <c r="Q27"/>
  <c r="C30"/>
  <c r="R26"/>
  <c r="T25" i="15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4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12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T25" i="9"/>
  <c r="U25" s="1"/>
  <c r="S25"/>
  <c r="AA26"/>
  <c r="Z26"/>
  <c r="AB26" s="1"/>
  <c r="AC26" s="1"/>
  <c r="AA25"/>
  <c r="Z25"/>
  <c r="AB25" s="1"/>
  <c r="AC25" s="1"/>
  <c r="Q27"/>
  <c r="S26"/>
  <c r="T26"/>
  <c r="U26" s="1"/>
  <c r="C30"/>
  <c r="W27"/>
  <c r="AG27" s="1"/>
  <c r="P28"/>
  <c r="K28"/>
  <c r="O27"/>
  <c r="M27" s="1"/>
  <c r="N27" s="1"/>
  <c r="AA26" i="11"/>
  <c r="Z26"/>
  <c r="AB26" s="1"/>
  <c r="AC26" s="1"/>
  <c r="AA25"/>
  <c r="Z25"/>
  <c r="AB25" s="1"/>
  <c r="AC25" s="1"/>
  <c r="Q27"/>
  <c r="T25"/>
  <c r="U25" s="1"/>
  <c r="S25"/>
  <c r="S26"/>
  <c r="T26"/>
  <c r="U26" s="1"/>
  <c r="C30"/>
  <c r="W27"/>
  <c r="AG27" s="1"/>
  <c r="P28"/>
  <c r="K28"/>
  <c r="O27"/>
  <c r="M27" s="1"/>
  <c r="N27" s="1"/>
  <c r="P29" i="6"/>
  <c r="K29"/>
  <c r="O28"/>
  <c r="M28" s="1"/>
  <c r="N28" s="1"/>
  <c r="W28"/>
  <c r="AG28" s="1"/>
  <c r="C31"/>
  <c r="X27"/>
  <c r="AF27"/>
  <c r="X28"/>
  <c r="Q28"/>
  <c r="AF28"/>
  <c r="R28"/>
  <c r="R27"/>
  <c r="S26" i="2"/>
  <c r="T26"/>
  <c r="U26" s="1"/>
  <c r="P29"/>
  <c r="K29"/>
  <c r="O28"/>
  <c r="M28" s="1"/>
  <c r="N28" s="1"/>
  <c r="W28"/>
  <c r="AG28" s="1"/>
  <c r="C31"/>
  <c r="X27"/>
  <c r="AF27"/>
  <c r="X28"/>
  <c r="Q28"/>
  <c r="AF28"/>
  <c r="R28"/>
  <c r="R27"/>
  <c r="AF28" i="10"/>
  <c r="R28"/>
  <c r="S28" s="1"/>
  <c r="Z28"/>
  <c r="AB28" s="1"/>
  <c r="AC28" s="1"/>
  <c r="AA28"/>
  <c r="Z27"/>
  <c r="AB27" s="1"/>
  <c r="AC27" s="1"/>
  <c r="AA27"/>
  <c r="C31"/>
  <c r="Q29"/>
  <c r="K30"/>
  <c r="O29"/>
  <c r="M29" s="1"/>
  <c r="N29" s="1"/>
  <c r="P30"/>
  <c r="W29"/>
  <c r="AG29" s="1"/>
  <c r="T27"/>
  <c r="U27" s="1"/>
  <c r="S27"/>
  <c r="T26" i="17" l="1"/>
  <c r="U26" s="1"/>
  <c r="P29" i="18"/>
  <c r="K29"/>
  <c r="O28"/>
  <c r="M28" s="1"/>
  <c r="N28" s="1"/>
  <c r="W28"/>
  <c r="AG28" s="1"/>
  <c r="X27"/>
  <c r="AF27"/>
  <c r="X28"/>
  <c r="Q28"/>
  <c r="AF28"/>
  <c r="C31"/>
  <c r="R27"/>
  <c r="P29" i="17"/>
  <c r="K29"/>
  <c r="O28"/>
  <c r="M28" s="1"/>
  <c r="N28" s="1"/>
  <c r="W28"/>
  <c r="AG28" s="1"/>
  <c r="X27"/>
  <c r="AF27"/>
  <c r="Q28"/>
  <c r="C31"/>
  <c r="R27"/>
  <c r="S26" i="16"/>
  <c r="T26"/>
  <c r="U26" s="1"/>
  <c r="AA27"/>
  <c r="Z27"/>
  <c r="AB27" s="1"/>
  <c r="AC27" s="1"/>
  <c r="P29"/>
  <c r="K29"/>
  <c r="O28"/>
  <c r="M28" s="1"/>
  <c r="N28" s="1"/>
  <c r="W28"/>
  <c r="AG28" s="1"/>
  <c r="C31"/>
  <c r="T27"/>
  <c r="U27" s="1"/>
  <c r="S27"/>
  <c r="Z26"/>
  <c r="AB26" s="1"/>
  <c r="AC26" s="1"/>
  <c r="AA26"/>
  <c r="X28"/>
  <c r="Q28"/>
  <c r="AF28"/>
  <c r="R28"/>
  <c r="P29" i="15"/>
  <c r="K29"/>
  <c r="O28"/>
  <c r="M28" s="1"/>
  <c r="N28" s="1"/>
  <c r="W28"/>
  <c r="AG28" s="1"/>
  <c r="X27"/>
  <c r="AF27"/>
  <c r="Q28"/>
  <c r="C31"/>
  <c r="R27"/>
  <c r="P29" i="14"/>
  <c r="K29"/>
  <c r="O28"/>
  <c r="M28" s="1"/>
  <c r="N28" s="1"/>
  <c r="W28"/>
  <c r="AG28" s="1"/>
  <c r="X27"/>
  <c r="AF27"/>
  <c r="Q28"/>
  <c r="AF28"/>
  <c r="R28"/>
  <c r="C31"/>
  <c r="R27"/>
  <c r="P29" i="12"/>
  <c r="K29"/>
  <c r="O28"/>
  <c r="M28" s="1"/>
  <c r="N28" s="1"/>
  <c r="W28"/>
  <c r="AG28" s="1"/>
  <c r="X27"/>
  <c r="AF27"/>
  <c r="Q28"/>
  <c r="C31"/>
  <c r="R27"/>
  <c r="P29" i="9"/>
  <c r="K29"/>
  <c r="O28"/>
  <c r="M28" s="1"/>
  <c r="N28" s="1"/>
  <c r="W28"/>
  <c r="AG28" s="1"/>
  <c r="X27"/>
  <c r="AF27"/>
  <c r="Q28"/>
  <c r="AF28"/>
  <c r="C31"/>
  <c r="R27"/>
  <c r="P29" i="11"/>
  <c r="K29"/>
  <c r="O28"/>
  <c r="M28" s="1"/>
  <c r="N28" s="1"/>
  <c r="W28"/>
  <c r="AG28" s="1"/>
  <c r="X27"/>
  <c r="AF27"/>
  <c r="Q28"/>
  <c r="AF28"/>
  <c r="C31"/>
  <c r="R27"/>
  <c r="T27" i="6"/>
  <c r="U27" s="1"/>
  <c r="S27"/>
  <c r="AA28"/>
  <c r="Z28"/>
  <c r="AB28" s="1"/>
  <c r="AC28" s="1"/>
  <c r="Z27"/>
  <c r="AB27" s="1"/>
  <c r="AC27" s="1"/>
  <c r="AA27"/>
  <c r="C32"/>
  <c r="Q29"/>
  <c r="S28"/>
  <c r="T28"/>
  <c r="U28" s="1"/>
  <c r="W29"/>
  <c r="AG29" s="1"/>
  <c r="P30"/>
  <c r="K30"/>
  <c r="O29"/>
  <c r="M29" s="1"/>
  <c r="N29" s="1"/>
  <c r="T27" i="2"/>
  <c r="U27" s="1"/>
  <c r="S27"/>
  <c r="AA28"/>
  <c r="Z28"/>
  <c r="AB28" s="1"/>
  <c r="AC28" s="1"/>
  <c r="Z27"/>
  <c r="AB27" s="1"/>
  <c r="AC27" s="1"/>
  <c r="AA27"/>
  <c r="C32"/>
  <c r="Q29"/>
  <c r="S28"/>
  <c r="T28"/>
  <c r="U28" s="1"/>
  <c r="W29"/>
  <c r="AG29" s="1"/>
  <c r="P30"/>
  <c r="K30"/>
  <c r="O29"/>
  <c r="M29" s="1"/>
  <c r="N29" s="1"/>
  <c r="T28" i="10"/>
  <c r="U28" s="1"/>
  <c r="Q30"/>
  <c r="K31"/>
  <c r="O30"/>
  <c r="M30" s="1"/>
  <c r="N30" s="1"/>
  <c r="W30"/>
  <c r="AG30" s="1"/>
  <c r="P31"/>
  <c r="C32"/>
  <c r="X29"/>
  <c r="R29"/>
  <c r="AF29"/>
  <c r="AF28" i="12" l="1"/>
  <c r="X28"/>
  <c r="AF28" i="15"/>
  <c r="X28"/>
  <c r="X28" i="9"/>
  <c r="AA28" s="1"/>
  <c r="AF28" i="17"/>
  <c r="X28"/>
  <c r="Z28" s="1"/>
  <c r="AB28" s="1"/>
  <c r="AC28" s="1"/>
  <c r="R28" i="12"/>
  <c r="T28" s="1"/>
  <c r="U28" s="1"/>
  <c r="X28" i="14"/>
  <c r="Z28" s="1"/>
  <c r="AB28" s="1"/>
  <c r="AC28" s="1"/>
  <c r="X28" i="11"/>
  <c r="Z28" s="1"/>
  <c r="AB28" s="1"/>
  <c r="AC28" s="1"/>
  <c r="R28" i="9"/>
  <c r="S28" s="1"/>
  <c r="R28" i="11"/>
  <c r="T28" s="1"/>
  <c r="U28" s="1"/>
  <c r="R28" i="15"/>
  <c r="T28" s="1"/>
  <c r="U28" s="1"/>
  <c r="R28" i="17"/>
  <c r="T28" s="1"/>
  <c r="U28" s="1"/>
  <c r="R28" i="18"/>
  <c r="S28" s="1"/>
  <c r="T27"/>
  <c r="U27" s="1"/>
  <c r="S27"/>
  <c r="AA28"/>
  <c r="Z28"/>
  <c r="AB28" s="1"/>
  <c r="AC28" s="1"/>
  <c r="AA27"/>
  <c r="Z27"/>
  <c r="AB27" s="1"/>
  <c r="AC27" s="1"/>
  <c r="Q29"/>
  <c r="C32"/>
  <c r="W29"/>
  <c r="AG29" s="1"/>
  <c r="P30"/>
  <c r="K30"/>
  <c r="O29"/>
  <c r="M29" s="1"/>
  <c r="N29" s="1"/>
  <c r="T27" i="17"/>
  <c r="U27" s="1"/>
  <c r="S27"/>
  <c r="AA28"/>
  <c r="AA27"/>
  <c r="Z27"/>
  <c r="AB27" s="1"/>
  <c r="AC27" s="1"/>
  <c r="Q29"/>
  <c r="C32"/>
  <c r="S28"/>
  <c r="W29"/>
  <c r="AG29" s="1"/>
  <c r="P30"/>
  <c r="K30"/>
  <c r="O29"/>
  <c r="M29" s="1"/>
  <c r="N29" s="1"/>
  <c r="Z28" i="16"/>
  <c r="AB28" s="1"/>
  <c r="AC28" s="1"/>
  <c r="AA28"/>
  <c r="Q29"/>
  <c r="S28"/>
  <c r="T28"/>
  <c r="U28" s="1"/>
  <c r="C32"/>
  <c r="W29"/>
  <c r="AG29" s="1"/>
  <c r="P30"/>
  <c r="K30"/>
  <c r="O29"/>
  <c r="M29" s="1"/>
  <c r="N29" s="1"/>
  <c r="T27" i="15"/>
  <c r="U27" s="1"/>
  <c r="S27"/>
  <c r="AA28"/>
  <c r="Z28"/>
  <c r="AB28" s="1"/>
  <c r="AC28" s="1"/>
  <c r="AA27"/>
  <c r="Z27"/>
  <c r="AB27" s="1"/>
  <c r="AC27" s="1"/>
  <c r="Q29"/>
  <c r="C32"/>
  <c r="S28"/>
  <c r="W29"/>
  <c r="AG29" s="1"/>
  <c r="P30"/>
  <c r="K30"/>
  <c r="O29"/>
  <c r="M29" s="1"/>
  <c r="N29" s="1"/>
  <c r="T27" i="14"/>
  <c r="U27" s="1"/>
  <c r="S27"/>
  <c r="AA28"/>
  <c r="AA27"/>
  <c r="Z27"/>
  <c r="AB27" s="1"/>
  <c r="AC27" s="1"/>
  <c r="Q29"/>
  <c r="C32"/>
  <c r="S28"/>
  <c r="T28"/>
  <c r="U28" s="1"/>
  <c r="W29"/>
  <c r="AG29" s="1"/>
  <c r="P30"/>
  <c r="K30"/>
  <c r="O29"/>
  <c r="M29" s="1"/>
  <c r="N29" s="1"/>
  <c r="T27" i="12"/>
  <c r="U27" s="1"/>
  <c r="S27"/>
  <c r="AA28"/>
  <c r="Z28"/>
  <c r="AB28" s="1"/>
  <c r="AC28" s="1"/>
  <c r="AA27"/>
  <c r="Z27"/>
  <c r="AB27" s="1"/>
  <c r="AC27" s="1"/>
  <c r="Q29"/>
  <c r="C32"/>
  <c r="S28"/>
  <c r="W29"/>
  <c r="AG29" s="1"/>
  <c r="P30"/>
  <c r="K30"/>
  <c r="O29"/>
  <c r="M29" s="1"/>
  <c r="N29" s="1"/>
  <c r="T27" i="9"/>
  <c r="U27" s="1"/>
  <c r="S27"/>
  <c r="Z28"/>
  <c r="AB28" s="1"/>
  <c r="AC28" s="1"/>
  <c r="AA27"/>
  <c r="Z27"/>
  <c r="AB27" s="1"/>
  <c r="AC27" s="1"/>
  <c r="Q29"/>
  <c r="C32"/>
  <c r="T28"/>
  <c r="U28" s="1"/>
  <c r="W29"/>
  <c r="AG29" s="1"/>
  <c r="P30"/>
  <c r="K30"/>
  <c r="O29"/>
  <c r="M29" s="1"/>
  <c r="N29" s="1"/>
  <c r="T27" i="11"/>
  <c r="U27" s="1"/>
  <c r="S27"/>
  <c r="AA28"/>
  <c r="AA27"/>
  <c r="Z27"/>
  <c r="AB27" s="1"/>
  <c r="AC27" s="1"/>
  <c r="Q29"/>
  <c r="C32"/>
  <c r="S28"/>
  <c r="W29"/>
  <c r="AG29" s="1"/>
  <c r="P30"/>
  <c r="K30"/>
  <c r="O29"/>
  <c r="M29" s="1"/>
  <c r="N29" s="1"/>
  <c r="P31" i="6"/>
  <c r="K31"/>
  <c r="O30"/>
  <c r="M30" s="1"/>
  <c r="N30" s="1"/>
  <c r="W30"/>
  <c r="AG30" s="1"/>
  <c r="C33"/>
  <c r="X29"/>
  <c r="AF29"/>
  <c r="X30"/>
  <c r="Q30"/>
  <c r="AF30"/>
  <c r="R30"/>
  <c r="R29"/>
  <c r="P31" i="2"/>
  <c r="K31"/>
  <c r="O30"/>
  <c r="M30" s="1"/>
  <c r="N30" s="1"/>
  <c r="W30"/>
  <c r="AG30" s="1"/>
  <c r="C33"/>
  <c r="Q30"/>
  <c r="AF30"/>
  <c r="X29"/>
  <c r="AF29"/>
  <c r="R29"/>
  <c r="Z29" i="10"/>
  <c r="AB29" s="1"/>
  <c r="AC29" s="1"/>
  <c r="AA29"/>
  <c r="C33"/>
  <c r="K32"/>
  <c r="O31"/>
  <c r="M31" s="1"/>
  <c r="N31" s="1"/>
  <c r="P32"/>
  <c r="W31"/>
  <c r="AG31" s="1"/>
  <c r="AF30"/>
  <c r="R30"/>
  <c r="T29"/>
  <c r="U29" s="1"/>
  <c r="S29"/>
  <c r="Q31"/>
  <c r="X30"/>
  <c r="T28" i="18" l="1"/>
  <c r="U28" s="1"/>
  <c r="X30" i="2"/>
  <c r="R30"/>
  <c r="S30" s="1"/>
  <c r="P31" i="18"/>
  <c r="K31"/>
  <c r="O30"/>
  <c r="M30" s="1"/>
  <c r="N30" s="1"/>
  <c r="W30"/>
  <c r="AG30" s="1"/>
  <c r="X29"/>
  <c r="AF29"/>
  <c r="X30"/>
  <c r="Q30"/>
  <c r="AF30"/>
  <c r="C33"/>
  <c r="R29"/>
  <c r="P31" i="17"/>
  <c r="K31"/>
  <c r="O30"/>
  <c r="M30" s="1"/>
  <c r="N30" s="1"/>
  <c r="W30"/>
  <c r="AG30" s="1"/>
  <c r="X29"/>
  <c r="AF29"/>
  <c r="Q30"/>
  <c r="R30"/>
  <c r="C33"/>
  <c r="R29"/>
  <c r="P31" i="16"/>
  <c r="K31"/>
  <c r="O30"/>
  <c r="M30" s="1"/>
  <c r="N30" s="1"/>
  <c r="W30"/>
  <c r="AG30" s="1"/>
  <c r="X29"/>
  <c r="AF29"/>
  <c r="Q30"/>
  <c r="C33"/>
  <c r="R29"/>
  <c r="P31" i="15"/>
  <c r="K31"/>
  <c r="O30"/>
  <c r="M30" s="1"/>
  <c r="N30" s="1"/>
  <c r="W30"/>
  <c r="AG30" s="1"/>
  <c r="X29"/>
  <c r="AF29"/>
  <c r="Q30"/>
  <c r="AF30"/>
  <c r="C33"/>
  <c r="R29"/>
  <c r="P31" i="14"/>
  <c r="K31"/>
  <c r="O30"/>
  <c r="M30" s="1"/>
  <c r="N30" s="1"/>
  <c r="W30"/>
  <c r="AG30" s="1"/>
  <c r="X29"/>
  <c r="AF29"/>
  <c r="Q30"/>
  <c r="C33"/>
  <c r="R29"/>
  <c r="P31" i="12"/>
  <c r="K31"/>
  <c r="O30"/>
  <c r="M30" s="1"/>
  <c r="N30" s="1"/>
  <c r="W30"/>
  <c r="AG30" s="1"/>
  <c r="X29"/>
  <c r="AF29"/>
  <c r="X30"/>
  <c r="Q30"/>
  <c r="AF30"/>
  <c r="C33"/>
  <c r="R29"/>
  <c r="P31" i="9"/>
  <c r="K31"/>
  <c r="O30"/>
  <c r="M30" s="1"/>
  <c r="N30" s="1"/>
  <c r="W30"/>
  <c r="AG30" s="1"/>
  <c r="X29"/>
  <c r="AF29"/>
  <c r="Q30"/>
  <c r="C33"/>
  <c r="R29"/>
  <c r="P31" i="11"/>
  <c r="K31"/>
  <c r="O30"/>
  <c r="M30" s="1"/>
  <c r="N30" s="1"/>
  <c r="W30"/>
  <c r="AG30" s="1"/>
  <c r="X29"/>
  <c r="AF29"/>
  <c r="Q30"/>
  <c r="C33"/>
  <c r="R29"/>
  <c r="AA30" i="6"/>
  <c r="Z30"/>
  <c r="AB30" s="1"/>
  <c r="AC30" s="1"/>
  <c r="Z29"/>
  <c r="AB29" s="1"/>
  <c r="AC29" s="1"/>
  <c r="AA29"/>
  <c r="C34"/>
  <c r="Q31"/>
  <c r="T29"/>
  <c r="U29" s="1"/>
  <c r="S29"/>
  <c r="S30"/>
  <c r="T30"/>
  <c r="U30" s="1"/>
  <c r="W31"/>
  <c r="AG31" s="1"/>
  <c r="P32"/>
  <c r="K32"/>
  <c r="O31"/>
  <c r="M31" s="1"/>
  <c r="N31" s="1"/>
  <c r="T29" i="2"/>
  <c r="U29" s="1"/>
  <c r="S29"/>
  <c r="C34"/>
  <c r="Q31"/>
  <c r="Z29"/>
  <c r="AB29" s="1"/>
  <c r="AC29" s="1"/>
  <c r="AA29"/>
  <c r="AA30"/>
  <c r="Z30"/>
  <c r="AB30" s="1"/>
  <c r="AC30" s="1"/>
  <c r="T30"/>
  <c r="U30" s="1"/>
  <c r="W31"/>
  <c r="AG31" s="1"/>
  <c r="P32"/>
  <c r="K32"/>
  <c r="O31"/>
  <c r="M31" s="1"/>
  <c r="N31" s="1"/>
  <c r="AF31" i="10"/>
  <c r="R31"/>
  <c r="S31" s="1"/>
  <c r="X31"/>
  <c r="Z31" s="1"/>
  <c r="AB31" s="1"/>
  <c r="AC31" s="1"/>
  <c r="Q32"/>
  <c r="K33"/>
  <c r="O32"/>
  <c r="M32" s="1"/>
  <c r="N32" s="1"/>
  <c r="W32"/>
  <c r="AG32" s="1"/>
  <c r="P33"/>
  <c r="C34"/>
  <c r="Z30"/>
  <c r="AB30" s="1"/>
  <c r="AC30" s="1"/>
  <c r="AA30"/>
  <c r="T31"/>
  <c r="U31" s="1"/>
  <c r="S30"/>
  <c r="T30"/>
  <c r="U30" s="1"/>
  <c r="X30" i="15" l="1"/>
  <c r="AA30" s="1"/>
  <c r="R30" i="16"/>
  <c r="AF30"/>
  <c r="X30"/>
  <c r="AF30" i="17"/>
  <c r="X30"/>
  <c r="AF30" i="9"/>
  <c r="X30"/>
  <c r="AF30" i="14"/>
  <c r="X30"/>
  <c r="AF30" i="11"/>
  <c r="X30"/>
  <c r="R30" i="12"/>
  <c r="T30" s="1"/>
  <c r="U30" s="1"/>
  <c r="R30" i="14"/>
  <c r="R30" i="15"/>
  <c r="T30" s="1"/>
  <c r="U30" s="1"/>
  <c r="R30" i="11"/>
  <c r="R30" i="18"/>
  <c r="S30" s="1"/>
  <c r="T29"/>
  <c r="U29" s="1"/>
  <c r="S29"/>
  <c r="AA30"/>
  <c r="Z30"/>
  <c r="AB30" s="1"/>
  <c r="AC30" s="1"/>
  <c r="AA29"/>
  <c r="Z29"/>
  <c r="AB29" s="1"/>
  <c r="AC29" s="1"/>
  <c r="Q31"/>
  <c r="C34"/>
  <c r="W31"/>
  <c r="AG31" s="1"/>
  <c r="P32"/>
  <c r="K32"/>
  <c r="O31"/>
  <c r="M31" s="1"/>
  <c r="N31" s="1"/>
  <c r="T29" i="17"/>
  <c r="U29" s="1"/>
  <c r="S29"/>
  <c r="Z30"/>
  <c r="AB30" s="1"/>
  <c r="AC30" s="1"/>
  <c r="AA30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6"/>
  <c r="U29" s="1"/>
  <c r="S29"/>
  <c r="Z30"/>
  <c r="AB30" s="1"/>
  <c r="AC30" s="1"/>
  <c r="AA30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5"/>
  <c r="U29" s="1"/>
  <c r="S29"/>
  <c r="Z30"/>
  <c r="AB30" s="1"/>
  <c r="AC30" s="1"/>
  <c r="AA29"/>
  <c r="Z29"/>
  <c r="AB29" s="1"/>
  <c r="AC29" s="1"/>
  <c r="Q31"/>
  <c r="C34"/>
  <c r="W31"/>
  <c r="AG31" s="1"/>
  <c r="P32"/>
  <c r="K32"/>
  <c r="O31"/>
  <c r="M31" s="1"/>
  <c r="N31" s="1"/>
  <c r="T29" i="14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T29" i="12"/>
  <c r="U29" s="1"/>
  <c r="S29"/>
  <c r="AA30"/>
  <c r="Z30"/>
  <c r="AB30" s="1"/>
  <c r="AC30" s="1"/>
  <c r="AA29"/>
  <c r="Z29"/>
  <c r="AB29" s="1"/>
  <c r="AC29" s="1"/>
  <c r="Q31"/>
  <c r="C34"/>
  <c r="S30"/>
  <c r="W31"/>
  <c r="AG31" s="1"/>
  <c r="P32"/>
  <c r="K32"/>
  <c r="O31"/>
  <c r="M31" s="1"/>
  <c r="N31" s="1"/>
  <c r="T29" i="9"/>
  <c r="U29" s="1"/>
  <c r="S29"/>
  <c r="AA30"/>
  <c r="Z30"/>
  <c r="AB30" s="1"/>
  <c r="AC30" s="1"/>
  <c r="AA29"/>
  <c r="Z29"/>
  <c r="AB29" s="1"/>
  <c r="AC29" s="1"/>
  <c r="Q31"/>
  <c r="C34"/>
  <c r="W31"/>
  <c r="AG31" s="1"/>
  <c r="P32"/>
  <c r="K32"/>
  <c r="O31"/>
  <c r="M31" s="1"/>
  <c r="N31" s="1"/>
  <c r="R30"/>
  <c r="T29" i="11"/>
  <c r="U29" s="1"/>
  <c r="S29"/>
  <c r="AA30"/>
  <c r="Z30"/>
  <c r="AB30" s="1"/>
  <c r="AC30" s="1"/>
  <c r="AA29"/>
  <c r="Z29"/>
  <c r="AB29" s="1"/>
  <c r="AC29" s="1"/>
  <c r="Q31"/>
  <c r="C34"/>
  <c r="S30"/>
  <c r="T30"/>
  <c r="U30" s="1"/>
  <c r="W31"/>
  <c r="AG31" s="1"/>
  <c r="P32"/>
  <c r="K32"/>
  <c r="O31"/>
  <c r="M31" s="1"/>
  <c r="N31" s="1"/>
  <c r="P33" i="6"/>
  <c r="K33"/>
  <c r="O32"/>
  <c r="M32" s="1"/>
  <c r="N32" s="1"/>
  <c r="W32"/>
  <c r="AG32" s="1"/>
  <c r="C35"/>
  <c r="X31"/>
  <c r="F3" i="19" s="1"/>
  <c r="AF31" i="6"/>
  <c r="X32"/>
  <c r="Q32"/>
  <c r="AF32"/>
  <c r="R32"/>
  <c r="R31"/>
  <c r="P33" i="2"/>
  <c r="K33"/>
  <c r="O32"/>
  <c r="M32" s="1"/>
  <c r="N32" s="1"/>
  <c r="W32"/>
  <c r="AG32" s="1"/>
  <c r="C35"/>
  <c r="X31"/>
  <c r="E3" i="19" s="1"/>
  <c r="E4" s="1"/>
  <c r="AF31" i="2"/>
  <c r="X32"/>
  <c r="Q32"/>
  <c r="AF32"/>
  <c r="R32"/>
  <c r="R31"/>
  <c r="AA31" i="10"/>
  <c r="C35"/>
  <c r="K34"/>
  <c r="O33"/>
  <c r="M33" s="1"/>
  <c r="N33" s="1"/>
  <c r="P34"/>
  <c r="W33"/>
  <c r="AG33" s="1"/>
  <c r="AF32"/>
  <c r="R32"/>
  <c r="Q33"/>
  <c r="AF33"/>
  <c r="X32"/>
  <c r="S30" i="15" l="1"/>
  <c r="T30" i="18"/>
  <c r="U30" s="1"/>
  <c r="F4" i="19"/>
  <c r="P33" i="18"/>
  <c r="K33"/>
  <c r="O32"/>
  <c r="M32" s="1"/>
  <c r="N32" s="1"/>
  <c r="W32"/>
  <c r="AG32" s="1"/>
  <c r="X31"/>
  <c r="N3" i="19" s="1"/>
  <c r="N4" s="1"/>
  <c r="AF31" i="18"/>
  <c r="X32"/>
  <c r="Q32"/>
  <c r="AF32"/>
  <c r="C35"/>
  <c r="R31"/>
  <c r="P33" i="17"/>
  <c r="K33"/>
  <c r="O32"/>
  <c r="M32" s="1"/>
  <c r="N32" s="1"/>
  <c r="W32"/>
  <c r="AG32" s="1"/>
  <c r="X31"/>
  <c r="M3" i="19" s="1"/>
  <c r="M4" s="1"/>
  <c r="AF31" i="17"/>
  <c r="Q32"/>
  <c r="R32"/>
  <c r="C35"/>
  <c r="R31"/>
  <c r="P33" i="16"/>
  <c r="K33"/>
  <c r="O32"/>
  <c r="M32" s="1"/>
  <c r="N32" s="1"/>
  <c r="W32"/>
  <c r="AG32" s="1"/>
  <c r="X31"/>
  <c r="L3" i="19" s="1"/>
  <c r="L4" s="1"/>
  <c r="AF31" i="16"/>
  <c r="Q32"/>
  <c r="AF32"/>
  <c r="C35"/>
  <c r="R31"/>
  <c r="P33" i="15"/>
  <c r="K33"/>
  <c r="O32"/>
  <c r="M32" s="1"/>
  <c r="N32" s="1"/>
  <c r="W32"/>
  <c r="AG32" s="1"/>
  <c r="X31"/>
  <c r="K3" i="19" s="1"/>
  <c r="K4" s="1"/>
  <c r="AF31" i="15"/>
  <c r="Q32"/>
  <c r="C35"/>
  <c r="R31"/>
  <c r="P33" i="14"/>
  <c r="K33"/>
  <c r="O32"/>
  <c r="M32" s="1"/>
  <c r="N32" s="1"/>
  <c r="W32"/>
  <c r="AG32" s="1"/>
  <c r="X31"/>
  <c r="J3" i="19" s="1"/>
  <c r="J4" s="1"/>
  <c r="AF31" i="14"/>
  <c r="X32"/>
  <c r="Q32"/>
  <c r="AF32"/>
  <c r="C35"/>
  <c r="R31"/>
  <c r="P33" i="12"/>
  <c r="K33"/>
  <c r="O32"/>
  <c r="M32" s="1"/>
  <c r="N32" s="1"/>
  <c r="W32"/>
  <c r="AG32" s="1"/>
  <c r="X31"/>
  <c r="I3" i="19" s="1"/>
  <c r="I4" s="1"/>
  <c r="AF31" i="12"/>
  <c r="Q32"/>
  <c r="C35"/>
  <c r="R31"/>
  <c r="S30" i="9"/>
  <c r="T30"/>
  <c r="U30" s="1"/>
  <c r="P33"/>
  <c r="K33"/>
  <c r="O32"/>
  <c r="M32" s="1"/>
  <c r="N32" s="1"/>
  <c r="W32"/>
  <c r="AG32" s="1"/>
  <c r="X31"/>
  <c r="H3" i="19" s="1"/>
  <c r="H4" s="1"/>
  <c r="AF31" i="9"/>
  <c r="Q32"/>
  <c r="C35"/>
  <c r="R31"/>
  <c r="P33" i="11"/>
  <c r="K33"/>
  <c r="O32"/>
  <c r="M32" s="1"/>
  <c r="N32" s="1"/>
  <c r="W32"/>
  <c r="AG32" s="1"/>
  <c r="X31"/>
  <c r="G3" i="19" s="1"/>
  <c r="G4" s="1"/>
  <c r="AF31" i="11"/>
  <c r="Q32"/>
  <c r="C35"/>
  <c r="R31"/>
  <c r="AA32" i="6"/>
  <c r="Z32"/>
  <c r="AB32" s="1"/>
  <c r="AC32" s="1"/>
  <c r="Z31"/>
  <c r="AB31" s="1"/>
  <c r="AC31" s="1"/>
  <c r="AA31"/>
  <c r="C36"/>
  <c r="Q33"/>
  <c r="T31"/>
  <c r="U31" s="1"/>
  <c r="S31"/>
  <c r="S32"/>
  <c r="T32"/>
  <c r="U32" s="1"/>
  <c r="W33"/>
  <c r="AG33" s="1"/>
  <c r="P34"/>
  <c r="K34"/>
  <c r="O33"/>
  <c r="M33" s="1"/>
  <c r="N33" s="1"/>
  <c r="Z31" i="2"/>
  <c r="AB31" s="1"/>
  <c r="AC31" s="1"/>
  <c r="AA31"/>
  <c r="C36"/>
  <c r="Q33"/>
  <c r="T31"/>
  <c r="U31" s="1"/>
  <c r="S31"/>
  <c r="AA32"/>
  <c r="Z32"/>
  <c r="AB32" s="1"/>
  <c r="AC32" s="1"/>
  <c r="S32"/>
  <c r="T32"/>
  <c r="U32" s="1"/>
  <c r="W33"/>
  <c r="AG33" s="1"/>
  <c r="P34"/>
  <c r="K34"/>
  <c r="O33"/>
  <c r="M33" s="1"/>
  <c r="N33" s="1"/>
  <c r="R33" i="10"/>
  <c r="S33" s="1"/>
  <c r="Z32"/>
  <c r="AB32" s="1"/>
  <c r="AC32" s="1"/>
  <c r="AA32"/>
  <c r="Q34"/>
  <c r="K35"/>
  <c r="O34"/>
  <c r="M34" s="1"/>
  <c r="N34" s="1"/>
  <c r="W34"/>
  <c r="AG34" s="1"/>
  <c r="P35"/>
  <c r="C36"/>
  <c r="X33"/>
  <c r="T33"/>
  <c r="U33" s="1"/>
  <c r="S32"/>
  <c r="T32"/>
  <c r="U32" s="1"/>
  <c r="AF32" i="15" l="1"/>
  <c r="X32"/>
  <c r="R32" i="11"/>
  <c r="T32" s="1"/>
  <c r="U32" s="1"/>
  <c r="R32" i="9"/>
  <c r="AF32" i="12"/>
  <c r="X32"/>
  <c r="R32" i="15"/>
  <c r="T32" s="1"/>
  <c r="U32" s="1"/>
  <c r="X32" i="16"/>
  <c r="AF32" i="11"/>
  <c r="X32"/>
  <c r="AF32" i="9"/>
  <c r="X32"/>
  <c r="R32" i="14"/>
  <c r="S32" s="1"/>
  <c r="AF32" i="17"/>
  <c r="X32"/>
  <c r="AA32" s="1"/>
  <c r="R32" i="18"/>
  <c r="T31"/>
  <c r="U31" s="1"/>
  <c r="S31"/>
  <c r="AA32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7"/>
  <c r="U31" s="1"/>
  <c r="S31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6"/>
  <c r="U31" s="1"/>
  <c r="S31"/>
  <c r="Z32"/>
  <c r="AB32" s="1"/>
  <c r="AC32" s="1"/>
  <c r="AA32"/>
  <c r="AA31"/>
  <c r="Z31"/>
  <c r="AB31" s="1"/>
  <c r="AC31" s="1"/>
  <c r="Q33"/>
  <c r="C36"/>
  <c r="W33"/>
  <c r="AG33" s="1"/>
  <c r="P34"/>
  <c r="K34"/>
  <c r="O33"/>
  <c r="M33" s="1"/>
  <c r="N33" s="1"/>
  <c r="R32"/>
  <c r="T31" i="15"/>
  <c r="U31" s="1"/>
  <c r="S31"/>
  <c r="AA32"/>
  <c r="Z32"/>
  <c r="AB32" s="1"/>
  <c r="AC32" s="1"/>
  <c r="AA31"/>
  <c r="Z31"/>
  <c r="AB31" s="1"/>
  <c r="AC31" s="1"/>
  <c r="Q33"/>
  <c r="C36"/>
  <c r="S32"/>
  <c r="W33"/>
  <c r="AG33" s="1"/>
  <c r="P34"/>
  <c r="K34"/>
  <c r="O33"/>
  <c r="M33" s="1"/>
  <c r="N33" s="1"/>
  <c r="T31" i="14"/>
  <c r="U31" s="1"/>
  <c r="S31"/>
  <c r="AA32"/>
  <c r="Z32"/>
  <c r="AB32" s="1"/>
  <c r="AC32" s="1"/>
  <c r="AA31"/>
  <c r="Z31"/>
  <c r="AB31" s="1"/>
  <c r="AC31" s="1"/>
  <c r="Q33"/>
  <c r="C36"/>
  <c r="T32"/>
  <c r="U32" s="1"/>
  <c r="W33"/>
  <c r="AG33" s="1"/>
  <c r="P34"/>
  <c r="K34"/>
  <c r="O33"/>
  <c r="M33" s="1"/>
  <c r="N33" s="1"/>
  <c r="T31" i="12"/>
  <c r="U31" s="1"/>
  <c r="S31"/>
  <c r="AA32"/>
  <c r="Z32"/>
  <c r="AB32" s="1"/>
  <c r="AC32" s="1"/>
  <c r="AA31"/>
  <c r="Z31"/>
  <c r="AB31" s="1"/>
  <c r="AC31" s="1"/>
  <c r="Q33"/>
  <c r="C36"/>
  <c r="W33"/>
  <c r="AG33" s="1"/>
  <c r="P34"/>
  <c r="K34"/>
  <c r="O33"/>
  <c r="M33" s="1"/>
  <c r="N33" s="1"/>
  <c r="R32"/>
  <c r="T31" i="9"/>
  <c r="U31" s="1"/>
  <c r="S31"/>
  <c r="AA32"/>
  <c r="Z32"/>
  <c r="AB32" s="1"/>
  <c r="AC32" s="1"/>
  <c r="AA31"/>
  <c r="Z31"/>
  <c r="AB31" s="1"/>
  <c r="AC31" s="1"/>
  <c r="Q33"/>
  <c r="C36"/>
  <c r="S32"/>
  <c r="T32"/>
  <c r="U32" s="1"/>
  <c r="W33"/>
  <c r="AG33" s="1"/>
  <c r="P34"/>
  <c r="K34"/>
  <c r="O33"/>
  <c r="M33" s="1"/>
  <c r="N33" s="1"/>
  <c r="T31" i="11"/>
  <c r="U31" s="1"/>
  <c r="S31"/>
  <c r="AA32"/>
  <c r="Z32"/>
  <c r="AB32" s="1"/>
  <c r="AC32" s="1"/>
  <c r="AA31"/>
  <c r="Z31"/>
  <c r="AB31" s="1"/>
  <c r="AC31" s="1"/>
  <c r="Q33"/>
  <c r="C36"/>
  <c r="S32"/>
  <c r="W33"/>
  <c r="AG33" s="1"/>
  <c r="P34"/>
  <c r="K34"/>
  <c r="O33"/>
  <c r="M33" s="1"/>
  <c r="N33" s="1"/>
  <c r="P35" i="6"/>
  <c r="K35"/>
  <c r="O34"/>
  <c r="M34" s="1"/>
  <c r="N34" s="1"/>
  <c r="W34"/>
  <c r="AG34" s="1"/>
  <c r="C37"/>
  <c r="X33"/>
  <c r="AF33"/>
  <c r="X34"/>
  <c r="F6" i="19" s="1"/>
  <c r="Q34" i="6"/>
  <c r="AF34"/>
  <c r="R34"/>
  <c r="R33"/>
  <c r="P35" i="2"/>
  <c r="K35"/>
  <c r="O34"/>
  <c r="M34" s="1"/>
  <c r="N34" s="1"/>
  <c r="W34"/>
  <c r="AG34" s="1"/>
  <c r="C37"/>
  <c r="X33"/>
  <c r="AF33"/>
  <c r="X34"/>
  <c r="E6" i="19" s="1"/>
  <c r="E7" s="1"/>
  <c r="Q34" i="2"/>
  <c r="AF34"/>
  <c r="R34"/>
  <c r="R33"/>
  <c r="Z33" i="10"/>
  <c r="AB33" s="1"/>
  <c r="AC33" s="1"/>
  <c r="AA33"/>
  <c r="C37"/>
  <c r="K36"/>
  <c r="O35"/>
  <c r="M35" s="1"/>
  <c r="N35" s="1"/>
  <c r="P36"/>
  <c r="W35"/>
  <c r="AG35" s="1"/>
  <c r="AF34"/>
  <c r="R34"/>
  <c r="Q35"/>
  <c r="X34"/>
  <c r="F7" i="19" l="1"/>
  <c r="P35" i="18"/>
  <c r="K35"/>
  <c r="O34"/>
  <c r="M34" s="1"/>
  <c r="N34" s="1"/>
  <c r="W34"/>
  <c r="AG34" s="1"/>
  <c r="X33"/>
  <c r="AF33"/>
  <c r="X34"/>
  <c r="N6" i="19" s="1"/>
  <c r="N7" s="1"/>
  <c r="Q34" i="18"/>
  <c r="AF34"/>
  <c r="C37"/>
  <c r="R33"/>
  <c r="P35" i="17"/>
  <c r="K35"/>
  <c r="O34"/>
  <c r="M34" s="1"/>
  <c r="N34" s="1"/>
  <c r="W34"/>
  <c r="AG34" s="1"/>
  <c r="Q34"/>
  <c r="R34"/>
  <c r="C37"/>
  <c r="X33"/>
  <c r="AF33"/>
  <c r="R33"/>
  <c r="S32" i="16"/>
  <c r="T32"/>
  <c r="U32" s="1"/>
  <c r="P35"/>
  <c r="K35"/>
  <c r="O34"/>
  <c r="M34" s="1"/>
  <c r="N34" s="1"/>
  <c r="W34"/>
  <c r="AG34" s="1"/>
  <c r="X33"/>
  <c r="AF33"/>
  <c r="Q34"/>
  <c r="AF34"/>
  <c r="R34"/>
  <c r="C37"/>
  <c r="R33"/>
  <c r="P35" i="15"/>
  <c r="K35"/>
  <c r="O34"/>
  <c r="M34" s="1"/>
  <c r="N34" s="1"/>
  <c r="W34"/>
  <c r="AG34" s="1"/>
  <c r="X33"/>
  <c r="AF33"/>
  <c r="X34"/>
  <c r="K6" i="19" s="1"/>
  <c r="K7" s="1"/>
  <c r="Q34" i="15"/>
  <c r="AF34"/>
  <c r="R34"/>
  <c r="C37"/>
  <c r="R33"/>
  <c r="P35" i="14"/>
  <c r="K35"/>
  <c r="O34"/>
  <c r="M34" s="1"/>
  <c r="N34" s="1"/>
  <c r="W34"/>
  <c r="AG34" s="1"/>
  <c r="X33"/>
  <c r="AF33"/>
  <c r="X34"/>
  <c r="J6" i="19" s="1"/>
  <c r="J7" s="1"/>
  <c r="Q34" i="14"/>
  <c r="AF34"/>
  <c r="C37"/>
  <c r="R33"/>
  <c r="S32" i="12"/>
  <c r="T32"/>
  <c r="U32" s="1"/>
  <c r="P35"/>
  <c r="K35"/>
  <c r="O34"/>
  <c r="M34" s="1"/>
  <c r="N34" s="1"/>
  <c r="W34"/>
  <c r="AG34" s="1"/>
  <c r="X33"/>
  <c r="AF33"/>
  <c r="Q34"/>
  <c r="C37"/>
  <c r="R33"/>
  <c r="P35" i="9"/>
  <c r="K35"/>
  <c r="O34"/>
  <c r="M34" s="1"/>
  <c r="N34" s="1"/>
  <c r="W34"/>
  <c r="AG34" s="1"/>
  <c r="X33"/>
  <c r="AF33"/>
  <c r="Q34"/>
  <c r="C37"/>
  <c r="R33"/>
  <c r="P35" i="11"/>
  <c r="K35"/>
  <c r="O34"/>
  <c r="M34" s="1"/>
  <c r="N34" s="1"/>
  <c r="W34"/>
  <c r="AG34" s="1"/>
  <c r="X33"/>
  <c r="AF33"/>
  <c r="Q34"/>
  <c r="C37"/>
  <c r="R33"/>
  <c r="T33" i="6"/>
  <c r="U33" s="1"/>
  <c r="S33"/>
  <c r="AA34"/>
  <c r="Z34"/>
  <c r="AB34" s="1"/>
  <c r="AC34" s="1"/>
  <c r="Z33"/>
  <c r="AB33" s="1"/>
  <c r="AC33" s="1"/>
  <c r="AA33"/>
  <c r="C38"/>
  <c r="Q35"/>
  <c r="S34"/>
  <c r="T34"/>
  <c r="U34" s="1"/>
  <c r="W35"/>
  <c r="AG35" s="1"/>
  <c r="P36"/>
  <c r="K36"/>
  <c r="O35"/>
  <c r="M35" s="1"/>
  <c r="N35" s="1"/>
  <c r="T33" i="2"/>
  <c r="U33" s="1"/>
  <c r="S33"/>
  <c r="AA34"/>
  <c r="Z34"/>
  <c r="AB34" s="1"/>
  <c r="AC34" s="1"/>
  <c r="C38"/>
  <c r="Q35"/>
  <c r="Z33"/>
  <c r="AB33" s="1"/>
  <c r="AC33" s="1"/>
  <c r="AA33"/>
  <c r="S34"/>
  <c r="T34"/>
  <c r="U34" s="1"/>
  <c r="W35"/>
  <c r="AG35" s="1"/>
  <c r="P36"/>
  <c r="K36"/>
  <c r="O35"/>
  <c r="M35" s="1"/>
  <c r="N35" s="1"/>
  <c r="AF35" i="10"/>
  <c r="R35"/>
  <c r="S35" s="1"/>
  <c r="X35"/>
  <c r="Z35" s="1"/>
  <c r="AB35" s="1"/>
  <c r="AC35" s="1"/>
  <c r="Z34"/>
  <c r="AB34" s="1"/>
  <c r="AC34" s="1"/>
  <c r="AA34"/>
  <c r="Q36"/>
  <c r="K37"/>
  <c r="O36"/>
  <c r="M36" s="1"/>
  <c r="N36" s="1"/>
  <c r="W36"/>
  <c r="AG36" s="1"/>
  <c r="P37"/>
  <c r="C38"/>
  <c r="T35"/>
  <c r="U35" s="1"/>
  <c r="S34"/>
  <c r="T34"/>
  <c r="U34" s="1"/>
  <c r="AF34" i="11" l="1"/>
  <c r="X34"/>
  <c r="G6" i="19" s="1"/>
  <c r="G7" s="1"/>
  <c r="AF34" i="12"/>
  <c r="X34"/>
  <c r="I6" i="19" s="1"/>
  <c r="I7" s="1"/>
  <c r="AF34" i="9"/>
  <c r="X34"/>
  <c r="H6" i="19" s="1"/>
  <c r="H7" s="1"/>
  <c r="R34" i="14"/>
  <c r="S34" s="1"/>
  <c r="R34" i="9"/>
  <c r="R34" i="12"/>
  <c r="S34" s="1"/>
  <c r="X34" i="16"/>
  <c r="L6" i="19" s="1"/>
  <c r="L7" s="1"/>
  <c r="AF34" i="17"/>
  <c r="X34"/>
  <c r="M6" i="19" s="1"/>
  <c r="M7" s="1"/>
  <c r="R34" i="18"/>
  <c r="S34" s="1"/>
  <c r="T33"/>
  <c r="U33" s="1"/>
  <c r="S33"/>
  <c r="AA34"/>
  <c r="Z34"/>
  <c r="AB34" s="1"/>
  <c r="AC34" s="1"/>
  <c r="AA33"/>
  <c r="Z33"/>
  <c r="AB33" s="1"/>
  <c r="AC33" s="1"/>
  <c r="Q35"/>
  <c r="C38"/>
  <c r="T34"/>
  <c r="U34" s="1"/>
  <c r="W35"/>
  <c r="AG35" s="1"/>
  <c r="P36"/>
  <c r="K36"/>
  <c r="O35"/>
  <c r="M35" s="1"/>
  <c r="N35" s="1"/>
  <c r="T33" i="17"/>
  <c r="U33" s="1"/>
  <c r="S33"/>
  <c r="AA33"/>
  <c r="Z33"/>
  <c r="AB33" s="1"/>
  <c r="AC33" s="1"/>
  <c r="Z34"/>
  <c r="AB34" s="1"/>
  <c r="AC34" s="1"/>
  <c r="AA34"/>
  <c r="Q35"/>
  <c r="C38"/>
  <c r="S34"/>
  <c r="T34"/>
  <c r="U34" s="1"/>
  <c r="W35"/>
  <c r="AG35" s="1"/>
  <c r="O35"/>
  <c r="M35" s="1"/>
  <c r="N35" s="1"/>
  <c r="P36"/>
  <c r="K36"/>
  <c r="T33" i="16"/>
  <c r="U33" s="1"/>
  <c r="S33"/>
  <c r="Z34"/>
  <c r="AB34" s="1"/>
  <c r="AC34" s="1"/>
  <c r="AA34"/>
  <c r="AA33"/>
  <c r="Z33"/>
  <c r="AB33" s="1"/>
  <c r="AC33" s="1"/>
  <c r="Q35"/>
  <c r="C38"/>
  <c r="S34"/>
  <c r="T34"/>
  <c r="U34" s="1"/>
  <c r="W35"/>
  <c r="AG35" s="1"/>
  <c r="O35"/>
  <c r="M35" s="1"/>
  <c r="N35" s="1"/>
  <c r="P36"/>
  <c r="K36"/>
  <c r="T33" i="15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T33" i="14"/>
  <c r="U33" s="1"/>
  <c r="S33"/>
  <c r="AA34"/>
  <c r="Z34"/>
  <c r="AB34" s="1"/>
  <c r="AC34" s="1"/>
  <c r="AA33"/>
  <c r="Z33"/>
  <c r="AB33" s="1"/>
  <c r="AC33" s="1"/>
  <c r="Q35"/>
  <c r="C38"/>
  <c r="T34"/>
  <c r="U34" s="1"/>
  <c r="W35"/>
  <c r="AG35" s="1"/>
  <c r="P36"/>
  <c r="K36"/>
  <c r="O35"/>
  <c r="M35" s="1"/>
  <c r="N35" s="1"/>
  <c r="T33" i="12"/>
  <c r="U33" s="1"/>
  <c r="S33"/>
  <c r="AA34"/>
  <c r="Z34"/>
  <c r="AB34" s="1"/>
  <c r="AC34" s="1"/>
  <c r="AA33"/>
  <c r="Z33"/>
  <c r="AB33" s="1"/>
  <c r="AC33" s="1"/>
  <c r="Q35"/>
  <c r="C38"/>
  <c r="T34"/>
  <c r="U34" s="1"/>
  <c r="W35"/>
  <c r="AG35" s="1"/>
  <c r="P36"/>
  <c r="K36"/>
  <c r="O35"/>
  <c r="M35" s="1"/>
  <c r="N35" s="1"/>
  <c r="T33" i="9"/>
  <c r="U33" s="1"/>
  <c r="S33"/>
  <c r="AA34"/>
  <c r="Z34"/>
  <c r="AB34" s="1"/>
  <c r="AC34" s="1"/>
  <c r="AA33"/>
  <c r="Z33"/>
  <c r="AB33" s="1"/>
  <c r="AC33" s="1"/>
  <c r="Q35"/>
  <c r="C38"/>
  <c r="S34"/>
  <c r="T34"/>
  <c r="U34" s="1"/>
  <c r="W35"/>
  <c r="AG35" s="1"/>
  <c r="P36"/>
  <c r="K36"/>
  <c r="O35"/>
  <c r="M35" s="1"/>
  <c r="N35" s="1"/>
  <c r="AA34" i="11"/>
  <c r="Z34"/>
  <c r="AB34" s="1"/>
  <c r="AC34" s="1"/>
  <c r="AA33"/>
  <c r="Z33"/>
  <c r="AB33" s="1"/>
  <c r="AC33" s="1"/>
  <c r="Q35"/>
  <c r="T33"/>
  <c r="U33" s="1"/>
  <c r="S33"/>
  <c r="C38"/>
  <c r="W35"/>
  <c r="AG35" s="1"/>
  <c r="P36"/>
  <c r="K36"/>
  <c r="O35"/>
  <c r="M35" s="1"/>
  <c r="N35" s="1"/>
  <c r="R34"/>
  <c r="P37" i="6"/>
  <c r="K37"/>
  <c r="O36"/>
  <c r="M36" s="1"/>
  <c r="N36" s="1"/>
  <c r="W36"/>
  <c r="AG36" s="1"/>
  <c r="C39"/>
  <c r="X35"/>
  <c r="AF35"/>
  <c r="X36"/>
  <c r="Q36"/>
  <c r="AF36"/>
  <c r="R35"/>
  <c r="P37" i="2"/>
  <c r="K37"/>
  <c r="O36"/>
  <c r="M36" s="1"/>
  <c r="N36" s="1"/>
  <c r="W36"/>
  <c r="AG36" s="1"/>
  <c r="C39"/>
  <c r="X35"/>
  <c r="AF35"/>
  <c r="X36"/>
  <c r="Q36"/>
  <c r="AF36"/>
  <c r="R36"/>
  <c r="R35"/>
  <c r="AA35" i="10"/>
  <c r="C39"/>
  <c r="K38"/>
  <c r="O37"/>
  <c r="M37" s="1"/>
  <c r="N37" s="1"/>
  <c r="P38"/>
  <c r="W37"/>
  <c r="AG37" s="1"/>
  <c r="AF36"/>
  <c r="R36"/>
  <c r="Q37"/>
  <c r="X36"/>
  <c r="R36" i="6" l="1"/>
  <c r="S36" s="1"/>
  <c r="P37" i="18"/>
  <c r="K37"/>
  <c r="O36"/>
  <c r="M36" s="1"/>
  <c r="N36" s="1"/>
  <c r="W36"/>
  <c r="AG36" s="1"/>
  <c r="X35"/>
  <c r="AF35"/>
  <c r="X36"/>
  <c r="Q36"/>
  <c r="AF36"/>
  <c r="C39"/>
  <c r="R35"/>
  <c r="Q36" i="17"/>
  <c r="X35"/>
  <c r="AF35"/>
  <c r="P37"/>
  <c r="K37"/>
  <c r="O36"/>
  <c r="M36" s="1"/>
  <c r="N36" s="1"/>
  <c r="W36"/>
  <c r="AG36" s="1"/>
  <c r="C39"/>
  <c r="R35"/>
  <c r="Q36" i="16"/>
  <c r="X35"/>
  <c r="AF35"/>
  <c r="P37"/>
  <c r="K37"/>
  <c r="O36"/>
  <c r="M36" s="1"/>
  <c r="N36" s="1"/>
  <c r="W36"/>
  <c r="AG36" s="1"/>
  <c r="C39"/>
  <c r="R35"/>
  <c r="P37" i="15"/>
  <c r="K37"/>
  <c r="O36"/>
  <c r="M36" s="1"/>
  <c r="N36" s="1"/>
  <c r="W36"/>
  <c r="AG36" s="1"/>
  <c r="X35"/>
  <c r="AF35"/>
  <c r="Q36"/>
  <c r="R36"/>
  <c r="C39"/>
  <c r="R35"/>
  <c r="P37" i="14"/>
  <c r="K37"/>
  <c r="O36"/>
  <c r="M36" s="1"/>
  <c r="N36" s="1"/>
  <c r="W36"/>
  <c r="AG36" s="1"/>
  <c r="X35"/>
  <c r="AF35"/>
  <c r="Q36"/>
  <c r="AF36"/>
  <c r="R36"/>
  <c r="C39"/>
  <c r="R35"/>
  <c r="P37" i="12"/>
  <c r="K37"/>
  <c r="O36"/>
  <c r="M36" s="1"/>
  <c r="N36" s="1"/>
  <c r="W36"/>
  <c r="AG36" s="1"/>
  <c r="X35"/>
  <c r="AF35"/>
  <c r="X36"/>
  <c r="Q36"/>
  <c r="AF36"/>
  <c r="C39"/>
  <c r="R35"/>
  <c r="P37" i="9"/>
  <c r="K37"/>
  <c r="O36"/>
  <c r="M36" s="1"/>
  <c r="N36" s="1"/>
  <c r="W36"/>
  <c r="AG36" s="1"/>
  <c r="X35"/>
  <c r="AF35"/>
  <c r="Q36"/>
  <c r="C39"/>
  <c r="R35"/>
  <c r="S34" i="11"/>
  <c r="T34"/>
  <c r="U34" s="1"/>
  <c r="P37"/>
  <c r="K37"/>
  <c r="O36"/>
  <c r="M36" s="1"/>
  <c r="N36" s="1"/>
  <c r="W36"/>
  <c r="AG36" s="1"/>
  <c r="X35"/>
  <c r="AF35"/>
  <c r="Q36"/>
  <c r="C39"/>
  <c r="R35"/>
  <c r="T35" i="6"/>
  <c r="U35" s="1"/>
  <c r="S35"/>
  <c r="AA36"/>
  <c r="Z36"/>
  <c r="AB36" s="1"/>
  <c r="AC36" s="1"/>
  <c r="Z35"/>
  <c r="AB35" s="1"/>
  <c r="AC35" s="1"/>
  <c r="AA35"/>
  <c r="Q37"/>
  <c r="T36"/>
  <c r="U36" s="1"/>
  <c r="W37"/>
  <c r="AG37" s="1"/>
  <c r="P38"/>
  <c r="K38"/>
  <c r="O37"/>
  <c r="M37" s="1"/>
  <c r="N37" s="1"/>
  <c r="T35" i="2"/>
  <c r="U35" s="1"/>
  <c r="S35"/>
  <c r="AA36"/>
  <c r="Z36"/>
  <c r="AB36" s="1"/>
  <c r="AC36" s="1"/>
  <c r="Q37"/>
  <c r="Z35"/>
  <c r="AB35" s="1"/>
  <c r="AC35" s="1"/>
  <c r="AA35"/>
  <c r="S36"/>
  <c r="T36"/>
  <c r="U36" s="1"/>
  <c r="W37"/>
  <c r="AG37" s="1"/>
  <c r="P38"/>
  <c r="K38"/>
  <c r="O37"/>
  <c r="M37" s="1"/>
  <c r="N37" s="1"/>
  <c r="AF37" i="10"/>
  <c r="R37"/>
  <c r="T37" s="1"/>
  <c r="U37" s="1"/>
  <c r="Z36"/>
  <c r="AB36" s="1"/>
  <c r="AC36" s="1"/>
  <c r="AA36"/>
  <c r="Q38"/>
  <c r="K39"/>
  <c r="O38"/>
  <c r="M38" s="1"/>
  <c r="N38" s="1"/>
  <c r="W38"/>
  <c r="AG38" s="1"/>
  <c r="P39"/>
  <c r="X37"/>
  <c r="S36"/>
  <c r="T36"/>
  <c r="U36" s="1"/>
  <c r="AF36" i="9" l="1"/>
  <c r="X36"/>
  <c r="R36" i="12"/>
  <c r="T36" s="1"/>
  <c r="U36" s="1"/>
  <c r="X36" i="14"/>
  <c r="AF36" i="11"/>
  <c r="X36"/>
  <c r="AF36" i="15"/>
  <c r="X36"/>
  <c r="R36" i="11"/>
  <c r="S36" s="1"/>
  <c r="R36" i="18"/>
  <c r="T35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7"/>
  <c r="U35" s="1"/>
  <c r="S35"/>
  <c r="Q37"/>
  <c r="AA35"/>
  <c r="Z35"/>
  <c r="AB35" s="1"/>
  <c r="AC35" s="1"/>
  <c r="R36"/>
  <c r="X36"/>
  <c r="W37"/>
  <c r="AG37" s="1"/>
  <c r="P38"/>
  <c r="K38"/>
  <c r="O37"/>
  <c r="M37" s="1"/>
  <c r="N37" s="1"/>
  <c r="AF36"/>
  <c r="T35" i="16"/>
  <c r="U35" s="1"/>
  <c r="S35"/>
  <c r="Q37"/>
  <c r="AA35"/>
  <c r="Z35"/>
  <c r="AB35" s="1"/>
  <c r="AC35" s="1"/>
  <c r="R36"/>
  <c r="X36"/>
  <c r="W37"/>
  <c r="AG37" s="1"/>
  <c r="P38"/>
  <c r="K38"/>
  <c r="O37"/>
  <c r="M37" s="1"/>
  <c r="N37" s="1"/>
  <c r="AF36"/>
  <c r="T35" i="15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4"/>
  <c r="U35" s="1"/>
  <c r="S35"/>
  <c r="AA36"/>
  <c r="Z36"/>
  <c r="AB36" s="1"/>
  <c r="AC36" s="1"/>
  <c r="AA35"/>
  <c r="Z35"/>
  <c r="AB35" s="1"/>
  <c r="AC35" s="1"/>
  <c r="Q37"/>
  <c r="S36"/>
  <c r="T36"/>
  <c r="U36" s="1"/>
  <c r="W37"/>
  <c r="AG37" s="1"/>
  <c r="P38"/>
  <c r="K38"/>
  <c r="O37"/>
  <c r="M37" s="1"/>
  <c r="N37" s="1"/>
  <c r="T35" i="12"/>
  <c r="U35" s="1"/>
  <c r="S35"/>
  <c r="AA36"/>
  <c r="Z36"/>
  <c r="AB36" s="1"/>
  <c r="AC36" s="1"/>
  <c r="AA35"/>
  <c r="Z35"/>
  <c r="AB35" s="1"/>
  <c r="AC35" s="1"/>
  <c r="Q37"/>
  <c r="S36"/>
  <c r="W37"/>
  <c r="AG37" s="1"/>
  <c r="P38"/>
  <c r="K38"/>
  <c r="O37"/>
  <c r="M37" s="1"/>
  <c r="N37" s="1"/>
  <c r="T35" i="9"/>
  <c r="U35" s="1"/>
  <c r="S35"/>
  <c r="AA36"/>
  <c r="Z36"/>
  <c r="AB36" s="1"/>
  <c r="AC36" s="1"/>
  <c r="AA35"/>
  <c r="Z35"/>
  <c r="AB35" s="1"/>
  <c r="AC35" s="1"/>
  <c r="Q37"/>
  <c r="W37"/>
  <c r="AG37" s="1"/>
  <c r="P38"/>
  <c r="K38"/>
  <c r="O37"/>
  <c r="M37" s="1"/>
  <c r="N37" s="1"/>
  <c r="R36"/>
  <c r="T35" i="11"/>
  <c r="U35" s="1"/>
  <c r="S35"/>
  <c r="AA36"/>
  <c r="Z36"/>
  <c r="AB36" s="1"/>
  <c r="AC36" s="1"/>
  <c r="AA35"/>
  <c r="Z35"/>
  <c r="AB35" s="1"/>
  <c r="AC35" s="1"/>
  <c r="Q37"/>
  <c r="T36"/>
  <c r="U36" s="1"/>
  <c r="W37"/>
  <c r="AG37" s="1"/>
  <c r="P38"/>
  <c r="K38"/>
  <c r="O37"/>
  <c r="M37" s="1"/>
  <c r="N37" s="1"/>
  <c r="Q38" i="6"/>
  <c r="X37"/>
  <c r="F9" i="19" s="1"/>
  <c r="AF37" i="6"/>
  <c r="P39"/>
  <c r="K39"/>
  <c r="O38"/>
  <c r="M38" s="1"/>
  <c r="N38" s="1"/>
  <c r="W38"/>
  <c r="AG38" s="1"/>
  <c r="R37"/>
  <c r="Q38" i="2"/>
  <c r="X37"/>
  <c r="E9" i="19" s="1"/>
  <c r="E10" s="1"/>
  <c r="AF37" i="2"/>
  <c r="P39"/>
  <c r="K39"/>
  <c r="O38"/>
  <c r="M38" s="1"/>
  <c r="N38" s="1"/>
  <c r="W38"/>
  <c r="AG38" s="1"/>
  <c r="R37"/>
  <c r="S37" i="10"/>
  <c r="Z37"/>
  <c r="AB37" s="1"/>
  <c r="AC37" s="1"/>
  <c r="AA37"/>
  <c r="O39"/>
  <c r="M39" s="1"/>
  <c r="N39" s="1"/>
  <c r="W39"/>
  <c r="AG39" s="1"/>
  <c r="AF38"/>
  <c r="R38"/>
  <c r="Q39"/>
  <c r="AF39"/>
  <c r="X38"/>
  <c r="F10" i="19" l="1"/>
  <c r="P39" i="18"/>
  <c r="K39"/>
  <c r="O38"/>
  <c r="M38" s="1"/>
  <c r="N38" s="1"/>
  <c r="W38"/>
  <c r="AG38" s="1"/>
  <c r="X37"/>
  <c r="N9" i="19" s="1"/>
  <c r="N10" s="1"/>
  <c r="AF37" i="18"/>
  <c r="X38"/>
  <c r="Q38"/>
  <c r="AF38"/>
  <c r="R37"/>
  <c r="P39" i="17"/>
  <c r="K39"/>
  <c r="O38"/>
  <c r="M38" s="1"/>
  <c r="N38" s="1"/>
  <c r="W38"/>
  <c r="AG38" s="1"/>
  <c r="S36"/>
  <c r="T36"/>
  <c r="U36" s="1"/>
  <c r="AF37"/>
  <c r="X38"/>
  <c r="Q38"/>
  <c r="AF38"/>
  <c r="R38"/>
  <c r="Z36"/>
  <c r="AB36" s="1"/>
  <c r="AC36" s="1"/>
  <c r="AA36"/>
  <c r="X37"/>
  <c r="M9" i="19" s="1"/>
  <c r="M10" s="1"/>
  <c r="R37" i="17"/>
  <c r="P39" i="16"/>
  <c r="K39"/>
  <c r="O38"/>
  <c r="M38" s="1"/>
  <c r="N38" s="1"/>
  <c r="W38"/>
  <c r="AG38" s="1"/>
  <c r="S36"/>
  <c r="T36"/>
  <c r="U36" s="1"/>
  <c r="AF37"/>
  <c r="X38"/>
  <c r="Q38"/>
  <c r="AF38"/>
  <c r="R38"/>
  <c r="Z36"/>
  <c r="AB36" s="1"/>
  <c r="AC36" s="1"/>
  <c r="AA36"/>
  <c r="X37"/>
  <c r="L9" i="19" s="1"/>
  <c r="L10" s="1"/>
  <c r="R37" i="16"/>
  <c r="P39" i="15"/>
  <c r="K39"/>
  <c r="O38"/>
  <c r="M38" s="1"/>
  <c r="N38" s="1"/>
  <c r="W38"/>
  <c r="AG38" s="1"/>
  <c r="X37"/>
  <c r="K9" i="19" s="1"/>
  <c r="K10" s="1"/>
  <c r="AF37" i="15"/>
  <c r="X38"/>
  <c r="Q38"/>
  <c r="AF38"/>
  <c r="R37"/>
  <c r="P39" i="14"/>
  <c r="K39"/>
  <c r="O38"/>
  <c r="M38" s="1"/>
  <c r="N38" s="1"/>
  <c r="W38"/>
  <c r="AG38" s="1"/>
  <c r="X37"/>
  <c r="J9" i="19" s="1"/>
  <c r="J10" s="1"/>
  <c r="AF37" i="14"/>
  <c r="Q38"/>
  <c r="R37"/>
  <c r="P39" i="12"/>
  <c r="K39"/>
  <c r="O38"/>
  <c r="M38" s="1"/>
  <c r="N38" s="1"/>
  <c r="W38"/>
  <c r="AG38" s="1"/>
  <c r="X37"/>
  <c r="I9" i="19" s="1"/>
  <c r="I10" s="1"/>
  <c r="AF37" i="12"/>
  <c r="Q38"/>
  <c r="R37"/>
  <c r="P39" i="9"/>
  <c r="K39"/>
  <c r="O38"/>
  <c r="M38" s="1"/>
  <c r="N38" s="1"/>
  <c r="W38"/>
  <c r="AG38" s="1"/>
  <c r="X37"/>
  <c r="H9" i="19" s="1"/>
  <c r="H10" s="1"/>
  <c r="AF37" i="9"/>
  <c r="S36"/>
  <c r="T36"/>
  <c r="U36" s="1"/>
  <c r="Q38"/>
  <c r="R37"/>
  <c r="P39" i="11"/>
  <c r="K39"/>
  <c r="O38"/>
  <c r="M38" s="1"/>
  <c r="N38" s="1"/>
  <c r="W38"/>
  <c r="AG38" s="1"/>
  <c r="X37"/>
  <c r="G9" i="19" s="1"/>
  <c r="G10" s="1"/>
  <c r="AF37" i="11"/>
  <c r="Q38"/>
  <c r="R37"/>
  <c r="Q39" i="6"/>
  <c r="Z37"/>
  <c r="AB37" s="1"/>
  <c r="AC37" s="1"/>
  <c r="AA37"/>
  <c r="AF38"/>
  <c r="X38"/>
  <c r="T37"/>
  <c r="U37" s="1"/>
  <c r="S37"/>
  <c r="W39"/>
  <c r="AG39" s="1"/>
  <c r="O39"/>
  <c r="M39" s="1"/>
  <c r="N39" s="1"/>
  <c r="R38"/>
  <c r="Q39" i="2"/>
  <c r="Z37"/>
  <c r="AB37" s="1"/>
  <c r="AC37" s="1"/>
  <c r="AA37"/>
  <c r="AF38"/>
  <c r="X38"/>
  <c r="T37"/>
  <c r="U37" s="1"/>
  <c r="S37"/>
  <c r="W39"/>
  <c r="AG39" s="1"/>
  <c r="O39"/>
  <c r="M39" s="1"/>
  <c r="N39" s="1"/>
  <c r="R38"/>
  <c r="X39" i="10"/>
  <c r="AA39" s="1"/>
  <c r="R39"/>
  <c r="T39" s="1"/>
  <c r="U39" s="1"/>
  <c r="Z38"/>
  <c r="AB38" s="1"/>
  <c r="AC38" s="1"/>
  <c r="AA38"/>
  <c r="Z39"/>
  <c r="AB39" s="1"/>
  <c r="AC39" s="1"/>
  <c r="S38"/>
  <c r="T38"/>
  <c r="U38" s="1"/>
  <c r="AF38" i="11" l="1"/>
  <c r="X38"/>
  <c r="R38" i="9"/>
  <c r="AF38" i="12"/>
  <c r="X38"/>
  <c r="R38" i="14"/>
  <c r="AF38" i="9"/>
  <c r="X38"/>
  <c r="R38" i="12"/>
  <c r="R38" i="15"/>
  <c r="AF38" i="14"/>
  <c r="X38"/>
  <c r="R38" i="18"/>
  <c r="T38" s="1"/>
  <c r="U38" s="1"/>
  <c r="T37"/>
  <c r="U37" s="1"/>
  <c r="S37"/>
  <c r="AA38"/>
  <c r="Z38"/>
  <c r="AB38" s="1"/>
  <c r="AC38" s="1"/>
  <c r="AA37"/>
  <c r="Z37"/>
  <c r="AB37" s="1"/>
  <c r="AC37" s="1"/>
  <c r="Q39"/>
  <c r="S38"/>
  <c r="W39"/>
  <c r="AG39" s="1"/>
  <c r="O39"/>
  <c r="M39" s="1"/>
  <c r="N39" s="1"/>
  <c r="T37" i="17"/>
  <c r="U37" s="1"/>
  <c r="S37"/>
  <c r="S38"/>
  <c r="T38"/>
  <c r="U38" s="1"/>
  <c r="Q39"/>
  <c r="AA37"/>
  <c r="Z37"/>
  <c r="AB37" s="1"/>
  <c r="AC37" s="1"/>
  <c r="Z38"/>
  <c r="AB38" s="1"/>
  <c r="AC38" s="1"/>
  <c r="AA38"/>
  <c r="W39"/>
  <c r="AG39" s="1"/>
  <c r="O39"/>
  <c r="M39" s="1"/>
  <c r="N39" s="1"/>
  <c r="T37" i="16"/>
  <c r="U37" s="1"/>
  <c r="S37"/>
  <c r="S38"/>
  <c r="T38"/>
  <c r="U38" s="1"/>
  <c r="Q39"/>
  <c r="AA37"/>
  <c r="Z37"/>
  <c r="AB37" s="1"/>
  <c r="AC37" s="1"/>
  <c r="Z38"/>
  <c r="AB38" s="1"/>
  <c r="AC38" s="1"/>
  <c r="AA38"/>
  <c r="W39"/>
  <c r="AG39" s="1"/>
  <c r="O39"/>
  <c r="M39" s="1"/>
  <c r="N39" s="1"/>
  <c r="T37" i="15"/>
  <c r="U37" s="1"/>
  <c r="S37"/>
  <c r="AA38"/>
  <c r="Z38"/>
  <c r="AB38" s="1"/>
  <c r="AC38" s="1"/>
  <c r="AA37"/>
  <c r="Z37"/>
  <c r="AB37" s="1"/>
  <c r="AC37" s="1"/>
  <c r="Q39"/>
  <c r="S38"/>
  <c r="T38"/>
  <c r="U38" s="1"/>
  <c r="W39"/>
  <c r="AG39" s="1"/>
  <c r="O39"/>
  <c r="M39" s="1"/>
  <c r="N39" s="1"/>
  <c r="T37" i="14"/>
  <c r="U37" s="1"/>
  <c r="S37"/>
  <c r="AA38"/>
  <c r="Z38"/>
  <c r="AB38" s="1"/>
  <c r="AC38" s="1"/>
  <c r="AA37"/>
  <c r="Z37"/>
  <c r="AB37" s="1"/>
  <c r="AC37" s="1"/>
  <c r="Q39"/>
  <c r="S38"/>
  <c r="T38"/>
  <c r="U38" s="1"/>
  <c r="W39"/>
  <c r="AG39" s="1"/>
  <c r="O39"/>
  <c r="M39" s="1"/>
  <c r="N39" s="1"/>
  <c r="AA38" i="12"/>
  <c r="Z38"/>
  <c r="AB38" s="1"/>
  <c r="AC38" s="1"/>
  <c r="AA37"/>
  <c r="Z37"/>
  <c r="AB37" s="1"/>
  <c r="AC37" s="1"/>
  <c r="Q39"/>
  <c r="T37"/>
  <c r="U37" s="1"/>
  <c r="S37"/>
  <c r="S38"/>
  <c r="T38"/>
  <c r="U38" s="1"/>
  <c r="W39"/>
  <c r="AG39" s="1"/>
  <c r="O39"/>
  <c r="M39" s="1"/>
  <c r="N39" s="1"/>
  <c r="T37" i="9"/>
  <c r="U37" s="1"/>
  <c r="S37"/>
  <c r="AA38"/>
  <c r="Z38"/>
  <c r="AB38" s="1"/>
  <c r="AC38" s="1"/>
  <c r="AA37"/>
  <c r="Z37"/>
  <c r="AB37" s="1"/>
  <c r="AC37" s="1"/>
  <c r="Q39"/>
  <c r="S38"/>
  <c r="T38"/>
  <c r="U38" s="1"/>
  <c r="W39"/>
  <c r="AG39" s="1"/>
  <c r="O39"/>
  <c r="M39" s="1"/>
  <c r="N39" s="1"/>
  <c r="Q39" i="11"/>
  <c r="T37"/>
  <c r="U37" s="1"/>
  <c r="S37"/>
  <c r="AA38"/>
  <c r="Z38"/>
  <c r="AB38" s="1"/>
  <c r="AC38" s="1"/>
  <c r="AA37"/>
  <c r="Z37"/>
  <c r="AB37" s="1"/>
  <c r="AC37" s="1"/>
  <c r="W39"/>
  <c r="AG39" s="1"/>
  <c r="O39"/>
  <c r="M39" s="1"/>
  <c r="N39" s="1"/>
  <c r="R38"/>
  <c r="S38" i="6"/>
  <c r="T38"/>
  <c r="U38" s="1"/>
  <c r="X39"/>
  <c r="AF39"/>
  <c r="AA38"/>
  <c r="Z38"/>
  <c r="AB38" s="1"/>
  <c r="AC38" s="1"/>
  <c r="R39"/>
  <c r="X39" i="2"/>
  <c r="AF39"/>
  <c r="S38"/>
  <c r="T38"/>
  <c r="U38" s="1"/>
  <c r="AA38"/>
  <c r="Z38"/>
  <c r="AB38" s="1"/>
  <c r="AC38" s="1"/>
  <c r="R39"/>
  <c r="S39" i="10"/>
  <c r="X39" i="18" l="1"/>
  <c r="AF39"/>
  <c r="R39"/>
  <c r="X39" i="17"/>
  <c r="AF39"/>
  <c r="R39"/>
  <c r="X39" i="16"/>
  <c r="AF39"/>
  <c r="R39"/>
  <c r="X39" i="15"/>
  <c r="AF39"/>
  <c r="R39"/>
  <c r="X39" i="14"/>
  <c r="AF39"/>
  <c r="R39"/>
  <c r="X39" i="12"/>
  <c r="AF39"/>
  <c r="R39"/>
  <c r="X39" i="9"/>
  <c r="AF39"/>
  <c r="R39"/>
  <c r="S38" i="11"/>
  <c r="T38"/>
  <c r="U38" s="1"/>
  <c r="X39"/>
  <c r="AF39"/>
  <c r="R39"/>
  <c r="T39" i="6"/>
  <c r="U39" s="1"/>
  <c r="S39"/>
  <c r="Z39"/>
  <c r="AB39" s="1"/>
  <c r="AC39" s="1"/>
  <c r="AA39"/>
  <c r="Z39" i="2"/>
  <c r="AB39" s="1"/>
  <c r="AC39" s="1"/>
  <c r="AA39"/>
  <c r="T39"/>
  <c r="U39" s="1"/>
  <c r="S39"/>
  <c r="T39" i="18" l="1"/>
  <c r="U39" s="1"/>
  <c r="S39"/>
  <c r="AA39"/>
  <c r="Z39"/>
  <c r="AB39" s="1"/>
  <c r="AC39" s="1"/>
  <c r="T39" i="17"/>
  <c r="U39" s="1"/>
  <c r="S39"/>
  <c r="AA39"/>
  <c r="Z39"/>
  <c r="AB39" s="1"/>
  <c r="AC39" s="1"/>
  <c r="T39" i="16"/>
  <c r="U39" s="1"/>
  <c r="S39"/>
  <c r="AA39"/>
  <c r="Z39"/>
  <c r="AB39" s="1"/>
  <c r="AC39" s="1"/>
  <c r="T39" i="15"/>
  <c r="U39" s="1"/>
  <c r="S39"/>
  <c r="AA39"/>
  <c r="Z39"/>
  <c r="AB39" s="1"/>
  <c r="AC39" s="1"/>
  <c r="T39" i="14"/>
  <c r="U39" s="1"/>
  <c r="S39"/>
  <c r="AA39"/>
  <c r="Z39"/>
  <c r="AB39" s="1"/>
  <c r="AC39" s="1"/>
  <c r="T39" i="12"/>
  <c r="U39" s="1"/>
  <c r="S39"/>
  <c r="AA39"/>
  <c r="Z39"/>
  <c r="AB39" s="1"/>
  <c r="AC39" s="1"/>
  <c r="T39" i="9"/>
  <c r="U39" s="1"/>
  <c r="S39"/>
  <c r="AA39"/>
  <c r="Z39"/>
  <c r="AB39" s="1"/>
  <c r="AC39" s="1"/>
  <c r="T39" i="11"/>
  <c r="U39" s="1"/>
  <c r="S39"/>
  <c r="AA39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4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5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6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7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8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9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0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1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<sst xmlns="http://schemas.openxmlformats.org/spreadsheetml/2006/main" count="861" uniqueCount="101">
  <si>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</si>
  <si>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</si>
  <si>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</si>
  <si>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</si>
  <si>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</si>
  <si>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</si>
  <si>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</si>
  <si>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</si>
  <si>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</si>
  <si>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</si>
  <si>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</si>
  <si>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</si>
  <si>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</si>
  <si>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</si>
  <si>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</si>
  <si>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</si>
  <si>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</si>
  <si>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</si>
  <si>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</si>
  <si>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</si>
  <si>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</si>
  <si>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</si>
  <si>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</si>
  <si>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</si>
  <si>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</si>
  <si>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</si>
  <si>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</si>
  <si>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</si>
  <si>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</si>
  <si>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</si>
  <si>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</si>
  <si>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</si>
  <si>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</si>
  <si>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</si>
  <si>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</si>
  <si>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</si>
  <si>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</si>
  <si>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</si>
  <si>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</si>
  <si>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</si>
  <si>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</si>
  <si>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</si>
  <si>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</si>
  <si>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</si>
  <si>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</si>
  <si>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</si>
  <si>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</si>
  <si>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</si>
  <si>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</si>
  <si>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</si>
  <si>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</si>
  <si>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</si>
  <si>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</si>
  <si>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</si>
  <si>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</si>
  <si>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</si>
  <si>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</si>
  <si>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</si>
  <si>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</si>
  <si>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</si>
  <si>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</si>
  <si>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</si>
  <si>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</si>
  <si>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</si>
  <si>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</si>
  <si>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</si>
  <si>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</si>
  <si>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</si>
  <si>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</si>
  <si>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</si>
  <si>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</si>
  <si>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</si>
  <si>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</si>
  <si>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</si>
  <si>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</si>
  <si>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</si>
  <si>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</si>
  <si>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</si>
  <si>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</si>
  <si>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</si>
  <si>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</si>
  <si>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</si>
  <si>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</si>
  <si>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</si>
  <si>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</si>
  <si>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</si>
  <si>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</si>
  <si>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</si>
  <si>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</si>
  <si>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</si>
  <si>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</si>
  <si>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</si>
  <si>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</si>
  <si>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</si>
  <si>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</si>
  <si>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Sng</t>
  </si>
  <si>
    <t>nzdcad</t>
  </si>
  <si>
    <t>12=472</t>
  </si>
  <si>
    <t>Просадка+залог (Колонка Х)</t>
  </si>
  <si>
    <t>Колено</t>
  </si>
  <si>
    <t>Отношение = Просадка тек MinLot / Просадка MinLot=0.01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</si>
</sst>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  <font>
      <b/>
      <sz val="14"/>
      <color indexed="12"/>
      <name val="Arial Cyr"/>
      <charset val="204"/>
    </font>
    <font>
      <sz val="10"/>
      <name val="тахома"/>
      <charset val="204"/>
    </font>
    <font>
      <b/>
      <sz val="14"/>
      <name val="тахома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7" fillId="13" borderId="0" applyNumberFormat="0" applyBorder="0" applyAlignment="0" applyProtection="0"/>
  </cellStyleXfs>
  <cellXfs count="433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9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6" xfId="0" applyNumberFormat="1" applyFont="1" applyFill="1" applyBorder="1" applyProtection="1"/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48" fillId="0" borderId="0" xfId="0" applyFont="1"/>
    <xf numFmtId="0" fontId="47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left" vertical="center"/>
    </xf>
    <xf numFmtId="171" fontId="51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4" fillId="0" borderId="0" xfId="0" applyNumberFormat="1" applyFont="1" applyProtection="1"/>
    <xf numFmtId="1" fontId="54" fillId="4" borderId="0" xfId="0" applyNumberFormat="1" applyFont="1" applyFill="1" applyProtection="1"/>
    <xf numFmtId="1" fontId="54" fillId="3" borderId="0" xfId="0" applyNumberFormat="1" applyFont="1" applyFill="1" applyProtection="1"/>
    <xf numFmtId="1" fontId="55" fillId="0" borderId="0" xfId="0" applyNumberFormat="1" applyFont="1" applyProtection="1"/>
    <xf numFmtId="1" fontId="55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4" fillId="4" borderId="0" xfId="0" applyNumberFormat="1" applyFont="1" applyFill="1" applyProtection="1"/>
    <xf numFmtId="0" fontId="56" fillId="0" borderId="0" xfId="0" applyFont="1" applyProtection="1"/>
    <xf numFmtId="171" fontId="54" fillId="3" borderId="0" xfId="0" applyNumberFormat="1" applyFont="1" applyFill="1" applyProtection="1"/>
    <xf numFmtId="0" fontId="56" fillId="7" borderId="0" xfId="0" applyFont="1" applyFill="1" applyProtection="1"/>
    <xf numFmtId="0" fontId="35" fillId="0" borderId="0" xfId="0" applyFont="1" applyFill="1" applyProtection="1">
      <protection locked="0"/>
    </xf>
    <xf numFmtId="0" fontId="57" fillId="0" borderId="0" xfId="0" applyFont="1" applyProtection="1"/>
    <xf numFmtId="0" fontId="58" fillId="0" borderId="0" xfId="0" applyFont="1" applyProtection="1"/>
    <xf numFmtId="0" fontId="58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7" fillId="0" borderId="0" xfId="0" applyFont="1" applyAlignment="1" applyProtection="1">
      <alignment horizontal="left"/>
    </xf>
    <xf numFmtId="0" fontId="59" fillId="0" borderId="0" xfId="0" applyFont="1" applyProtection="1"/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3" fillId="0" borderId="0" xfId="0" applyNumberFormat="1" applyFont="1" applyProtection="1"/>
    <xf numFmtId="1" fontId="63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4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1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5" fillId="8" borderId="25" xfId="0" applyFont="1" applyFill="1" applyBorder="1" applyAlignment="1" applyProtection="1">
      <alignment horizontal="center"/>
      <protection locked="0"/>
    </xf>
    <xf numFmtId="0" fontId="66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4" fillId="4" borderId="0" xfId="0" applyFont="1" applyFill="1" applyProtection="1"/>
    <xf numFmtId="0" fontId="54" fillId="3" borderId="0" xfId="0" applyFont="1" applyFill="1" applyProtection="1"/>
    <xf numFmtId="0" fontId="55" fillId="5" borderId="0" xfId="0" applyFont="1" applyFill="1" applyProtection="1"/>
    <xf numFmtId="171" fontId="55" fillId="5" borderId="0" xfId="0" applyNumberFormat="1" applyFont="1" applyFill="1" applyProtection="1"/>
    <xf numFmtId="0" fontId="67" fillId="0" borderId="0" xfId="0" applyFont="1" applyProtection="1"/>
    <xf numFmtId="0" fontId="69" fillId="0" borderId="0" xfId="0" applyFont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171" fontId="71" fillId="8" borderId="0" xfId="0" applyNumberFormat="1" applyFont="1" applyFill="1" applyAlignment="1" applyProtection="1">
      <alignment horizontal="center"/>
      <protection locked="0"/>
    </xf>
    <xf numFmtId="0" fontId="72" fillId="4" borderId="0" xfId="0" applyFont="1" applyFill="1" applyProtection="1"/>
    <xf numFmtId="0" fontId="68" fillId="0" borderId="0" xfId="0" applyFont="1" applyProtection="1"/>
    <xf numFmtId="0" fontId="72" fillId="3" borderId="0" xfId="0" applyFont="1" applyFill="1" applyProtection="1"/>
    <xf numFmtId="1" fontId="67" fillId="8" borderId="25" xfId="0" applyNumberFormat="1" applyFont="1" applyFill="1" applyBorder="1" applyAlignment="1" applyProtection="1">
      <alignment horizontal="center"/>
      <protection locked="0"/>
    </xf>
    <xf numFmtId="0" fontId="68" fillId="7" borderId="0" xfId="0" applyFont="1" applyFill="1" applyProtection="1"/>
    <xf numFmtId="0" fontId="68" fillId="0" borderId="0" xfId="0" applyFont="1" applyProtection="1">
      <protection locked="0"/>
    </xf>
    <xf numFmtId="171" fontId="72" fillId="4" borderId="0" xfId="0" applyNumberFormat="1" applyFont="1" applyFill="1" applyProtection="1"/>
    <xf numFmtId="171" fontId="72" fillId="3" borderId="0" xfId="0" applyNumberFormat="1" applyFont="1" applyFill="1" applyProtection="1"/>
    <xf numFmtId="165" fontId="67" fillId="8" borderId="0" xfId="0" applyNumberFormat="1" applyFont="1" applyFill="1" applyAlignment="1" applyProtection="1">
      <alignment horizontal="center"/>
      <protection locked="0"/>
    </xf>
    <xf numFmtId="0" fontId="73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7" fillId="0" borderId="0" xfId="0" applyNumberFormat="1" applyFont="1" applyAlignment="1" applyProtection="1">
      <alignment horizontal="center"/>
      <protection locked="0"/>
    </xf>
    <xf numFmtId="1" fontId="67" fillId="3" borderId="0" xfId="0" applyNumberFormat="1" applyFont="1" applyFill="1" applyAlignment="1" applyProtection="1">
      <alignment horizontal="center"/>
    </xf>
    <xf numFmtId="1" fontId="70" fillId="5" borderId="0" xfId="0" applyNumberFormat="1" applyFont="1" applyFill="1" applyAlignment="1" applyProtection="1">
      <alignment horizontal="center"/>
    </xf>
    <xf numFmtId="166" fontId="3" fillId="0" borderId="30" xfId="0" applyNumberFormat="1" applyFont="1" applyFill="1" applyBorder="1" applyAlignment="1" applyProtection="1">
      <alignment horizontal="center" vertical="center"/>
    </xf>
    <xf numFmtId="0" fontId="3" fillId="0" borderId="32" xfId="0" applyFont="1" applyBorder="1" applyProtection="1"/>
    <xf numFmtId="0" fontId="74" fillId="0" borderId="0" xfId="0" applyFont="1"/>
    <xf numFmtId="0" fontId="73" fillId="0" borderId="0" xfId="0" applyFont="1" applyAlignment="1" applyProtection="1">
      <alignment horizontal="center"/>
      <protection locked="0"/>
    </xf>
    <xf numFmtId="1" fontId="73" fillId="0" borderId="0" xfId="0" applyNumberFormat="1" applyFont="1" applyAlignment="1" applyProtection="1">
      <alignment horizontal="center"/>
      <protection locked="0"/>
    </xf>
    <xf numFmtId="0" fontId="30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4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4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5" fillId="0" borderId="0" xfId="0" applyFont="1" applyProtection="1"/>
    <xf numFmtId="171" fontId="52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51" fillId="0" borderId="0" xfId="0" applyNumberFormat="1" applyFont="1" applyAlignment="1" applyProtection="1">
      <alignment horizontal="center"/>
    </xf>
    <xf numFmtId="171" fontId="52" fillId="4" borderId="0" xfId="0" applyNumberFormat="1" applyFont="1" applyFill="1" applyProtection="1"/>
    <xf numFmtId="171" fontId="52" fillId="3" borderId="0" xfId="0" applyNumberFormat="1" applyFont="1" applyFill="1" applyProtection="1"/>
    <xf numFmtId="171" fontId="53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6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7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71" fillId="0" borderId="0" xfId="0" applyNumberFormat="1" applyFont="1" applyFill="1" applyAlignment="1" applyProtection="1">
      <alignment horizontal="center"/>
    </xf>
    <xf numFmtId="165" fontId="67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0" fillId="0" borderId="10" xfId="0" applyFont="1" applyBorder="1" applyAlignment="1" applyProtection="1">
      <alignment horizontal="center" vertical="center" wrapText="1"/>
    </xf>
    <xf numFmtId="0" fontId="78" fillId="0" borderId="0" xfId="0" applyFont="1" applyFill="1" applyAlignment="1" applyProtection="1">
      <alignment horizontal="center"/>
      <protection locked="0"/>
    </xf>
    <xf numFmtId="1" fontId="77" fillId="13" borderId="22" xfId="1" applyNumberFormat="1" applyBorder="1" applyAlignment="1" applyProtection="1">
      <alignment horizontal="center"/>
    </xf>
    <xf numFmtId="0" fontId="78" fillId="0" borderId="0" xfId="0" applyFont="1" applyAlignment="1" applyProtection="1">
      <alignment horizontal="center"/>
    </xf>
    <xf numFmtId="0" fontId="47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2" fontId="0" fillId="0" borderId="0" xfId="0" applyNumberFormat="1"/>
    <xf numFmtId="0" fontId="47" fillId="0" borderId="0" xfId="0" applyFont="1" applyAlignment="1">
      <alignment horizontal="center"/>
    </xf>
    <xf numFmtId="0" fontId="78" fillId="0" borderId="0" xfId="0" applyFont="1" applyAlignment="1" applyProtection="1">
      <alignment horizont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79" fillId="0" borderId="0" xfId="0" applyFont="1"/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/>
    </xf>
    <xf numFmtId="0" fontId="79" fillId="0" borderId="0" xfId="0" applyFont="1" applyAlignment="1">
      <alignment horizontal="center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2" fontId="79" fillId="0" borderId="0" xfId="0" applyNumberFormat="1" applyFont="1"/>
    <xf numFmtId="0" fontId="79" fillId="0" borderId="0" xfId="0" applyFont="1" applyAlignment="1">
      <alignment wrapText="1"/>
    </xf>
    <xf numFmtId="2" fontId="80" fillId="0" borderId="0" xfId="0" applyNumberFormat="1" applyFont="1" applyAlignment="1">
      <alignment horizontal="center" vertical="center"/>
    </xf>
    <xf numFmtId="1" fontId="5" fillId="3" borderId="34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12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37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1" fontId="79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49" fillId="0" borderId="0" xfId="0" applyFont="1" applyAlignment="1">
      <alignment horizontal="left"/>
    </xf>
    <xf numFmtId="0" fontId="78" fillId="0" borderId="0" xfId="0" applyFont="1" applyAlignment="1" applyProtection="1">
      <alignment horizontal="center"/>
    </xf>
    <xf numFmtId="0" fontId="6" fillId="0" borderId="36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5" fillId="0" borderId="36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14">
        <v>3</v>
      </c>
      <c r="C18" s="415"/>
      <c r="D18" s="416"/>
      <c r="E18" s="271"/>
      <c r="F18" s="411">
        <v>2</v>
      </c>
      <c r="G18" s="411"/>
      <c r="H18" s="411"/>
      <c r="I18" s="272"/>
      <c r="J18" s="412">
        <v>3</v>
      </c>
      <c r="K18" s="412"/>
      <c r="L18" s="412"/>
      <c r="M18" s="271"/>
      <c r="N18" s="412">
        <v>2</v>
      </c>
      <c r="O18" s="412"/>
      <c r="P18" s="41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2:N10"/>
  <sheetViews>
    <sheetView tabSelected="1" workbookViewId="0">
      <selection activeCell="C11" sqref="C11"/>
    </sheetView>
  </sheetViews>
  <sheetFormatPr defaultRowHeight="12.75"/>
  <cols>
    <col min="1" max="1" width="4.42578125" style="403" customWidth="1"/>
    <col min="2" max="2" width="15.85546875" style="403" customWidth="1"/>
    <col min="3" max="3" width="21.28515625" style="403" customWidth="1"/>
    <col min="4" max="4" width="9.140625" style="403"/>
    <col min="5" max="5" width="11.5703125" style="403" bestFit="1" customWidth="1"/>
    <col min="6" max="16384" width="9.140625" style="403"/>
  </cols>
  <sheetData>
    <row r="2" spans="2:14">
      <c r="B2" s="406" t="s">
        <v>99</v>
      </c>
      <c r="C2" s="405" t="s">
        <v>0</v>
      </c>
      <c r="E2" s="403">
        <v>0.01</v>
      </c>
      <c r="F2" s="403">
        <f>E2+0.01</f>
        <v>0.02</v>
      </c>
      <c r="G2" s="403">
        <f t="shared" ref="G2:M2" si="0">F2+0.01</f>
        <v>0.03</v>
      </c>
      <c r="H2" s="403">
        <f t="shared" si="0"/>
        <v>0.04</v>
      </c>
      <c r="I2" s="403">
        <f t="shared" si="0"/>
        <v>0.05</v>
      </c>
      <c r="J2" s="403">
        <f t="shared" si="0"/>
        <v>6.0000000000000005E-2</v>
      </c>
      <c r="K2" s="403">
        <f t="shared" si="0"/>
        <v>7.0000000000000007E-2</v>
      </c>
      <c r="L2" s="403">
        <f t="shared" si="0"/>
        <v>0.08</v>
      </c>
      <c r="M2" s="403">
        <f t="shared" si="0"/>
        <v>0.09</v>
      </c>
      <c r="N2" s="408">
        <f>M2+0.01</f>
        <v>9.9999999999999992E-2</v>
      </c>
    </row>
    <row r="3" spans="2:14" ht="25.5">
      <c r="B3" s="417">
        <f>'0.01'!A31</f>
        <v>12</v>
      </c>
      <c r="C3" s="404" t="s">
        <v>98</v>
      </c>
      <c r="E3" s="403">
        <f>'0.01'!$X31</f>
        <v>1174.1099999999999</v>
      </c>
      <c r="F3" s="403">
        <f>'0.02'!$X31</f>
        <v>2291.86</v>
      </c>
      <c r="G3" s="403">
        <f>'0.03'!$X31</f>
        <v>4635.79</v>
      </c>
      <c r="H3" s="403">
        <f>'0.04'!$X31</f>
        <v>4635.79</v>
      </c>
      <c r="I3" s="403">
        <f>'0.05'!$X31</f>
        <v>5776.91</v>
      </c>
      <c r="J3" s="403">
        <f>'0.06'!$X31</f>
        <v>6951.87</v>
      </c>
      <c r="K3" s="403">
        <f>'0.07'!$X31</f>
        <v>8126.33</v>
      </c>
      <c r="L3" s="403">
        <f>'0.08'!$X31</f>
        <v>9236.9599999999991</v>
      </c>
      <c r="M3" s="403">
        <f>'0.09'!$X31</f>
        <v>10400.530000000001</v>
      </c>
      <c r="N3" s="403">
        <f>'0.10'!$X31</f>
        <v>11569.61</v>
      </c>
    </row>
    <row r="4" spans="2:14" ht="38.25">
      <c r="B4" s="418"/>
      <c r="C4" s="409" t="s">
        <v>100</v>
      </c>
      <c r="E4" s="410">
        <f t="shared" ref="E4:N4" si="1">E3/$E$3</f>
        <v>1</v>
      </c>
      <c r="F4" s="410">
        <f t="shared" si="1"/>
        <v>1.9519976833516453</v>
      </c>
      <c r="G4" s="410">
        <f t="shared" si="1"/>
        <v>3.9483438519389158</v>
      </c>
      <c r="H4" s="410">
        <f t="shared" si="1"/>
        <v>3.9483438519389158</v>
      </c>
      <c r="I4" s="410">
        <f t="shared" si="1"/>
        <v>4.9202459735459199</v>
      </c>
      <c r="J4" s="410">
        <f t="shared" si="1"/>
        <v>5.9209699261568343</v>
      </c>
      <c r="K4" s="410">
        <f t="shared" si="1"/>
        <v>6.9212680242907396</v>
      </c>
      <c r="L4" s="410">
        <f t="shared" si="1"/>
        <v>7.8672015398897885</v>
      </c>
      <c r="M4" s="410">
        <f t="shared" si="1"/>
        <v>8.8582245275144587</v>
      </c>
      <c r="N4" s="410">
        <f t="shared" si="1"/>
        <v>9.8539404314757579</v>
      </c>
    </row>
    <row r="6" spans="2:14" ht="25.5">
      <c r="B6" s="417">
        <f>'0.01'!A34</f>
        <v>15</v>
      </c>
      <c r="C6" s="404" t="s">
        <v>98</v>
      </c>
      <c r="E6" s="403">
        <f>'0.01'!$X34</f>
        <v>6377.98</v>
      </c>
      <c r="F6" s="403">
        <f>'0.02'!$X34</f>
        <v>12435.75</v>
      </c>
      <c r="G6" s="403">
        <f>'0.03'!$X34</f>
        <v>25200.48</v>
      </c>
      <c r="H6" s="403">
        <f>'0.04'!$X34</f>
        <v>25200.48</v>
      </c>
      <c r="I6" s="403">
        <f>'0.05'!$X34</f>
        <v>31356.06</v>
      </c>
      <c r="J6" s="403">
        <f>'0.06'!$X34</f>
        <v>37773.71</v>
      </c>
      <c r="K6" s="403">
        <f>'0.07'!$X34</f>
        <v>44152.03</v>
      </c>
      <c r="L6" s="403">
        <f>'0.08'!$X34</f>
        <v>50139.35</v>
      </c>
      <c r="M6" s="403">
        <f>'0.09'!$X34</f>
        <v>56457.73</v>
      </c>
      <c r="N6" s="403">
        <f>'0.10'!$X34</f>
        <v>62810.84</v>
      </c>
    </row>
    <row r="7" spans="2:14" ht="38.25">
      <c r="B7" s="418"/>
      <c r="C7" s="409" t="s">
        <v>100</v>
      </c>
      <c r="E7" s="410">
        <f t="shared" ref="E7:N7" si="2">E6/$E$6</f>
        <v>1</v>
      </c>
      <c r="F7" s="410">
        <f t="shared" si="2"/>
        <v>1.9497944490261809</v>
      </c>
      <c r="G7" s="410">
        <f t="shared" si="2"/>
        <v>3.9511694925352545</v>
      </c>
      <c r="H7" s="410">
        <f t="shared" si="2"/>
        <v>3.9511694925352545</v>
      </c>
      <c r="I7" s="410">
        <f t="shared" si="2"/>
        <v>4.9162995180292199</v>
      </c>
      <c r="J7" s="410">
        <f t="shared" si="2"/>
        <v>5.9225193556580615</v>
      </c>
      <c r="K7" s="410">
        <f t="shared" si="2"/>
        <v>6.922572664072324</v>
      </c>
      <c r="L7" s="410">
        <f t="shared" si="2"/>
        <v>7.8613212960843404</v>
      </c>
      <c r="M7" s="410">
        <f t="shared" si="2"/>
        <v>8.851976644642976</v>
      </c>
      <c r="N7" s="410">
        <f t="shared" si="2"/>
        <v>9.848077290929103</v>
      </c>
    </row>
    <row r="9" spans="2:14" ht="25.5">
      <c r="B9" s="417">
        <f>'0.01'!A37</f>
        <v>18</v>
      </c>
      <c r="C9" s="404" t="s">
        <v>98</v>
      </c>
      <c r="E9" s="403">
        <f>'0.01'!$X37</f>
        <v>33592.36</v>
      </c>
      <c r="F9" s="403">
        <f>'0.02'!$X37</f>
        <v>65483.98</v>
      </c>
      <c r="G9" s="403">
        <f>'0.03'!$X37</f>
        <v>132761.9</v>
      </c>
      <c r="H9" s="403">
        <f>'0.04'!$X37</f>
        <v>132761.9</v>
      </c>
      <c r="I9" s="403">
        <f>'0.05'!$X37</f>
        <v>165109.79</v>
      </c>
      <c r="J9" s="403">
        <f>'0.06'!$X37</f>
        <v>198984.35</v>
      </c>
      <c r="K9" s="403">
        <f>'0.07'!$X37</f>
        <v>232571.76</v>
      </c>
      <c r="L9" s="403">
        <f>'0.08'!$X37</f>
        <v>264051.81</v>
      </c>
      <c r="M9" s="403">
        <f>'0.09'!$X37</f>
        <v>297363</v>
      </c>
      <c r="N9" s="403">
        <f>'0.10'!$X37</f>
        <v>330796.18</v>
      </c>
    </row>
    <row r="10" spans="2:14" ht="38.25">
      <c r="B10" s="418"/>
      <c r="C10" s="409" t="s">
        <v>100</v>
      </c>
      <c r="E10" s="410">
        <f>E9/$E$9</f>
        <v>1</v>
      </c>
      <c r="F10" s="410">
        <f t="shared" ref="F10:N10" si="3">F9/$E$9</f>
        <v>1.9493712260764056</v>
      </c>
      <c r="G10" s="410">
        <f t="shared" si="3"/>
        <v>3.9521456664551105</v>
      </c>
      <c r="H10" s="410">
        <f t="shared" si="3"/>
        <v>3.9521456664551105</v>
      </c>
      <c r="I10" s="410">
        <f t="shared" si="3"/>
        <v>4.9150994452309993</v>
      </c>
      <c r="J10" s="410">
        <f t="shared" si="3"/>
        <v>5.923500164918452</v>
      </c>
      <c r="K10" s="410">
        <f t="shared" si="3"/>
        <v>6.9233528099841752</v>
      </c>
      <c r="L10" s="410">
        <f t="shared" si="3"/>
        <v>7.8604721430706261</v>
      </c>
      <c r="M10" s="410">
        <f t="shared" si="3"/>
        <v>8.8521020851169734</v>
      </c>
      <c r="N10" s="410">
        <f t="shared" si="3"/>
        <v>9.8473635076547161</v>
      </c>
    </row>
  </sheetData>
  <mergeCells count="3">
    <mergeCell ref="B3:B4"/>
    <mergeCell ref="B6:B7"/>
    <mergeCell ref="B9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43"/>
  <sheetViews>
    <sheetView workbookViewId="0">
      <selection activeCell="K14" sqref="K14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14</v>
      </c>
      <c r="D2" s="83"/>
      <c r="E2" s="96" t="s">
        <v>12</v>
      </c>
      <c r="F2" s="247" t="str">
        <f>IF(G$2&lt;2,"д.б. &gt;1","")</f>
        <v/>
      </c>
      <c r="G2" s="144">
        <v>12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67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1.5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146">
        <v>3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5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2</v>
      </c>
      <c r="H7" s="94"/>
      <c r="I7" s="255" t="s">
        <v>3</v>
      </c>
      <c r="J7" s="248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12</v>
      </c>
      <c r="D9" s="290"/>
      <c r="E9" s="287" t="s">
        <v>15</v>
      </c>
      <c r="F9" s="315"/>
      <c r="G9" s="288">
        <v>7</v>
      </c>
      <c r="H9" s="292"/>
      <c r="I9" s="287" t="s">
        <v>4</v>
      </c>
      <c r="J9" s="248" t="str">
        <f>IF(K$9&lt;0,"д.б. &gt;=0","")</f>
        <v/>
      </c>
      <c r="K9" s="293"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-1</v>
      </c>
      <c r="D10" s="296"/>
      <c r="E10" s="287" t="s">
        <v>16</v>
      </c>
      <c r="F10" s="315"/>
      <c r="G10" s="289">
        <v>4</v>
      </c>
      <c r="H10" s="297"/>
      <c r="I10" s="287" t="s">
        <v>5</v>
      </c>
      <c r="J10" s="248" t="str">
        <f>IF(AND(K$9=0,K$10&lt;&gt;0),"д.б. =0","")</f>
        <v/>
      </c>
      <c r="K10" s="298">
        <v>0.02</v>
      </c>
      <c r="L10" s="294"/>
      <c r="M10" s="299" t="s">
        <v>38</v>
      </c>
      <c r="N10" s="299"/>
      <c r="O10" s="300"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10</v>
      </c>
      <c r="H12" s="243"/>
      <c r="I12" s="280" t="s">
        <v>92</v>
      </c>
      <c r="J12" s="248" t="str">
        <f>IF(K$12&lt;0,"д.б. &gt;=0","")</f>
        <v/>
      </c>
      <c r="K12" s="319">
        <v>10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7</v>
      </c>
      <c r="H13" s="243"/>
      <c r="I13" s="280" t="s">
        <v>93</v>
      </c>
      <c r="J13" s="248" t="str">
        <f>IF(AND(K$12=0,K$13&lt;&gt;0),"д.б. =0","")</f>
        <v/>
      </c>
      <c r="K13" s="317"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13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1.2</v>
      </c>
      <c r="N20" s="312">
        <f t="shared" ref="N20:N39" si="2">IF($O$10&gt;0,M20/$O$10,0)</f>
        <v>6.2176165803108801E-5</v>
      </c>
      <c r="O20" s="159">
        <f t="shared" ref="O20:O39" si="3">ROUND(ROUND(K20,2)*$O$4,2)</f>
        <v>0.09</v>
      </c>
      <c r="P20" s="212">
        <f>ROUND(J20*$O$6,2)</f>
        <v>0.06</v>
      </c>
      <c r="Q20" s="225">
        <f t="shared" ref="Q20:Q39" si="4">P20/$O$10</f>
        <v>3.1088082901554403E-6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1.17</v>
      </c>
      <c r="X20" s="352">
        <f>ROUND(P20+W20,2)</f>
        <v>1.23</v>
      </c>
      <c r="Y20" s="355"/>
      <c r="Z20" s="356">
        <f t="shared" ref="Z20:Z39" si="6">IF($O$10&gt;0,ROUND($O$10-X20,2),0)</f>
        <v>19298.77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214441.17777777778</v>
      </c>
      <c r="AC20" s="359">
        <f t="shared" ref="AC20:AC39" si="9">IF(AB20&gt;0,AB20+G20,0)</f>
        <v>214441.17777777778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2.4</v>
      </c>
      <c r="N21" s="312">
        <f t="shared" si="2"/>
        <v>1.243523316062176E-4</v>
      </c>
      <c r="O21" s="159">
        <f t="shared" si="3"/>
        <v>0.18</v>
      </c>
      <c r="P21" s="212">
        <f t="shared" ref="P21:P39" si="17">ROUND((ROUND(K20,2)*(G21-G20)*$O$4+P20+J21*$O$6),2)</f>
        <v>1.2</v>
      </c>
      <c r="Q21" s="225">
        <f t="shared" si="4"/>
        <v>6.2176165803108801E-5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2.34</v>
      </c>
      <c r="X21" s="352">
        <f t="shared" ref="X21:X39" si="19">ROUND(P21+W21,2)</f>
        <v>3.54</v>
      </c>
      <c r="Y21" s="355"/>
      <c r="Z21" s="356">
        <f t="shared" si="6"/>
        <v>19296.46</v>
      </c>
      <c r="AA21" s="357">
        <f t="shared" si="7"/>
        <v>0</v>
      </c>
      <c r="AB21" s="358">
        <f t="shared" si="8"/>
        <v>107212.95555555556</v>
      </c>
      <c r="AC21" s="359">
        <f t="shared" si="9"/>
        <v>107224.95555555556</v>
      </c>
      <c r="AD21" s="174">
        <v>2</v>
      </c>
      <c r="AE21" s="389"/>
      <c r="AF21" s="353">
        <f t="shared" si="10"/>
        <v>1.95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0.01</v>
      </c>
      <c r="K22" s="8">
        <f t="shared" ref="K22:K39" si="20">K21+ROUND(J22,3)</f>
        <v>0.03</v>
      </c>
      <c r="L22" s="157"/>
      <c r="M22" s="162">
        <f t="shared" si="1"/>
        <v>3.87</v>
      </c>
      <c r="N22" s="312">
        <f t="shared" si="2"/>
        <v>2.0051813471502593E-4</v>
      </c>
      <c r="O22" s="159">
        <f t="shared" si="3"/>
        <v>0.27</v>
      </c>
      <c r="P22" s="212">
        <f t="shared" si="17"/>
        <v>3.79</v>
      </c>
      <c r="Q22" s="225">
        <f t="shared" si="4"/>
        <v>1.9637305699481865E-4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3.51</v>
      </c>
      <c r="X22" s="352">
        <f t="shared" si="19"/>
        <v>7.3</v>
      </c>
      <c r="Y22" s="355"/>
      <c r="Z22" s="356">
        <f t="shared" si="6"/>
        <v>19292.7</v>
      </c>
      <c r="AA22" s="357">
        <f t="shared" si="7"/>
        <v>0</v>
      </c>
      <c r="AB22" s="358">
        <f t="shared" si="8"/>
        <v>71464.844444444432</v>
      </c>
      <c r="AC22" s="359">
        <f t="shared" si="9"/>
        <v>71490.844444444432</v>
      </c>
      <c r="AD22" s="174">
        <v>3</v>
      </c>
      <c r="AE22" s="389"/>
      <c r="AF22" s="353">
        <f t="shared" si="10"/>
        <v>0.93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1.4999999999999999E-2</v>
      </c>
      <c r="K23" s="8">
        <f t="shared" si="20"/>
        <v>4.4999999999999998E-2</v>
      </c>
      <c r="L23" s="157"/>
      <c r="M23" s="162">
        <f t="shared" si="1"/>
        <v>6.93</v>
      </c>
      <c r="N23" s="312">
        <f t="shared" si="2"/>
        <v>3.5906735751295335E-4</v>
      </c>
      <c r="O23" s="159">
        <f t="shared" si="3"/>
        <v>0.45</v>
      </c>
      <c r="P23" s="212">
        <f t="shared" si="17"/>
        <v>8.2200000000000006</v>
      </c>
      <c r="Q23" s="225">
        <f t="shared" si="4"/>
        <v>4.2590673575129538E-4</v>
      </c>
      <c r="R23" s="119">
        <f t="shared" si="21"/>
        <v>18</v>
      </c>
      <c r="S23" s="120">
        <f t="shared" si="22"/>
        <v>0.43</v>
      </c>
      <c r="T23" s="126">
        <f t="shared" si="18"/>
        <v>34</v>
      </c>
      <c r="U23" s="127">
        <f t="shared" si="23"/>
        <v>0.81</v>
      </c>
      <c r="V23" s="386"/>
      <c r="W23" s="351">
        <f t="shared" si="5"/>
        <v>5.27</v>
      </c>
      <c r="X23" s="352">
        <f t="shared" si="19"/>
        <v>13.49</v>
      </c>
      <c r="Y23" s="355"/>
      <c r="Z23" s="356">
        <f t="shared" si="6"/>
        <v>19286.509999999998</v>
      </c>
      <c r="AA23" s="357">
        <f t="shared" si="7"/>
        <v>0</v>
      </c>
      <c r="AB23" s="358">
        <f t="shared" si="8"/>
        <v>42868.28</v>
      </c>
      <c r="AC23" s="359">
        <f t="shared" si="9"/>
        <v>42910.28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2.3E-2</v>
      </c>
      <c r="K24" s="15">
        <f t="shared" si="20"/>
        <v>6.8000000000000005E-2</v>
      </c>
      <c r="L24" s="157"/>
      <c r="M24" s="163">
        <f t="shared" si="1"/>
        <v>10.3</v>
      </c>
      <c r="N24" s="313">
        <f t="shared" si="2"/>
        <v>5.3367875647668402E-4</v>
      </c>
      <c r="O24" s="160">
        <f t="shared" si="3"/>
        <v>0.63</v>
      </c>
      <c r="P24" s="213">
        <f t="shared" si="17"/>
        <v>16.489999999999998</v>
      </c>
      <c r="Q24" s="224">
        <f t="shared" si="4"/>
        <v>8.5440414507772014E-4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7.96</v>
      </c>
      <c r="X24" s="361">
        <f t="shared" si="19"/>
        <v>24.45</v>
      </c>
      <c r="Y24" s="355"/>
      <c r="Z24" s="364">
        <f t="shared" si="6"/>
        <v>19275.55</v>
      </c>
      <c r="AA24" s="365">
        <f t="shared" si="7"/>
        <v>0</v>
      </c>
      <c r="AB24" s="366">
        <f t="shared" si="8"/>
        <v>30606.219047619044</v>
      </c>
      <c r="AC24" s="367">
        <f t="shared" si="9"/>
        <v>30666.219047619044</v>
      </c>
      <c r="AD24" s="174">
        <v>5</v>
      </c>
      <c r="AE24" s="389"/>
      <c r="AF24" s="362">
        <f t="shared" si="10"/>
        <v>0.48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3.5000000000000003E-2</v>
      </c>
      <c r="K25" s="8">
        <f t="shared" si="20"/>
        <v>0.10300000000000001</v>
      </c>
      <c r="L25" s="157"/>
      <c r="M25" s="162">
        <f t="shared" si="1"/>
        <v>15.58</v>
      </c>
      <c r="N25" s="312">
        <f t="shared" si="2"/>
        <v>8.072538860103627E-4</v>
      </c>
      <c r="O25" s="159">
        <f t="shared" si="3"/>
        <v>0.9</v>
      </c>
      <c r="P25" s="212">
        <f t="shared" si="17"/>
        <v>29.36</v>
      </c>
      <c r="Q25" s="225">
        <f t="shared" si="4"/>
        <v>1.5212435233160622E-3</v>
      </c>
      <c r="R25" s="119">
        <f t="shared" si="21"/>
        <v>33</v>
      </c>
      <c r="S25" s="120">
        <f t="shared" si="22"/>
        <v>0.41</v>
      </c>
      <c r="T25" s="126">
        <f t="shared" si="18"/>
        <v>51</v>
      </c>
      <c r="U25" s="127">
        <f t="shared" si="23"/>
        <v>0.64</v>
      </c>
      <c r="V25" s="386"/>
      <c r="W25" s="351">
        <f t="shared" si="5"/>
        <v>12.05</v>
      </c>
      <c r="X25" s="352">
        <f t="shared" si="19"/>
        <v>41.41</v>
      </c>
      <c r="Y25" s="355"/>
      <c r="Z25" s="356">
        <f t="shared" si="6"/>
        <v>19258.59</v>
      </c>
      <c r="AA25" s="357">
        <f t="shared" si="7"/>
        <v>0</v>
      </c>
      <c r="AB25" s="358">
        <f t="shared" si="8"/>
        <v>21409.144444444442</v>
      </c>
      <c r="AC25" s="359">
        <f t="shared" si="9"/>
        <v>21489.144444444442</v>
      </c>
      <c r="AD25" s="174">
        <v>6</v>
      </c>
      <c r="AE25" s="389"/>
      <c r="AF25" s="353">
        <f t="shared" si="10"/>
        <v>0.41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5.3999999999999999E-2</v>
      </c>
      <c r="K26" s="8">
        <f t="shared" si="20"/>
        <v>0.157</v>
      </c>
      <c r="L26" s="157"/>
      <c r="M26" s="162">
        <f t="shared" si="1"/>
        <v>26.61</v>
      </c>
      <c r="N26" s="312">
        <f t="shared" si="2"/>
        <v>1.3787564766839378E-3</v>
      </c>
      <c r="O26" s="159">
        <f t="shared" si="3"/>
        <v>1.45</v>
      </c>
      <c r="P26" s="212">
        <f t="shared" si="17"/>
        <v>51.38</v>
      </c>
      <c r="Q26" s="225">
        <f t="shared" si="4"/>
        <v>2.6621761658031091E-3</v>
      </c>
      <c r="R26" s="119">
        <f t="shared" si="21"/>
        <v>35</v>
      </c>
      <c r="S26" s="120">
        <f t="shared" si="22"/>
        <v>0.34</v>
      </c>
      <c r="T26" s="126">
        <f t="shared" si="18"/>
        <v>54</v>
      </c>
      <c r="U26" s="127">
        <f t="shared" si="23"/>
        <v>0.52</v>
      </c>
      <c r="V26" s="386"/>
      <c r="W26" s="351">
        <f t="shared" si="5"/>
        <v>18.37</v>
      </c>
      <c r="X26" s="352">
        <f t="shared" si="19"/>
        <v>69.75</v>
      </c>
      <c r="Y26" s="355"/>
      <c r="Z26" s="356">
        <f t="shared" si="6"/>
        <v>19230.25</v>
      </c>
      <c r="AA26" s="357">
        <f t="shared" si="7"/>
        <v>0</v>
      </c>
      <c r="AB26" s="358">
        <f t="shared" si="8"/>
        <v>13272.376551724139</v>
      </c>
      <c r="AC26" s="359">
        <f t="shared" si="9"/>
        <v>13376.376551724139</v>
      </c>
      <c r="AD26" s="174">
        <v>7</v>
      </c>
      <c r="AE26" s="389"/>
      <c r="AF26" s="353">
        <f t="shared" si="10"/>
        <v>0.36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8.4000000000000005E-2</v>
      </c>
      <c r="K27" s="8">
        <f t="shared" si="20"/>
        <v>0.24099999999999999</v>
      </c>
      <c r="L27" s="157"/>
      <c r="M27" s="162">
        <f t="shared" si="1"/>
        <v>41.95</v>
      </c>
      <c r="N27" s="312">
        <f t="shared" si="2"/>
        <v>2.173575129533679E-3</v>
      </c>
      <c r="O27" s="159">
        <f t="shared" si="3"/>
        <v>2.17</v>
      </c>
      <c r="P27" s="212">
        <f t="shared" si="17"/>
        <v>92.38</v>
      </c>
      <c r="Q27" s="225">
        <f t="shared" si="4"/>
        <v>4.7865284974093264E-3</v>
      </c>
      <c r="R27" s="119">
        <f t="shared" si="21"/>
        <v>43</v>
      </c>
      <c r="S27" s="120">
        <f t="shared" si="22"/>
        <v>0.33</v>
      </c>
      <c r="T27" s="126">
        <f t="shared" si="18"/>
        <v>63</v>
      </c>
      <c r="U27" s="127">
        <f t="shared" si="23"/>
        <v>0.48</v>
      </c>
      <c r="V27" s="386"/>
      <c r="W27" s="351">
        <f t="shared" si="5"/>
        <v>28.2</v>
      </c>
      <c r="X27" s="352">
        <f t="shared" si="19"/>
        <v>120.58</v>
      </c>
      <c r="Y27" s="355"/>
      <c r="Z27" s="356">
        <f t="shared" si="6"/>
        <v>19179.419999999998</v>
      </c>
      <c r="AA27" s="357">
        <f t="shared" si="7"/>
        <v>0.01</v>
      </c>
      <c r="AB27" s="358">
        <f t="shared" si="8"/>
        <v>8848.8387096774186</v>
      </c>
      <c r="AC27" s="359">
        <f t="shared" si="9"/>
        <v>8980.8387096774186</v>
      </c>
      <c r="AD27" s="174">
        <v>8</v>
      </c>
      <c r="AE27" s="389"/>
      <c r="AF27" s="353">
        <f t="shared" si="10"/>
        <v>0.31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0.13300000000000001</v>
      </c>
      <c r="K28" s="8">
        <f t="shared" si="20"/>
        <v>0.374</v>
      </c>
      <c r="L28" s="157"/>
      <c r="M28" s="162">
        <f t="shared" si="1"/>
        <v>67.900000000000006</v>
      </c>
      <c r="N28" s="312">
        <f t="shared" si="2"/>
        <v>3.518134715025907E-3</v>
      </c>
      <c r="O28" s="159">
        <f t="shared" si="3"/>
        <v>3.34</v>
      </c>
      <c r="P28" s="212">
        <f t="shared" si="17"/>
        <v>162.61000000000001</v>
      </c>
      <c r="Q28" s="225">
        <f t="shared" si="4"/>
        <v>8.42538860103627E-3</v>
      </c>
      <c r="R28" s="119">
        <f t="shared" si="21"/>
        <v>49</v>
      </c>
      <c r="S28" s="120">
        <f t="shared" si="22"/>
        <v>0.3</v>
      </c>
      <c r="T28" s="126">
        <f t="shared" si="18"/>
        <v>70</v>
      </c>
      <c r="U28" s="127">
        <f t="shared" si="23"/>
        <v>0.43</v>
      </c>
      <c r="V28" s="386"/>
      <c r="W28" s="351">
        <f t="shared" si="5"/>
        <v>43.76</v>
      </c>
      <c r="X28" s="352">
        <f t="shared" si="19"/>
        <v>206.37</v>
      </c>
      <c r="Y28" s="355"/>
      <c r="Z28" s="356">
        <f t="shared" si="6"/>
        <v>19093.63</v>
      </c>
      <c r="AA28" s="357">
        <f t="shared" si="7"/>
        <v>0.01</v>
      </c>
      <c r="AB28" s="358">
        <f t="shared" si="8"/>
        <v>5727.1371257485025</v>
      </c>
      <c r="AC28" s="359">
        <f t="shared" si="9"/>
        <v>5891.1371257485025</v>
      </c>
      <c r="AD28" s="174">
        <v>9</v>
      </c>
      <c r="AE28" s="389"/>
      <c r="AF28" s="353">
        <f t="shared" si="10"/>
        <v>0.27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0.214</v>
      </c>
      <c r="K29" s="15">
        <f t="shared" si="20"/>
        <v>0.58799999999999997</v>
      </c>
      <c r="L29" s="157"/>
      <c r="M29" s="163">
        <f t="shared" si="1"/>
        <v>113.73</v>
      </c>
      <c r="N29" s="313">
        <f t="shared" si="2"/>
        <v>5.8927461139896371E-3</v>
      </c>
      <c r="O29" s="160">
        <f t="shared" si="3"/>
        <v>5.33</v>
      </c>
      <c r="P29" s="213">
        <f t="shared" si="17"/>
        <v>294.33999999999997</v>
      </c>
      <c r="Q29" s="224">
        <f t="shared" si="4"/>
        <v>1.5250777202072538E-2</v>
      </c>
      <c r="R29" s="121">
        <f t="shared" si="21"/>
        <v>55</v>
      </c>
      <c r="S29" s="122">
        <f t="shared" si="22"/>
        <v>0.27</v>
      </c>
      <c r="T29" s="132">
        <f t="shared" si="18"/>
        <v>77</v>
      </c>
      <c r="U29" s="122">
        <f t="shared" si="23"/>
        <v>0.38</v>
      </c>
      <c r="V29" s="386"/>
      <c r="W29" s="360">
        <f t="shared" si="5"/>
        <v>68.8</v>
      </c>
      <c r="X29" s="361">
        <f t="shared" si="19"/>
        <v>363.14</v>
      </c>
      <c r="Y29" s="355"/>
      <c r="Z29" s="364">
        <f t="shared" si="6"/>
        <v>18936.86</v>
      </c>
      <c r="AA29" s="365">
        <f t="shared" si="7"/>
        <v>0.02</v>
      </c>
      <c r="AB29" s="366">
        <f t="shared" si="8"/>
        <v>3563.2082551594749</v>
      </c>
      <c r="AC29" s="367">
        <f t="shared" si="9"/>
        <v>3766.2082551594749</v>
      </c>
      <c r="AD29" s="174">
        <v>10</v>
      </c>
      <c r="AE29" s="389"/>
      <c r="AF29" s="362">
        <f t="shared" si="10"/>
        <v>0.23</v>
      </c>
      <c r="AG29" s="363">
        <f t="shared" si="11"/>
        <v>0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0.35099999999999998</v>
      </c>
      <c r="K30" s="8">
        <f t="shared" si="20"/>
        <v>0.93899999999999995</v>
      </c>
      <c r="L30" s="157"/>
      <c r="M30" s="162">
        <f t="shared" si="1"/>
        <v>189.87</v>
      </c>
      <c r="N30" s="312">
        <f t="shared" si="2"/>
        <v>9.8378238341968911E-3</v>
      </c>
      <c r="O30" s="159">
        <f t="shared" si="3"/>
        <v>8.5</v>
      </c>
      <c r="P30" s="212">
        <f t="shared" si="17"/>
        <v>541.79</v>
      </c>
      <c r="Q30" s="225">
        <f t="shared" si="4"/>
        <v>2.8072020725388599E-2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109.86</v>
      </c>
      <c r="X30" s="352">
        <f t="shared" si="19"/>
        <v>651.65</v>
      </c>
      <c r="Y30" s="355"/>
      <c r="Z30" s="356">
        <f t="shared" si="6"/>
        <v>18648.349999999999</v>
      </c>
      <c r="AA30" s="357">
        <f t="shared" si="7"/>
        <v>0.03</v>
      </c>
      <c r="AB30" s="358">
        <f t="shared" si="8"/>
        <v>2204.2632941176466</v>
      </c>
      <c r="AC30" s="359">
        <f t="shared" si="9"/>
        <v>2453.2632941176466</v>
      </c>
      <c r="AD30" s="174">
        <v>11</v>
      </c>
      <c r="AE30" s="389"/>
      <c r="AF30" s="353">
        <f t="shared" si="10"/>
        <v>0.2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0.58599999999999997</v>
      </c>
      <c r="K31" s="8">
        <f t="shared" si="20"/>
        <v>1.5249999999999999</v>
      </c>
      <c r="L31" s="157"/>
      <c r="M31" s="162">
        <f t="shared" si="1"/>
        <v>295.11</v>
      </c>
      <c r="N31" s="312">
        <f t="shared" si="2"/>
        <v>1.5290673575129534E-2</v>
      </c>
      <c r="O31" s="159">
        <f t="shared" si="3"/>
        <v>13.83</v>
      </c>
      <c r="P31" s="212">
        <f t="shared" si="17"/>
        <v>995.68</v>
      </c>
      <c r="Q31" s="225">
        <f t="shared" si="4"/>
        <v>5.158963730569948E-2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178.43</v>
      </c>
      <c r="X31" s="352">
        <f t="shared" si="19"/>
        <v>1174.1099999999999</v>
      </c>
      <c r="Y31" s="355"/>
      <c r="Z31" s="356">
        <f t="shared" si="6"/>
        <v>18125.89</v>
      </c>
      <c r="AA31" s="357">
        <f t="shared" si="7"/>
        <v>0.06</v>
      </c>
      <c r="AB31" s="358">
        <f t="shared" si="8"/>
        <v>1320.9424439624004</v>
      </c>
      <c r="AC31" s="359">
        <f t="shared" si="9"/>
        <v>1622.9424439624004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0.996</v>
      </c>
      <c r="K32" s="8">
        <f t="shared" si="20"/>
        <v>2.5209999999999999</v>
      </c>
      <c r="L32" s="157"/>
      <c r="M32" s="162">
        <f t="shared" si="1"/>
        <v>463.25</v>
      </c>
      <c r="N32" s="312">
        <f t="shared" si="2"/>
        <v>2.400259067357513E-2</v>
      </c>
      <c r="O32" s="159">
        <f t="shared" si="3"/>
        <v>22.78</v>
      </c>
      <c r="P32" s="212">
        <f t="shared" si="17"/>
        <v>1831.53</v>
      </c>
      <c r="Q32" s="225">
        <f t="shared" si="4"/>
        <v>9.4897927461139897E-2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294.95999999999998</v>
      </c>
      <c r="X32" s="352">
        <f t="shared" si="19"/>
        <v>2126.4899999999998</v>
      </c>
      <c r="Y32" s="355"/>
      <c r="Z32" s="356">
        <f t="shared" si="6"/>
        <v>17173.509999999998</v>
      </c>
      <c r="AA32" s="357">
        <f t="shared" si="7"/>
        <v>0.11</v>
      </c>
      <c r="AB32" s="358">
        <f t="shared" si="8"/>
        <v>764.24398595259004</v>
      </c>
      <c r="AC32" s="359">
        <f t="shared" si="9"/>
        <v>1126.24398595259</v>
      </c>
      <c r="AD32" s="174">
        <v>13</v>
      </c>
      <c r="AE32" s="389"/>
      <c r="AF32" s="353">
        <f t="shared" si="10"/>
        <v>0.16</v>
      </c>
      <c r="AG32" s="354">
        <f t="shared" si="11"/>
        <v>0.02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1.7230000000000001</v>
      </c>
      <c r="K33" s="8">
        <f t="shared" si="20"/>
        <v>4.2439999999999998</v>
      </c>
      <c r="L33" s="157"/>
      <c r="M33" s="162">
        <f t="shared" si="1"/>
        <v>741.14</v>
      </c>
      <c r="N33" s="312">
        <f t="shared" si="2"/>
        <v>3.8401036269430054E-2</v>
      </c>
      <c r="O33" s="159">
        <f t="shared" si="3"/>
        <v>38.33</v>
      </c>
      <c r="P33" s="212">
        <f t="shared" si="17"/>
        <v>3208.72</v>
      </c>
      <c r="Q33" s="225">
        <f t="shared" si="4"/>
        <v>0.16625492227979274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496.55</v>
      </c>
      <c r="X33" s="352">
        <f t="shared" si="19"/>
        <v>3705.27</v>
      </c>
      <c r="Y33" s="355"/>
      <c r="Z33" s="356">
        <f t="shared" si="6"/>
        <v>15594.73</v>
      </c>
      <c r="AA33" s="357">
        <f t="shared" si="7"/>
        <v>0.19</v>
      </c>
      <c r="AB33" s="358">
        <f t="shared" si="8"/>
        <v>417.21810592225415</v>
      </c>
      <c r="AC33" s="359">
        <f t="shared" si="9"/>
        <v>839.21810592225415</v>
      </c>
      <c r="AD33" s="174">
        <v>14</v>
      </c>
      <c r="AE33" s="389"/>
      <c r="AF33" s="353">
        <f t="shared" si="10"/>
        <v>0.15</v>
      </c>
      <c r="AG33" s="354">
        <f t="shared" si="11"/>
        <v>0.03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3.032</v>
      </c>
      <c r="K34" s="15">
        <f t="shared" si="20"/>
        <v>7.2759999999999998</v>
      </c>
      <c r="L34" s="157"/>
      <c r="M34" s="163">
        <f t="shared" si="1"/>
        <v>1206.73</v>
      </c>
      <c r="N34" s="313">
        <f t="shared" si="2"/>
        <v>6.2524870466321242E-2</v>
      </c>
      <c r="O34" s="160">
        <f t="shared" si="3"/>
        <v>65.81</v>
      </c>
      <c r="P34" s="213">
        <f t="shared" si="17"/>
        <v>5526.69</v>
      </c>
      <c r="Q34" s="224">
        <f t="shared" si="4"/>
        <v>0.28635699481865284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851.29</v>
      </c>
      <c r="X34" s="361">
        <f t="shared" si="19"/>
        <v>6377.98</v>
      </c>
      <c r="Y34" s="355"/>
      <c r="Z34" s="364">
        <f t="shared" si="6"/>
        <v>12922.02</v>
      </c>
      <c r="AA34" s="365">
        <f t="shared" si="7"/>
        <v>0.33</v>
      </c>
      <c r="AB34" s="366">
        <f t="shared" si="8"/>
        <v>206.7018994073849</v>
      </c>
      <c r="AC34" s="367">
        <f t="shared" si="9"/>
        <v>688.70189940738487</v>
      </c>
      <c r="AD34" s="174">
        <v>15</v>
      </c>
      <c r="AE34" s="389"/>
      <c r="AF34" s="362">
        <f t="shared" si="10"/>
        <v>0.15</v>
      </c>
      <c r="AG34" s="363">
        <f t="shared" si="11"/>
        <v>0.04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5.4269999999999996</v>
      </c>
      <c r="K35" s="8">
        <f t="shared" si="20"/>
        <v>12.702999999999999</v>
      </c>
      <c r="L35" s="157"/>
      <c r="M35" s="162">
        <f t="shared" si="1"/>
        <v>1990.36</v>
      </c>
      <c r="N35" s="312">
        <f t="shared" si="2"/>
        <v>0.10312746113989636</v>
      </c>
      <c r="O35" s="159">
        <f t="shared" si="3"/>
        <v>114.81</v>
      </c>
      <c r="P35" s="212">
        <f t="shared" si="17"/>
        <v>9507.92</v>
      </c>
      <c r="Q35" s="225">
        <f t="shared" si="4"/>
        <v>0.49263834196891193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1486.25</v>
      </c>
      <c r="X35" s="352">
        <f t="shared" si="19"/>
        <v>10994.17</v>
      </c>
      <c r="Y35" s="355"/>
      <c r="Z35" s="356">
        <f t="shared" si="6"/>
        <v>8305.83</v>
      </c>
      <c r="AA35" s="357">
        <f t="shared" si="7"/>
        <v>0.56999999999999995</v>
      </c>
      <c r="AB35" s="358">
        <f t="shared" si="8"/>
        <v>82.700374531835209</v>
      </c>
      <c r="AC35" s="359">
        <f t="shared" si="9"/>
        <v>624.70037453183522</v>
      </c>
      <c r="AD35" s="174">
        <v>16</v>
      </c>
      <c r="AE35" s="389"/>
      <c r="AF35" s="353">
        <f t="shared" si="10"/>
        <v>0.16</v>
      </c>
      <c r="AG35" s="354">
        <f t="shared" si="11"/>
        <v>0.08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9.8770000000000007</v>
      </c>
      <c r="K36" s="8">
        <f t="shared" si="20"/>
        <v>22.58</v>
      </c>
      <c r="L36" s="157"/>
      <c r="M36" s="162">
        <f t="shared" si="1"/>
        <v>3334.56</v>
      </c>
      <c r="N36" s="312">
        <f t="shared" si="2"/>
        <v>0.17277512953367877</v>
      </c>
      <c r="O36" s="159">
        <f t="shared" si="3"/>
        <v>204.12</v>
      </c>
      <c r="P36" s="212">
        <f t="shared" si="17"/>
        <v>16455.66</v>
      </c>
      <c r="Q36" s="225">
        <f t="shared" si="4"/>
        <v>0.85262487046632118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2641.86</v>
      </c>
      <c r="X36" s="352">
        <f t="shared" si="19"/>
        <v>19097.52</v>
      </c>
      <c r="Y36" s="355"/>
      <c r="Z36" s="356">
        <f t="shared" si="6"/>
        <v>202.48</v>
      </c>
      <c r="AA36" s="357">
        <f t="shared" si="7"/>
        <v>0.99</v>
      </c>
      <c r="AB36" s="358">
        <f t="shared" si="8"/>
        <v>11.346110131295315</v>
      </c>
      <c r="AC36" s="359">
        <f t="shared" si="9"/>
        <v>613.34611013129529</v>
      </c>
      <c r="AD36" s="174">
        <v>17</v>
      </c>
      <c r="AE36" s="389"/>
      <c r="AF36" s="353">
        <f t="shared" si="10"/>
        <v>0.16</v>
      </c>
      <c r="AG36" s="354">
        <f t="shared" si="11"/>
        <v>0.14000000000000001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18.271999999999998</v>
      </c>
      <c r="K37" s="8">
        <f t="shared" si="20"/>
        <v>40.851999999999997</v>
      </c>
      <c r="L37" s="157"/>
      <c r="M37" s="162">
        <f t="shared" si="1"/>
        <v>5663.37</v>
      </c>
      <c r="N37" s="312">
        <f t="shared" si="2"/>
        <v>0.29343886010362696</v>
      </c>
      <c r="O37" s="159">
        <f t="shared" si="3"/>
        <v>369.28</v>
      </c>
      <c r="P37" s="212">
        <f t="shared" si="17"/>
        <v>28812.68</v>
      </c>
      <c r="Q37" s="225">
        <f t="shared" si="4"/>
        <v>1.4928849740932644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4779.68</v>
      </c>
      <c r="X37" s="352">
        <f t="shared" si="19"/>
        <v>33592.36</v>
      </c>
      <c r="Y37" s="355"/>
      <c r="Z37" s="356">
        <f t="shared" si="6"/>
        <v>-14292.36</v>
      </c>
      <c r="AA37" s="357">
        <f t="shared" si="7"/>
        <v>1.74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0.25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34.350999999999999</v>
      </c>
      <c r="K38" s="8">
        <f t="shared" si="20"/>
        <v>75.203000000000003</v>
      </c>
      <c r="L38" s="157"/>
      <c r="M38" s="162">
        <f t="shared" si="1"/>
        <v>9745.93</v>
      </c>
      <c r="N38" s="312">
        <f t="shared" si="2"/>
        <v>0.50497046632124354</v>
      </c>
      <c r="O38" s="159">
        <f t="shared" si="3"/>
        <v>679.81</v>
      </c>
      <c r="P38" s="212">
        <f t="shared" si="17"/>
        <v>51175.83</v>
      </c>
      <c r="Q38" s="225">
        <f t="shared" si="4"/>
        <v>2.651597409326425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8798.75</v>
      </c>
      <c r="X38" s="352">
        <f t="shared" si="19"/>
        <v>59974.58</v>
      </c>
      <c r="Y38" s="355"/>
      <c r="Z38" s="356">
        <f t="shared" si="6"/>
        <v>-40674.58</v>
      </c>
      <c r="AA38" s="357">
        <f t="shared" si="7"/>
        <v>3.11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0.46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65.61</v>
      </c>
      <c r="K39" s="18">
        <f t="shared" si="20"/>
        <v>140.81299999999999</v>
      </c>
      <c r="L39" s="157"/>
      <c r="M39" s="164">
        <f t="shared" si="1"/>
        <v>16976</v>
      </c>
      <c r="N39" s="314">
        <f t="shared" si="2"/>
        <v>0.87958549222797933</v>
      </c>
      <c r="O39" s="161">
        <f t="shared" si="3"/>
        <v>1272.92</v>
      </c>
      <c r="P39" s="211">
        <f t="shared" si="17"/>
        <v>92357.97</v>
      </c>
      <c r="Q39" s="226">
        <f t="shared" si="4"/>
        <v>4.785387046632124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16475.12</v>
      </c>
      <c r="X39" s="369">
        <f t="shared" si="19"/>
        <v>108833.09</v>
      </c>
      <c r="Y39" s="355"/>
      <c r="Z39" s="372">
        <f t="shared" si="6"/>
        <v>-89533.09</v>
      </c>
      <c r="AA39" s="373">
        <f t="shared" si="7"/>
        <v>5.64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0.85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43"/>
  <sheetViews>
    <sheetView topLeftCell="B1" workbookViewId="0">
      <selection activeCell="P17" sqref="P17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0.02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2.4</v>
      </c>
      <c r="N20" s="312">
        <f t="shared" ref="N20:N39" si="2">IF($O$10&gt;0,M20/$O$10,0)</f>
        <v>1.243523316062176E-4</v>
      </c>
      <c r="O20" s="159">
        <f t="shared" ref="O20:O39" si="3">ROUND(ROUND(K20,2)*$O$4,2)</f>
        <v>0.18</v>
      </c>
      <c r="P20" s="212">
        <f>ROUND(J20*$O$6,2)</f>
        <v>0.12</v>
      </c>
      <c r="Q20" s="225">
        <f t="shared" ref="Q20:Q39" si="4">P20/$O$10</f>
        <v>6.2176165803108806E-6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2.34</v>
      </c>
      <c r="X20" s="352">
        <f>ROUND(P20+W20,2)</f>
        <v>2.46</v>
      </c>
      <c r="Y20" s="355"/>
      <c r="Z20" s="356">
        <f t="shared" ref="Z20:Z39" si="6">IF($O$10&gt;0,ROUND($O$10-X20,2),0)</f>
        <v>19297.54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107218.95555555556</v>
      </c>
      <c r="AC20" s="359">
        <f t="shared" ref="AC20:AC39" si="9">IF(AB20&gt;0,AB20+G20,0)</f>
        <v>107218.95555555556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4.8</v>
      </c>
      <c r="N21" s="312">
        <f t="shared" si="2"/>
        <v>2.487046632124352E-4</v>
      </c>
      <c r="O21" s="159">
        <f t="shared" si="3"/>
        <v>0.36</v>
      </c>
      <c r="P21" s="212">
        <f t="shared" ref="P21:P39" si="17">ROUND((ROUND(K20,2)*(G21-G20)*$O$4+P20+J21*$O$6),2)</f>
        <v>2.41</v>
      </c>
      <c r="Q21" s="225">
        <f t="shared" si="4"/>
        <v>1.2487046632124354E-4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4.68</v>
      </c>
      <c r="X21" s="352">
        <f t="shared" ref="X21:X39" si="19">ROUND(P21+W21,2)</f>
        <v>7.09</v>
      </c>
      <c r="Y21" s="355"/>
      <c r="Z21" s="356">
        <f t="shared" si="6"/>
        <v>19292.91</v>
      </c>
      <c r="AA21" s="357">
        <f t="shared" si="7"/>
        <v>0</v>
      </c>
      <c r="AB21" s="358">
        <f t="shared" si="8"/>
        <v>53601.816666666666</v>
      </c>
      <c r="AC21" s="359">
        <f t="shared" si="9"/>
        <v>53613.816666666666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0.02</v>
      </c>
      <c r="K22" s="8">
        <f t="shared" ref="K22:K39" si="20">K21+ROUND(J22,3)</f>
        <v>0.06</v>
      </c>
      <c r="L22" s="157"/>
      <c r="M22" s="162">
        <f t="shared" si="1"/>
        <v>7.74</v>
      </c>
      <c r="N22" s="312">
        <f t="shared" si="2"/>
        <v>4.0103626943005185E-4</v>
      </c>
      <c r="O22" s="159">
        <f t="shared" si="3"/>
        <v>0.54</v>
      </c>
      <c r="P22" s="212">
        <f t="shared" si="17"/>
        <v>7.59</v>
      </c>
      <c r="Q22" s="225">
        <f t="shared" si="4"/>
        <v>3.9326424870466319E-4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7.02</v>
      </c>
      <c r="X22" s="352">
        <f t="shared" si="19"/>
        <v>14.61</v>
      </c>
      <c r="Y22" s="355"/>
      <c r="Z22" s="356">
        <f t="shared" si="6"/>
        <v>19285.39</v>
      </c>
      <c r="AA22" s="357">
        <f t="shared" si="7"/>
        <v>0</v>
      </c>
      <c r="AB22" s="358">
        <f t="shared" si="8"/>
        <v>35724.085185185184</v>
      </c>
      <c r="AC22" s="359">
        <f t="shared" si="9"/>
        <v>35750.085185185184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0.03</v>
      </c>
      <c r="K23" s="8">
        <f t="shared" si="20"/>
        <v>0.09</v>
      </c>
      <c r="L23" s="157"/>
      <c r="M23" s="162">
        <f t="shared" si="1"/>
        <v>12.42</v>
      </c>
      <c r="N23" s="312">
        <f t="shared" si="2"/>
        <v>6.4352331606217612E-4</v>
      </c>
      <c r="O23" s="159">
        <f t="shared" si="3"/>
        <v>0.81</v>
      </c>
      <c r="P23" s="212">
        <f t="shared" si="17"/>
        <v>16.45</v>
      </c>
      <c r="Q23" s="225">
        <f t="shared" si="4"/>
        <v>8.5233160621761659E-4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10.53</v>
      </c>
      <c r="X23" s="352">
        <f t="shared" si="19"/>
        <v>26.98</v>
      </c>
      <c r="Y23" s="355"/>
      <c r="Z23" s="356">
        <f t="shared" si="6"/>
        <v>19273.02</v>
      </c>
      <c r="AA23" s="357">
        <f t="shared" si="7"/>
        <v>0</v>
      </c>
      <c r="AB23" s="358">
        <f t="shared" si="8"/>
        <v>23804.251851851848</v>
      </c>
      <c r="AC23" s="359">
        <f t="shared" si="9"/>
        <v>23846.251851851848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4.4999999999999998E-2</v>
      </c>
      <c r="K24" s="15">
        <f t="shared" si="20"/>
        <v>0.13500000000000001</v>
      </c>
      <c r="L24" s="157"/>
      <c r="M24" s="163">
        <f t="shared" si="1"/>
        <v>20.78</v>
      </c>
      <c r="N24" s="313">
        <f t="shared" si="2"/>
        <v>1.0766839378238342E-3</v>
      </c>
      <c r="O24" s="160">
        <f t="shared" si="3"/>
        <v>1.27</v>
      </c>
      <c r="P24" s="213">
        <f t="shared" si="17"/>
        <v>31.36</v>
      </c>
      <c r="Q24" s="224">
        <f t="shared" si="4"/>
        <v>1.6248704663212434E-3</v>
      </c>
      <c r="R24" s="121">
        <f t="shared" si="21"/>
        <v>25</v>
      </c>
      <c r="S24" s="122">
        <f t="shared" si="22"/>
        <v>0.42</v>
      </c>
      <c r="T24" s="132">
        <f t="shared" si="18"/>
        <v>42</v>
      </c>
      <c r="U24" s="122">
        <f t="shared" si="23"/>
        <v>0.7</v>
      </c>
      <c r="V24" s="386"/>
      <c r="W24" s="360">
        <f t="shared" si="5"/>
        <v>15.8</v>
      </c>
      <c r="X24" s="361">
        <f t="shared" si="19"/>
        <v>47.16</v>
      </c>
      <c r="Y24" s="355"/>
      <c r="Z24" s="364">
        <f t="shared" si="6"/>
        <v>19252.84</v>
      </c>
      <c r="AA24" s="365">
        <f t="shared" si="7"/>
        <v>0</v>
      </c>
      <c r="AB24" s="366">
        <f t="shared" si="8"/>
        <v>15169.669291338581</v>
      </c>
      <c r="AC24" s="367">
        <f t="shared" si="9"/>
        <v>15229.669291338581</v>
      </c>
      <c r="AD24" s="174">
        <v>5</v>
      </c>
      <c r="AE24" s="389"/>
      <c r="AF24" s="362">
        <f t="shared" si="10"/>
        <v>0.5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6.8000000000000005E-2</v>
      </c>
      <c r="K25" s="8">
        <f t="shared" si="20"/>
        <v>0.20300000000000001</v>
      </c>
      <c r="L25" s="157"/>
      <c r="M25" s="162">
        <f t="shared" si="1"/>
        <v>31.36</v>
      </c>
      <c r="N25" s="312">
        <f t="shared" si="2"/>
        <v>1.6248704663212434E-3</v>
      </c>
      <c r="O25" s="159">
        <f t="shared" si="3"/>
        <v>1.81</v>
      </c>
      <c r="P25" s="212">
        <f t="shared" si="17"/>
        <v>57.08</v>
      </c>
      <c r="Q25" s="225">
        <f t="shared" si="4"/>
        <v>2.9575129533678753E-3</v>
      </c>
      <c r="R25" s="119">
        <f t="shared" si="21"/>
        <v>32</v>
      </c>
      <c r="S25" s="120">
        <f t="shared" si="22"/>
        <v>0.4</v>
      </c>
      <c r="T25" s="126">
        <f t="shared" si="18"/>
        <v>50</v>
      </c>
      <c r="U25" s="127">
        <f t="shared" si="23"/>
        <v>0.63</v>
      </c>
      <c r="V25" s="386"/>
      <c r="W25" s="351">
        <f t="shared" si="5"/>
        <v>23.75</v>
      </c>
      <c r="X25" s="352">
        <f t="shared" si="19"/>
        <v>80.83</v>
      </c>
      <c r="Y25" s="355"/>
      <c r="Z25" s="356">
        <f t="shared" si="6"/>
        <v>19219.169999999998</v>
      </c>
      <c r="AA25" s="357">
        <f t="shared" si="7"/>
        <v>0</v>
      </c>
      <c r="AB25" s="358">
        <f t="shared" si="8"/>
        <v>10628.823204419888</v>
      </c>
      <c r="AC25" s="359">
        <f t="shared" si="9"/>
        <v>10708.823204419888</v>
      </c>
      <c r="AD25" s="174">
        <v>6</v>
      </c>
      <c r="AE25" s="389"/>
      <c r="AF25" s="353">
        <f t="shared" si="10"/>
        <v>0.42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0.105</v>
      </c>
      <c r="K26" s="8">
        <f t="shared" si="20"/>
        <v>0.308</v>
      </c>
      <c r="L26" s="157"/>
      <c r="M26" s="162">
        <f t="shared" si="1"/>
        <v>51.35</v>
      </c>
      <c r="N26" s="312">
        <f t="shared" si="2"/>
        <v>2.6606217616580311E-3</v>
      </c>
      <c r="O26" s="159">
        <f t="shared" si="3"/>
        <v>2.8</v>
      </c>
      <c r="P26" s="212">
        <f t="shared" si="17"/>
        <v>101.1</v>
      </c>
      <c r="Q26" s="225">
        <f t="shared" si="4"/>
        <v>5.2383419689119165E-3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36.04</v>
      </c>
      <c r="X26" s="352">
        <f t="shared" si="19"/>
        <v>137.13999999999999</v>
      </c>
      <c r="Y26" s="355"/>
      <c r="Z26" s="356">
        <f t="shared" si="6"/>
        <v>19162.86</v>
      </c>
      <c r="AA26" s="357">
        <f t="shared" si="7"/>
        <v>0.01</v>
      </c>
      <c r="AB26" s="358">
        <f t="shared" si="8"/>
        <v>6854.1757142857159</v>
      </c>
      <c r="AC26" s="359">
        <f t="shared" si="9"/>
        <v>6958.1757142857159</v>
      </c>
      <c r="AD26" s="174">
        <v>7</v>
      </c>
      <c r="AE26" s="389"/>
      <c r="AF26" s="353">
        <f t="shared" si="10"/>
        <v>0.36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0.16400000000000001</v>
      </c>
      <c r="K27" s="8">
        <f t="shared" si="20"/>
        <v>0.47199999999999998</v>
      </c>
      <c r="L27" s="157"/>
      <c r="M27" s="162">
        <f t="shared" si="1"/>
        <v>82.17</v>
      </c>
      <c r="N27" s="312">
        <f t="shared" si="2"/>
        <v>4.2575129533678757E-3</v>
      </c>
      <c r="O27" s="159">
        <f t="shared" si="3"/>
        <v>4.25</v>
      </c>
      <c r="P27" s="212">
        <f t="shared" si="17"/>
        <v>180.55</v>
      </c>
      <c r="Q27" s="225">
        <f t="shared" si="4"/>
        <v>9.3549222797927462E-3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55.22</v>
      </c>
      <c r="X27" s="352">
        <f t="shared" si="19"/>
        <v>235.77</v>
      </c>
      <c r="Y27" s="355"/>
      <c r="Z27" s="356">
        <f t="shared" si="6"/>
        <v>19064.23</v>
      </c>
      <c r="AA27" s="357">
        <f t="shared" si="7"/>
        <v>0.01</v>
      </c>
      <c r="AB27" s="358">
        <f t="shared" si="8"/>
        <v>4496.0955294117648</v>
      </c>
      <c r="AC27" s="359">
        <f t="shared" si="9"/>
        <v>4628.0955294117648</v>
      </c>
      <c r="AD27" s="174">
        <v>8</v>
      </c>
      <c r="AE27" s="389"/>
      <c r="AF27" s="353">
        <f t="shared" si="10"/>
        <v>0.31</v>
      </c>
      <c r="AG27" s="354">
        <f t="shared" si="11"/>
        <v>0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0.25900000000000001</v>
      </c>
      <c r="K28" s="8">
        <f t="shared" si="20"/>
        <v>0.73099999999999998</v>
      </c>
      <c r="L28" s="157"/>
      <c r="M28" s="162">
        <f t="shared" si="1"/>
        <v>134.21</v>
      </c>
      <c r="N28" s="312">
        <f t="shared" si="2"/>
        <v>6.9538860103626945E-3</v>
      </c>
      <c r="O28" s="159">
        <f t="shared" si="3"/>
        <v>6.6</v>
      </c>
      <c r="P28" s="212">
        <f t="shared" si="17"/>
        <v>318.07</v>
      </c>
      <c r="Q28" s="225">
        <f t="shared" si="4"/>
        <v>1.6480310880829015E-2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85.53</v>
      </c>
      <c r="X28" s="352">
        <f t="shared" si="19"/>
        <v>403.6</v>
      </c>
      <c r="Y28" s="355"/>
      <c r="Z28" s="356">
        <f t="shared" si="6"/>
        <v>18896.400000000001</v>
      </c>
      <c r="AA28" s="357">
        <f t="shared" si="7"/>
        <v>0.02</v>
      </c>
      <c r="AB28" s="358">
        <f t="shared" si="8"/>
        <v>2873.4581818181819</v>
      </c>
      <c r="AC28" s="359">
        <f t="shared" si="9"/>
        <v>3037.4581818181819</v>
      </c>
      <c r="AD28" s="174">
        <v>9</v>
      </c>
      <c r="AE28" s="389"/>
      <c r="AF28" s="353">
        <f t="shared" si="10"/>
        <v>0.27</v>
      </c>
      <c r="AG28" s="354">
        <f t="shared" si="11"/>
        <v>0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0.41699999999999998</v>
      </c>
      <c r="K29" s="15">
        <f t="shared" si="20"/>
        <v>1.1479999999999999</v>
      </c>
      <c r="L29" s="157"/>
      <c r="M29" s="163">
        <f t="shared" si="1"/>
        <v>221.91</v>
      </c>
      <c r="N29" s="313">
        <f t="shared" si="2"/>
        <v>1.1497927461139897E-2</v>
      </c>
      <c r="O29" s="160">
        <f t="shared" si="3"/>
        <v>10.4</v>
      </c>
      <c r="P29" s="213">
        <f t="shared" si="17"/>
        <v>577.94000000000005</v>
      </c>
      <c r="Q29" s="224">
        <f t="shared" si="4"/>
        <v>2.9945077720207255E-2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134.32</v>
      </c>
      <c r="X29" s="361">
        <f t="shared" si="19"/>
        <v>712.26</v>
      </c>
      <c r="Y29" s="355"/>
      <c r="Z29" s="364">
        <f t="shared" si="6"/>
        <v>18587.740000000002</v>
      </c>
      <c r="AA29" s="365">
        <f t="shared" si="7"/>
        <v>0.04</v>
      </c>
      <c r="AB29" s="366">
        <f t="shared" si="8"/>
        <v>1797.615</v>
      </c>
      <c r="AC29" s="367">
        <f t="shared" si="9"/>
        <v>2000.615</v>
      </c>
      <c r="AD29" s="174">
        <v>10</v>
      </c>
      <c r="AE29" s="389"/>
      <c r="AF29" s="362">
        <f t="shared" si="10"/>
        <v>0.23</v>
      </c>
      <c r="AG29" s="363">
        <f t="shared" si="11"/>
        <v>0.01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0.68400000000000005</v>
      </c>
      <c r="K30" s="8">
        <f t="shared" si="20"/>
        <v>1.8319999999999999</v>
      </c>
      <c r="L30" s="157"/>
      <c r="M30" s="162">
        <f t="shared" si="1"/>
        <v>369.43</v>
      </c>
      <c r="N30" s="312">
        <f t="shared" si="2"/>
        <v>1.9141450777202074E-2</v>
      </c>
      <c r="O30" s="159">
        <f t="shared" si="3"/>
        <v>16.54</v>
      </c>
      <c r="P30" s="212">
        <f t="shared" si="17"/>
        <v>1060.26</v>
      </c>
      <c r="Q30" s="225">
        <f t="shared" si="4"/>
        <v>5.4935751295336788E-2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214.34</v>
      </c>
      <c r="X30" s="352">
        <f t="shared" si="19"/>
        <v>1274.5999999999999</v>
      </c>
      <c r="Y30" s="355"/>
      <c r="Z30" s="356">
        <f t="shared" si="6"/>
        <v>18025.400000000001</v>
      </c>
      <c r="AA30" s="357">
        <f t="shared" si="7"/>
        <v>7.0000000000000007E-2</v>
      </c>
      <c r="AB30" s="358">
        <f t="shared" si="8"/>
        <v>1100.1736396614272</v>
      </c>
      <c r="AC30" s="359">
        <f t="shared" si="9"/>
        <v>1349.1736396614272</v>
      </c>
      <c r="AD30" s="174">
        <v>11</v>
      </c>
      <c r="AE30" s="389"/>
      <c r="AF30" s="353">
        <f t="shared" si="10"/>
        <v>0.2</v>
      </c>
      <c r="AG30" s="354">
        <f t="shared" si="11"/>
        <v>0.01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1.1419999999999999</v>
      </c>
      <c r="K31" s="8">
        <f t="shared" si="20"/>
        <v>2.9739999999999998</v>
      </c>
      <c r="L31" s="157"/>
      <c r="M31" s="162">
        <f t="shared" si="1"/>
        <v>572.86</v>
      </c>
      <c r="N31" s="312">
        <f t="shared" si="2"/>
        <v>2.9681865284974095E-2</v>
      </c>
      <c r="O31" s="159">
        <f t="shared" si="3"/>
        <v>26.85</v>
      </c>
      <c r="P31" s="212">
        <f t="shared" si="17"/>
        <v>1943.9</v>
      </c>
      <c r="Q31" s="225">
        <f t="shared" si="4"/>
        <v>0.10072020725388602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347.96</v>
      </c>
      <c r="X31" s="352">
        <f t="shared" si="19"/>
        <v>2291.86</v>
      </c>
      <c r="Y31" s="355"/>
      <c r="Z31" s="356">
        <f t="shared" si="6"/>
        <v>17008.14</v>
      </c>
      <c r="AA31" s="357">
        <f t="shared" si="7"/>
        <v>0.12</v>
      </c>
      <c r="AB31" s="358">
        <f t="shared" si="8"/>
        <v>643.81780260707626</v>
      </c>
      <c r="AC31" s="359">
        <f t="shared" si="9"/>
        <v>945.81780260707626</v>
      </c>
      <c r="AD31" s="174">
        <v>12</v>
      </c>
      <c r="AE31" s="389"/>
      <c r="AF31" s="353">
        <f t="shared" si="10"/>
        <v>0.18</v>
      </c>
      <c r="AG31" s="354">
        <f t="shared" si="11"/>
        <v>0.02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1.9410000000000001</v>
      </c>
      <c r="K32" s="8">
        <f t="shared" si="20"/>
        <v>4.915</v>
      </c>
      <c r="L32" s="157"/>
      <c r="M32" s="162">
        <f t="shared" si="1"/>
        <v>904.59</v>
      </c>
      <c r="N32" s="312">
        <f t="shared" si="2"/>
        <v>4.6869948186528496E-2</v>
      </c>
      <c r="O32" s="159">
        <f t="shared" si="3"/>
        <v>44.48</v>
      </c>
      <c r="P32" s="212">
        <f t="shared" si="17"/>
        <v>3566.47</v>
      </c>
      <c r="Q32" s="225">
        <f t="shared" si="4"/>
        <v>0.18479119170984454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575.05999999999995</v>
      </c>
      <c r="X32" s="352">
        <f t="shared" si="19"/>
        <v>4141.53</v>
      </c>
      <c r="Y32" s="355"/>
      <c r="Z32" s="356">
        <f t="shared" si="6"/>
        <v>15158.47</v>
      </c>
      <c r="AA32" s="357">
        <f t="shared" si="7"/>
        <v>0.21</v>
      </c>
      <c r="AB32" s="358">
        <f t="shared" si="8"/>
        <v>351.13574640287771</v>
      </c>
      <c r="AC32" s="359">
        <f t="shared" si="9"/>
        <v>713.13574640287766</v>
      </c>
      <c r="AD32" s="174">
        <v>13</v>
      </c>
      <c r="AE32" s="389"/>
      <c r="AF32" s="353">
        <f t="shared" si="10"/>
        <v>0.16</v>
      </c>
      <c r="AG32" s="354">
        <f t="shared" si="11"/>
        <v>0.03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3.3580000000000001</v>
      </c>
      <c r="K33" s="8">
        <f t="shared" si="20"/>
        <v>8.2729999999999997</v>
      </c>
      <c r="L33" s="157"/>
      <c r="M33" s="162">
        <f t="shared" si="1"/>
        <v>1445.56</v>
      </c>
      <c r="N33" s="312">
        <f t="shared" si="2"/>
        <v>7.4899481865284973E-2</v>
      </c>
      <c r="O33" s="159">
        <f t="shared" si="3"/>
        <v>74.760000000000005</v>
      </c>
      <c r="P33" s="212">
        <f t="shared" si="17"/>
        <v>6255.23</v>
      </c>
      <c r="Q33" s="225">
        <f t="shared" si="4"/>
        <v>0.32410518134715022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967.94</v>
      </c>
      <c r="X33" s="352">
        <f t="shared" si="19"/>
        <v>7223.17</v>
      </c>
      <c r="Y33" s="355"/>
      <c r="Z33" s="356">
        <f t="shared" si="6"/>
        <v>12076.83</v>
      </c>
      <c r="AA33" s="357">
        <f t="shared" si="7"/>
        <v>0.37</v>
      </c>
      <c r="AB33" s="358">
        <f t="shared" si="8"/>
        <v>171.89917067950776</v>
      </c>
      <c r="AC33" s="359">
        <f t="shared" si="9"/>
        <v>593.89917067950773</v>
      </c>
      <c r="AD33" s="174">
        <v>14</v>
      </c>
      <c r="AE33" s="389"/>
      <c r="AF33" s="353">
        <f t="shared" si="10"/>
        <v>0.15</v>
      </c>
      <c r="AG33" s="354">
        <f t="shared" si="11"/>
        <v>0.05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5.91</v>
      </c>
      <c r="K34" s="15">
        <f t="shared" si="20"/>
        <v>14.183</v>
      </c>
      <c r="L34" s="157"/>
      <c r="M34" s="163">
        <f t="shared" si="1"/>
        <v>2350.5100000000002</v>
      </c>
      <c r="N34" s="313">
        <f t="shared" si="2"/>
        <v>0.12178808290155442</v>
      </c>
      <c r="O34" s="160">
        <f t="shared" si="3"/>
        <v>128.19</v>
      </c>
      <c r="P34" s="213">
        <f t="shared" si="17"/>
        <v>10776.34</v>
      </c>
      <c r="Q34" s="224">
        <f t="shared" si="4"/>
        <v>0.55835958549222797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1659.41</v>
      </c>
      <c r="X34" s="361">
        <f t="shared" si="19"/>
        <v>12435.75</v>
      </c>
      <c r="Y34" s="355"/>
      <c r="Z34" s="364">
        <f t="shared" si="6"/>
        <v>6864.25</v>
      </c>
      <c r="AA34" s="365">
        <f t="shared" si="7"/>
        <v>0.64</v>
      </c>
      <c r="AB34" s="366">
        <f t="shared" si="8"/>
        <v>63.903409002262272</v>
      </c>
      <c r="AC34" s="367">
        <f t="shared" si="9"/>
        <v>545.90340900226226</v>
      </c>
      <c r="AD34" s="174">
        <v>15</v>
      </c>
      <c r="AE34" s="389"/>
      <c r="AF34" s="362">
        <f t="shared" si="10"/>
        <v>0.15</v>
      </c>
      <c r="AG34" s="363">
        <f t="shared" si="11"/>
        <v>0.09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10.579000000000001</v>
      </c>
      <c r="K35" s="8">
        <f t="shared" si="20"/>
        <v>24.762</v>
      </c>
      <c r="L35" s="157"/>
      <c r="M35" s="162">
        <f t="shared" si="1"/>
        <v>3880.37</v>
      </c>
      <c r="N35" s="312">
        <f t="shared" si="2"/>
        <v>0.20105544041450776</v>
      </c>
      <c r="O35" s="159">
        <f t="shared" si="3"/>
        <v>223.83</v>
      </c>
      <c r="P35" s="212">
        <f t="shared" si="17"/>
        <v>18531.05</v>
      </c>
      <c r="Q35" s="225">
        <f t="shared" si="4"/>
        <v>0.96015803108808284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2897.15</v>
      </c>
      <c r="X35" s="352">
        <f t="shared" si="19"/>
        <v>21428.2</v>
      </c>
      <c r="Y35" s="355"/>
      <c r="Z35" s="356">
        <f t="shared" si="6"/>
        <v>-2128.1999999999998</v>
      </c>
      <c r="AA35" s="357">
        <f t="shared" si="7"/>
        <v>1.1100000000000001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0.15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19.254000000000001</v>
      </c>
      <c r="K36" s="8">
        <f t="shared" si="20"/>
        <v>44.016000000000005</v>
      </c>
      <c r="L36" s="157"/>
      <c r="M36" s="162">
        <f t="shared" si="1"/>
        <v>6500.88</v>
      </c>
      <c r="N36" s="312">
        <f t="shared" si="2"/>
        <v>0.33683316062176166</v>
      </c>
      <c r="O36" s="159">
        <f t="shared" si="3"/>
        <v>397.94</v>
      </c>
      <c r="P36" s="212">
        <f t="shared" si="17"/>
        <v>32076.400000000001</v>
      </c>
      <c r="Q36" s="225">
        <f t="shared" si="4"/>
        <v>1.6619896373056995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5149.87</v>
      </c>
      <c r="X36" s="352">
        <f t="shared" si="19"/>
        <v>37226.269999999997</v>
      </c>
      <c r="Y36" s="355"/>
      <c r="Z36" s="356">
        <f t="shared" si="6"/>
        <v>-17926.27</v>
      </c>
      <c r="AA36" s="357">
        <f t="shared" si="7"/>
        <v>1.93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0.27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35.619999999999997</v>
      </c>
      <c r="K37" s="8">
        <f t="shared" si="20"/>
        <v>79.635999999999996</v>
      </c>
      <c r="L37" s="157"/>
      <c r="M37" s="162">
        <f t="shared" si="1"/>
        <v>11041.38</v>
      </c>
      <c r="N37" s="312">
        <f t="shared" si="2"/>
        <v>0.57209222797927461</v>
      </c>
      <c r="O37" s="159">
        <f t="shared" si="3"/>
        <v>719.95</v>
      </c>
      <c r="P37" s="212">
        <f t="shared" si="17"/>
        <v>56166.57</v>
      </c>
      <c r="Q37" s="225">
        <f t="shared" si="4"/>
        <v>2.9101849740932644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9317.41</v>
      </c>
      <c r="X37" s="352">
        <f t="shared" si="19"/>
        <v>65483.98</v>
      </c>
      <c r="Y37" s="355"/>
      <c r="Z37" s="356">
        <f t="shared" si="6"/>
        <v>-46183.98</v>
      </c>
      <c r="AA37" s="357">
        <f t="shared" si="7"/>
        <v>3.39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0.48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66.965999999999994</v>
      </c>
      <c r="K38" s="8">
        <f t="shared" si="20"/>
        <v>146.60199999999998</v>
      </c>
      <c r="L38" s="157"/>
      <c r="M38" s="162">
        <f t="shared" si="1"/>
        <v>18999.29</v>
      </c>
      <c r="N38" s="312">
        <f t="shared" si="2"/>
        <v>0.98441917098445597</v>
      </c>
      <c r="O38" s="159">
        <f t="shared" si="3"/>
        <v>1325.26</v>
      </c>
      <c r="P38" s="212">
        <f t="shared" si="17"/>
        <v>99765.1</v>
      </c>
      <c r="Q38" s="225">
        <f t="shared" si="4"/>
        <v>5.1691761658031092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17152.43</v>
      </c>
      <c r="X38" s="352">
        <f t="shared" si="19"/>
        <v>116917.53</v>
      </c>
      <c r="Y38" s="355"/>
      <c r="Z38" s="356">
        <f t="shared" si="6"/>
        <v>-97617.53</v>
      </c>
      <c r="AA38" s="357">
        <f t="shared" si="7"/>
        <v>6.06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0.89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127.905</v>
      </c>
      <c r="K39" s="18">
        <f t="shared" si="20"/>
        <v>274.50699999999995</v>
      </c>
      <c r="L39" s="157"/>
      <c r="M39" s="164">
        <f t="shared" si="1"/>
        <v>33094.94</v>
      </c>
      <c r="N39" s="314">
        <f t="shared" si="2"/>
        <v>1.7147637305699484</v>
      </c>
      <c r="O39" s="161">
        <f t="shared" si="3"/>
        <v>2481.5700000000002</v>
      </c>
      <c r="P39" s="211">
        <f t="shared" si="17"/>
        <v>180048.37</v>
      </c>
      <c r="Q39" s="226">
        <f t="shared" si="4"/>
        <v>9.3289310880829017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32117.32</v>
      </c>
      <c r="X39" s="369">
        <f t="shared" si="19"/>
        <v>212165.69</v>
      </c>
      <c r="Y39" s="355"/>
      <c r="Z39" s="372">
        <f t="shared" si="6"/>
        <v>-192865.69</v>
      </c>
      <c r="AA39" s="373">
        <f t="shared" si="7"/>
        <v>10.99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1.66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0.04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0.04</v>
      </c>
      <c r="K20" s="8">
        <f>J20</f>
        <v>0.04</v>
      </c>
      <c r="L20" s="157"/>
      <c r="M20" s="162">
        <f t="shared" ref="M20:M39" si="1">ROUND(C20*O20-K20*$O$6,2)</f>
        <v>4.8</v>
      </c>
      <c r="N20" s="312">
        <f t="shared" ref="N20:N39" si="2">IF($O$10&gt;0,M20/$O$10,0)</f>
        <v>2.487046632124352E-4</v>
      </c>
      <c r="O20" s="159">
        <f t="shared" ref="O20:O39" si="3">ROUND(ROUND(K20,2)*$O$4,2)</f>
        <v>0.36</v>
      </c>
      <c r="P20" s="212">
        <f>ROUND(J20*$O$6,2)</f>
        <v>0.24</v>
      </c>
      <c r="Q20" s="225">
        <f t="shared" ref="Q20:Q39" si="4">P20/$O$10</f>
        <v>1.2435233160621761E-5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4.68</v>
      </c>
      <c r="X20" s="352">
        <f>ROUND(P20+W20,2)</f>
        <v>4.92</v>
      </c>
      <c r="Y20" s="355"/>
      <c r="Z20" s="356">
        <f t="shared" ref="Z20:Z39" si="6">IF($O$10&gt;0,ROUND($O$10-X20,2),0)</f>
        <v>19295.080000000002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53607.844444444439</v>
      </c>
      <c r="AC20" s="359">
        <f t="shared" ref="AC20:AC39" si="9">IF(AB20&gt;0,AB20+G20,0)</f>
        <v>53607.844444444439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0.04</v>
      </c>
      <c r="K21" s="8">
        <f>K20+ROUND(J21,3)</f>
        <v>0.08</v>
      </c>
      <c r="L21" s="157"/>
      <c r="M21" s="162">
        <f t="shared" si="1"/>
        <v>9.6</v>
      </c>
      <c r="N21" s="312">
        <f t="shared" si="2"/>
        <v>4.974093264248704E-4</v>
      </c>
      <c r="O21" s="159">
        <f t="shared" si="3"/>
        <v>0.72</v>
      </c>
      <c r="P21" s="212">
        <f t="shared" ref="P21:P39" si="17">ROUND((ROUND(K20,2)*(G21-G20)*$O$4+P20+J21*$O$6),2)</f>
        <v>4.82</v>
      </c>
      <c r="Q21" s="225">
        <f t="shared" si="4"/>
        <v>2.4974093264248709E-4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9.36</v>
      </c>
      <c r="X21" s="352">
        <f t="shared" ref="X21:X39" si="19">ROUND(P21+W21,2)</f>
        <v>14.18</v>
      </c>
      <c r="Y21" s="355"/>
      <c r="Z21" s="356">
        <f t="shared" si="6"/>
        <v>19285.82</v>
      </c>
      <c r="AA21" s="357">
        <f t="shared" si="7"/>
        <v>0</v>
      </c>
      <c r="AB21" s="358">
        <f t="shared" si="8"/>
        <v>26796.261111111115</v>
      </c>
      <c r="AC21" s="359">
        <f t="shared" si="9"/>
        <v>26808.261111111115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0.04</v>
      </c>
      <c r="K22" s="8">
        <f t="shared" ref="K22:K39" si="20">K21+ROUND(J22,3)</f>
        <v>0.12</v>
      </c>
      <c r="L22" s="157"/>
      <c r="M22" s="162">
        <f t="shared" si="1"/>
        <v>15.48</v>
      </c>
      <c r="N22" s="312">
        <f t="shared" si="2"/>
        <v>8.020725388601037E-4</v>
      </c>
      <c r="O22" s="159">
        <f t="shared" si="3"/>
        <v>1.08</v>
      </c>
      <c r="P22" s="212">
        <f t="shared" si="17"/>
        <v>15.18</v>
      </c>
      <c r="Q22" s="225">
        <f t="shared" si="4"/>
        <v>7.8652849740932639E-4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14.04</v>
      </c>
      <c r="X22" s="352">
        <f t="shared" si="19"/>
        <v>29.22</v>
      </c>
      <c r="Y22" s="355"/>
      <c r="Z22" s="356">
        <f t="shared" si="6"/>
        <v>19270.78</v>
      </c>
      <c r="AA22" s="357">
        <f t="shared" si="7"/>
        <v>0</v>
      </c>
      <c r="AB22" s="358">
        <f t="shared" si="8"/>
        <v>17853.714814814812</v>
      </c>
      <c r="AC22" s="359">
        <f t="shared" si="9"/>
        <v>17879.714814814812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0.06</v>
      </c>
      <c r="K23" s="8">
        <f t="shared" si="20"/>
        <v>0.18</v>
      </c>
      <c r="L23" s="157"/>
      <c r="M23" s="162">
        <f t="shared" si="1"/>
        <v>25</v>
      </c>
      <c r="N23" s="312">
        <f t="shared" si="2"/>
        <v>1.2953367875647669E-3</v>
      </c>
      <c r="O23" s="159">
        <f t="shared" si="3"/>
        <v>1.63</v>
      </c>
      <c r="P23" s="212">
        <f t="shared" si="17"/>
        <v>32.9</v>
      </c>
      <c r="Q23" s="225">
        <f t="shared" si="4"/>
        <v>1.7046632124352332E-3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21.06</v>
      </c>
      <c r="X23" s="352">
        <f t="shared" si="19"/>
        <v>53.96</v>
      </c>
      <c r="Y23" s="355"/>
      <c r="Z23" s="356">
        <f t="shared" si="6"/>
        <v>19246.04</v>
      </c>
      <c r="AA23" s="357">
        <f t="shared" si="7"/>
        <v>0</v>
      </c>
      <c r="AB23" s="358">
        <f t="shared" si="8"/>
        <v>11817.722699386502</v>
      </c>
      <c r="AC23" s="359">
        <f t="shared" si="9"/>
        <v>11859.722699386502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9.0999999999999998E-2</v>
      </c>
      <c r="K24" s="15">
        <f t="shared" si="20"/>
        <v>0.27100000000000002</v>
      </c>
      <c r="L24" s="157"/>
      <c r="M24" s="163">
        <f t="shared" si="1"/>
        <v>39.85</v>
      </c>
      <c r="N24" s="313">
        <f t="shared" si="2"/>
        <v>2.0647668393782384E-3</v>
      </c>
      <c r="O24" s="160">
        <f t="shared" si="3"/>
        <v>2.44</v>
      </c>
      <c r="P24" s="213">
        <f t="shared" si="17"/>
        <v>62.74</v>
      </c>
      <c r="Q24" s="224">
        <f t="shared" si="4"/>
        <v>3.2507772020725391E-3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31.71</v>
      </c>
      <c r="X24" s="361">
        <f t="shared" si="19"/>
        <v>94.45</v>
      </c>
      <c r="Y24" s="355"/>
      <c r="Z24" s="364">
        <f t="shared" si="6"/>
        <v>19205.55</v>
      </c>
      <c r="AA24" s="365">
        <f t="shared" si="7"/>
        <v>0</v>
      </c>
      <c r="AB24" s="366">
        <f t="shared" si="8"/>
        <v>7881.5237704918027</v>
      </c>
      <c r="AC24" s="367">
        <f t="shared" si="9"/>
        <v>7941.5237704918027</v>
      </c>
      <c r="AD24" s="174">
        <v>5</v>
      </c>
      <c r="AE24" s="389"/>
      <c r="AF24" s="362">
        <f t="shared" si="10"/>
        <v>0.51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0.13800000000000001</v>
      </c>
      <c r="K25" s="8">
        <f t="shared" si="20"/>
        <v>0.40900000000000003</v>
      </c>
      <c r="L25" s="157"/>
      <c r="M25" s="162">
        <f t="shared" si="1"/>
        <v>64.33</v>
      </c>
      <c r="N25" s="312">
        <f t="shared" si="2"/>
        <v>3.3331606217616577E-3</v>
      </c>
      <c r="O25" s="159">
        <f t="shared" si="3"/>
        <v>3.71</v>
      </c>
      <c r="P25" s="212">
        <f t="shared" si="17"/>
        <v>112.38</v>
      </c>
      <c r="Q25" s="225">
        <f t="shared" si="4"/>
        <v>5.8227979274611394E-3</v>
      </c>
      <c r="R25" s="119">
        <f t="shared" si="21"/>
        <v>30</v>
      </c>
      <c r="S25" s="120">
        <f t="shared" si="22"/>
        <v>0.38</v>
      </c>
      <c r="T25" s="126">
        <f t="shared" si="18"/>
        <v>48</v>
      </c>
      <c r="U25" s="127">
        <f t="shared" si="23"/>
        <v>0.6</v>
      </c>
      <c r="V25" s="386"/>
      <c r="W25" s="351">
        <f t="shared" si="5"/>
        <v>47.85</v>
      </c>
      <c r="X25" s="352">
        <f t="shared" si="19"/>
        <v>160.22999999999999</v>
      </c>
      <c r="Y25" s="355"/>
      <c r="Z25" s="356">
        <f t="shared" si="6"/>
        <v>19139.77</v>
      </c>
      <c r="AA25" s="357">
        <f t="shared" si="7"/>
        <v>0.01</v>
      </c>
      <c r="AB25" s="358">
        <f t="shared" si="8"/>
        <v>5169.2857142857138</v>
      </c>
      <c r="AC25" s="359">
        <f t="shared" si="9"/>
        <v>5249.2857142857138</v>
      </c>
      <c r="AD25" s="174">
        <v>6</v>
      </c>
      <c r="AE25" s="389"/>
      <c r="AF25" s="353">
        <f t="shared" si="10"/>
        <v>0.43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0.21299999999999999</v>
      </c>
      <c r="K26" s="8">
        <f t="shared" si="20"/>
        <v>0.622</v>
      </c>
      <c r="L26" s="157"/>
      <c r="M26" s="162">
        <f t="shared" si="1"/>
        <v>102.67</v>
      </c>
      <c r="N26" s="312">
        <f t="shared" si="2"/>
        <v>5.3196891191709846E-3</v>
      </c>
      <c r="O26" s="159">
        <f t="shared" si="3"/>
        <v>5.6</v>
      </c>
      <c r="P26" s="212">
        <f t="shared" si="17"/>
        <v>202.61</v>
      </c>
      <c r="Q26" s="225">
        <f t="shared" si="4"/>
        <v>1.0497927461139898E-2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72.77</v>
      </c>
      <c r="X26" s="352">
        <f t="shared" si="19"/>
        <v>275.38</v>
      </c>
      <c r="Y26" s="355"/>
      <c r="Z26" s="356">
        <f t="shared" si="6"/>
        <v>19024.62</v>
      </c>
      <c r="AA26" s="357">
        <f t="shared" si="7"/>
        <v>0.01</v>
      </c>
      <c r="AB26" s="358">
        <f t="shared" si="8"/>
        <v>3407.6492857142857</v>
      </c>
      <c r="AC26" s="359">
        <f t="shared" si="9"/>
        <v>3511.6492857142857</v>
      </c>
      <c r="AD26" s="174">
        <v>7</v>
      </c>
      <c r="AE26" s="389"/>
      <c r="AF26" s="353">
        <f t="shared" si="10"/>
        <v>0.36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0.33200000000000002</v>
      </c>
      <c r="K27" s="8">
        <f t="shared" si="20"/>
        <v>0.95399999999999996</v>
      </c>
      <c r="L27" s="157"/>
      <c r="M27" s="162">
        <f t="shared" si="1"/>
        <v>166.08</v>
      </c>
      <c r="N27" s="312">
        <f t="shared" si="2"/>
        <v>8.6051813471502599E-3</v>
      </c>
      <c r="O27" s="159">
        <f t="shared" si="3"/>
        <v>8.59</v>
      </c>
      <c r="P27" s="212">
        <f t="shared" si="17"/>
        <v>361.54</v>
      </c>
      <c r="Q27" s="225">
        <f t="shared" si="4"/>
        <v>1.8732642487046633E-2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111.62</v>
      </c>
      <c r="X27" s="352">
        <f t="shared" si="19"/>
        <v>473.16</v>
      </c>
      <c r="Y27" s="355"/>
      <c r="Z27" s="356">
        <f t="shared" si="6"/>
        <v>18826.84</v>
      </c>
      <c r="AA27" s="357">
        <f t="shared" si="7"/>
        <v>0.02</v>
      </c>
      <c r="AB27" s="358">
        <f t="shared" si="8"/>
        <v>2202.1112922002326</v>
      </c>
      <c r="AC27" s="359">
        <f t="shared" si="9"/>
        <v>2334.1112922002326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0.52500000000000002</v>
      </c>
      <c r="K28" s="8">
        <f t="shared" si="20"/>
        <v>1.4790000000000001</v>
      </c>
      <c r="L28" s="157"/>
      <c r="M28" s="162">
        <f t="shared" si="1"/>
        <v>272.11</v>
      </c>
      <c r="N28" s="312">
        <f t="shared" si="2"/>
        <v>1.4098963730569949E-2</v>
      </c>
      <c r="O28" s="159">
        <f t="shared" si="3"/>
        <v>13.38</v>
      </c>
      <c r="P28" s="212">
        <f t="shared" si="17"/>
        <v>639.51</v>
      </c>
      <c r="Q28" s="225">
        <f t="shared" si="4"/>
        <v>3.3135233160621759E-2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173.04</v>
      </c>
      <c r="X28" s="352">
        <f t="shared" si="19"/>
        <v>812.55</v>
      </c>
      <c r="Y28" s="355"/>
      <c r="Z28" s="356">
        <f t="shared" si="6"/>
        <v>18487.45</v>
      </c>
      <c r="AA28" s="357">
        <f t="shared" si="7"/>
        <v>0.04</v>
      </c>
      <c r="AB28" s="358">
        <f t="shared" si="8"/>
        <v>1392.068908819133</v>
      </c>
      <c r="AC28" s="359">
        <f t="shared" si="9"/>
        <v>1556.068908819133</v>
      </c>
      <c r="AD28" s="174">
        <v>9</v>
      </c>
      <c r="AE28" s="389"/>
      <c r="AF28" s="353">
        <f t="shared" si="10"/>
        <v>0.27</v>
      </c>
      <c r="AG28" s="354">
        <f t="shared" si="11"/>
        <v>0.01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0.84499999999999997</v>
      </c>
      <c r="K29" s="15">
        <f t="shared" si="20"/>
        <v>2.3239999999999998</v>
      </c>
      <c r="L29" s="157"/>
      <c r="M29" s="163">
        <f t="shared" si="1"/>
        <v>447.4</v>
      </c>
      <c r="N29" s="313">
        <f t="shared" si="2"/>
        <v>2.3181347150259067E-2</v>
      </c>
      <c r="O29" s="160">
        <f t="shared" si="3"/>
        <v>20.97</v>
      </c>
      <c r="P29" s="213">
        <f t="shared" si="17"/>
        <v>1166.3699999999999</v>
      </c>
      <c r="Q29" s="224">
        <f t="shared" si="4"/>
        <v>6.0433678756476678E-2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271.91000000000003</v>
      </c>
      <c r="X29" s="361">
        <f t="shared" si="19"/>
        <v>1438.28</v>
      </c>
      <c r="Y29" s="355"/>
      <c r="Z29" s="364">
        <f t="shared" si="6"/>
        <v>17861.72</v>
      </c>
      <c r="AA29" s="365">
        <f t="shared" si="7"/>
        <v>7.0000000000000007E-2</v>
      </c>
      <c r="AB29" s="366">
        <f t="shared" si="8"/>
        <v>862.1482117310444</v>
      </c>
      <c r="AC29" s="367">
        <f t="shared" si="9"/>
        <v>1065.1482117310443</v>
      </c>
      <c r="AD29" s="174">
        <v>10</v>
      </c>
      <c r="AE29" s="389"/>
      <c r="AF29" s="362">
        <f t="shared" si="10"/>
        <v>0.23</v>
      </c>
      <c r="AG29" s="363">
        <f t="shared" si="11"/>
        <v>0.01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1.3859999999999999</v>
      </c>
      <c r="K30" s="8">
        <f t="shared" si="20"/>
        <v>3.71</v>
      </c>
      <c r="L30" s="157"/>
      <c r="M30" s="162">
        <f t="shared" si="1"/>
        <v>749.16</v>
      </c>
      <c r="N30" s="312">
        <f t="shared" si="2"/>
        <v>3.8816580310880824E-2</v>
      </c>
      <c r="O30" s="159">
        <f t="shared" si="3"/>
        <v>33.54</v>
      </c>
      <c r="P30" s="212">
        <f t="shared" si="17"/>
        <v>2139.4299999999998</v>
      </c>
      <c r="Q30" s="225">
        <f t="shared" si="4"/>
        <v>0.11085129533678756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434.07</v>
      </c>
      <c r="X30" s="352">
        <f t="shared" si="19"/>
        <v>2573.5</v>
      </c>
      <c r="Y30" s="355"/>
      <c r="Z30" s="356">
        <f t="shared" si="6"/>
        <v>16726.5</v>
      </c>
      <c r="AA30" s="357">
        <f t="shared" si="7"/>
        <v>0.13</v>
      </c>
      <c r="AB30" s="358">
        <f t="shared" si="8"/>
        <v>509.05652951699466</v>
      </c>
      <c r="AC30" s="359">
        <f t="shared" si="9"/>
        <v>758.05652951699471</v>
      </c>
      <c r="AD30" s="174">
        <v>11</v>
      </c>
      <c r="AE30" s="389"/>
      <c r="AF30" s="353">
        <f t="shared" si="10"/>
        <v>0.2</v>
      </c>
      <c r="AG30" s="354">
        <f t="shared" si="11"/>
        <v>0.02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2.3149999999999999</v>
      </c>
      <c r="K31" s="8">
        <f t="shared" si="20"/>
        <v>6.0250000000000004</v>
      </c>
      <c r="L31" s="157"/>
      <c r="M31" s="162">
        <f t="shared" si="1"/>
        <v>1163.07</v>
      </c>
      <c r="N31" s="312">
        <f t="shared" si="2"/>
        <v>6.026269430051813E-2</v>
      </c>
      <c r="O31" s="159">
        <f t="shared" si="3"/>
        <v>54.51</v>
      </c>
      <c r="P31" s="212">
        <f t="shared" si="17"/>
        <v>3930.86</v>
      </c>
      <c r="Q31" s="225">
        <f t="shared" si="4"/>
        <v>0.20367150259067357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704.93</v>
      </c>
      <c r="X31" s="352">
        <f t="shared" si="19"/>
        <v>4635.79</v>
      </c>
      <c r="Y31" s="355"/>
      <c r="Z31" s="356">
        <f t="shared" si="6"/>
        <v>14664.21</v>
      </c>
      <c r="AA31" s="357">
        <f t="shared" si="7"/>
        <v>0.24</v>
      </c>
      <c r="AB31" s="358">
        <f t="shared" si="8"/>
        <v>279.36441019996329</v>
      </c>
      <c r="AC31" s="359">
        <f t="shared" si="9"/>
        <v>581.36441019996323</v>
      </c>
      <c r="AD31" s="174">
        <v>12</v>
      </c>
      <c r="AE31" s="389"/>
      <c r="AF31" s="353">
        <f t="shared" si="10"/>
        <v>0.18</v>
      </c>
      <c r="AG31" s="354">
        <f t="shared" si="11"/>
        <v>0.04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3.9359999999999999</v>
      </c>
      <c r="K32" s="8">
        <f t="shared" si="20"/>
        <v>9.9610000000000003</v>
      </c>
      <c r="L32" s="157"/>
      <c r="M32" s="162">
        <f t="shared" si="1"/>
        <v>1831.07</v>
      </c>
      <c r="N32" s="312">
        <f t="shared" si="2"/>
        <v>9.4874093264248699E-2</v>
      </c>
      <c r="O32" s="159">
        <f t="shared" si="3"/>
        <v>90.04</v>
      </c>
      <c r="P32" s="212">
        <f t="shared" si="17"/>
        <v>7225.15</v>
      </c>
      <c r="Q32" s="225">
        <f t="shared" si="4"/>
        <v>0.374360103626943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1165.44</v>
      </c>
      <c r="X32" s="352">
        <f t="shared" si="19"/>
        <v>8390.59</v>
      </c>
      <c r="Y32" s="355"/>
      <c r="Z32" s="356">
        <f t="shared" si="6"/>
        <v>10909.41</v>
      </c>
      <c r="AA32" s="357">
        <f t="shared" si="7"/>
        <v>0.43</v>
      </c>
      <c r="AB32" s="358">
        <f t="shared" si="8"/>
        <v>131.51668147490005</v>
      </c>
      <c r="AC32" s="359">
        <f t="shared" si="9"/>
        <v>493.51668147490005</v>
      </c>
      <c r="AD32" s="174">
        <v>13</v>
      </c>
      <c r="AE32" s="389"/>
      <c r="AF32" s="353">
        <f t="shared" si="10"/>
        <v>0.16</v>
      </c>
      <c r="AG32" s="354">
        <f t="shared" si="11"/>
        <v>0.06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6.8090000000000002</v>
      </c>
      <c r="K33" s="8">
        <f t="shared" si="20"/>
        <v>16.77</v>
      </c>
      <c r="L33" s="157"/>
      <c r="M33" s="162">
        <f t="shared" si="1"/>
        <v>2931.38</v>
      </c>
      <c r="N33" s="312">
        <f t="shared" si="2"/>
        <v>0.15188497409326426</v>
      </c>
      <c r="O33" s="159">
        <f t="shared" si="3"/>
        <v>151.6</v>
      </c>
      <c r="P33" s="212">
        <f t="shared" si="17"/>
        <v>12668.31</v>
      </c>
      <c r="Q33" s="225">
        <f t="shared" si="4"/>
        <v>0.65638911917098441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1962.09</v>
      </c>
      <c r="X33" s="352">
        <f t="shared" si="19"/>
        <v>14630.4</v>
      </c>
      <c r="Y33" s="355"/>
      <c r="Z33" s="356">
        <f t="shared" si="6"/>
        <v>4669.6000000000004</v>
      </c>
      <c r="AA33" s="357">
        <f t="shared" si="7"/>
        <v>0.76</v>
      </c>
      <c r="AB33" s="358">
        <f t="shared" si="8"/>
        <v>41.156147757255944</v>
      </c>
      <c r="AC33" s="359">
        <f t="shared" si="9"/>
        <v>463.15614775725595</v>
      </c>
      <c r="AD33" s="174">
        <v>14</v>
      </c>
      <c r="AE33" s="389"/>
      <c r="AF33" s="353">
        <f t="shared" si="10"/>
        <v>0.15</v>
      </c>
      <c r="AG33" s="354">
        <f t="shared" si="11"/>
        <v>0.1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11.984</v>
      </c>
      <c r="K34" s="15">
        <f t="shared" si="20"/>
        <v>28.753999999999998</v>
      </c>
      <c r="L34" s="157"/>
      <c r="M34" s="163">
        <f t="shared" si="1"/>
        <v>4765.58</v>
      </c>
      <c r="N34" s="313">
        <f t="shared" si="2"/>
        <v>0.24692124352331607</v>
      </c>
      <c r="O34" s="160">
        <f t="shared" si="3"/>
        <v>259.89999999999998</v>
      </c>
      <c r="P34" s="213">
        <f t="shared" si="17"/>
        <v>21836.26</v>
      </c>
      <c r="Q34" s="224">
        <f t="shared" si="4"/>
        <v>1.1314124352331605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3364.22</v>
      </c>
      <c r="X34" s="361">
        <f t="shared" si="19"/>
        <v>25200.48</v>
      </c>
      <c r="Y34" s="355"/>
      <c r="Z34" s="364">
        <f t="shared" si="6"/>
        <v>-5900.48</v>
      </c>
      <c r="AA34" s="365">
        <f t="shared" si="7"/>
        <v>1.31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0.17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21.451000000000001</v>
      </c>
      <c r="K35" s="8">
        <f t="shared" si="20"/>
        <v>50.204999999999998</v>
      </c>
      <c r="L35" s="157"/>
      <c r="M35" s="162">
        <f t="shared" si="1"/>
        <v>7868.97</v>
      </c>
      <c r="N35" s="312">
        <f t="shared" si="2"/>
        <v>0.40771865284974096</v>
      </c>
      <c r="O35" s="159">
        <f t="shared" si="3"/>
        <v>453.9</v>
      </c>
      <c r="P35" s="212">
        <f t="shared" si="17"/>
        <v>37558.97</v>
      </c>
      <c r="Q35" s="225">
        <f t="shared" si="4"/>
        <v>1.9460606217616581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5873.99</v>
      </c>
      <c r="X35" s="352">
        <f t="shared" si="19"/>
        <v>43432.959999999999</v>
      </c>
      <c r="Y35" s="355"/>
      <c r="Z35" s="356">
        <f t="shared" si="6"/>
        <v>-24132.959999999999</v>
      </c>
      <c r="AA35" s="357">
        <f t="shared" si="7"/>
        <v>2.25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0.3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39.040999999999997</v>
      </c>
      <c r="K36" s="8">
        <f t="shared" si="20"/>
        <v>89.245999999999995</v>
      </c>
      <c r="L36" s="157"/>
      <c r="M36" s="162">
        <f t="shared" si="1"/>
        <v>13180.46</v>
      </c>
      <c r="N36" s="312">
        <f t="shared" si="2"/>
        <v>0.68292538860103624</v>
      </c>
      <c r="O36" s="159">
        <f t="shared" si="3"/>
        <v>806.82</v>
      </c>
      <c r="P36" s="212">
        <f t="shared" si="17"/>
        <v>65027.12</v>
      </c>
      <c r="Q36" s="225">
        <f t="shared" si="4"/>
        <v>3.369280829015544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10441.780000000001</v>
      </c>
      <c r="X36" s="352">
        <f t="shared" si="19"/>
        <v>75468.899999999994</v>
      </c>
      <c r="Y36" s="355"/>
      <c r="Z36" s="356">
        <f t="shared" si="6"/>
        <v>-56168.9</v>
      </c>
      <c r="AA36" s="357">
        <f t="shared" si="7"/>
        <v>3.91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0.54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72.225999999999999</v>
      </c>
      <c r="K37" s="8">
        <f t="shared" si="20"/>
        <v>161.47199999999998</v>
      </c>
      <c r="L37" s="157"/>
      <c r="M37" s="162">
        <f t="shared" si="1"/>
        <v>22386.21</v>
      </c>
      <c r="N37" s="312">
        <f t="shared" si="2"/>
        <v>1.1599072538860102</v>
      </c>
      <c r="O37" s="159">
        <f t="shared" si="3"/>
        <v>1459.69</v>
      </c>
      <c r="P37" s="212">
        <f t="shared" si="17"/>
        <v>113869.68</v>
      </c>
      <c r="Q37" s="225">
        <f t="shared" si="4"/>
        <v>5.8999834196891188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18892.22</v>
      </c>
      <c r="X37" s="352">
        <f t="shared" si="19"/>
        <v>132761.9</v>
      </c>
      <c r="Y37" s="355"/>
      <c r="Z37" s="356">
        <f t="shared" si="6"/>
        <v>-113461.9</v>
      </c>
      <c r="AA37" s="357">
        <f t="shared" si="7"/>
        <v>6.88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0.98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135.785</v>
      </c>
      <c r="K38" s="8">
        <f t="shared" si="20"/>
        <v>297.25699999999995</v>
      </c>
      <c r="L38" s="157"/>
      <c r="M38" s="162">
        <f t="shared" si="1"/>
        <v>38524.910000000003</v>
      </c>
      <c r="N38" s="312">
        <f t="shared" si="2"/>
        <v>1.9961093264248706</v>
      </c>
      <c r="O38" s="159">
        <f t="shared" si="3"/>
        <v>2687.23</v>
      </c>
      <c r="P38" s="212">
        <f t="shared" si="17"/>
        <v>202265.72</v>
      </c>
      <c r="Q38" s="225">
        <f t="shared" si="4"/>
        <v>10.480089119170984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34779.07</v>
      </c>
      <c r="X38" s="352">
        <f t="shared" si="19"/>
        <v>237044.79</v>
      </c>
      <c r="Y38" s="355"/>
      <c r="Z38" s="356">
        <f t="shared" si="6"/>
        <v>-217744.79</v>
      </c>
      <c r="AA38" s="357">
        <f t="shared" si="7"/>
        <v>12.28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1.8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259.34899999999999</v>
      </c>
      <c r="K39" s="18">
        <f t="shared" si="20"/>
        <v>556.60599999999999</v>
      </c>
      <c r="L39" s="157"/>
      <c r="M39" s="164">
        <f t="shared" si="1"/>
        <v>67104.86</v>
      </c>
      <c r="N39" s="314">
        <f t="shared" si="2"/>
        <v>3.4769357512953367</v>
      </c>
      <c r="O39" s="161">
        <f t="shared" si="3"/>
        <v>5031.75</v>
      </c>
      <c r="P39" s="211">
        <f t="shared" si="17"/>
        <v>365055.64</v>
      </c>
      <c r="Q39" s="226">
        <f t="shared" si="4"/>
        <v>18.9148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65122.9</v>
      </c>
      <c r="X39" s="369">
        <f t="shared" si="19"/>
        <v>430178.54</v>
      </c>
      <c r="Y39" s="355"/>
      <c r="Z39" s="372">
        <f t="shared" si="6"/>
        <v>-410878.54</v>
      </c>
      <c r="AA39" s="373">
        <f t="shared" si="7"/>
        <v>22.29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3.37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M30" sqref="AM30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0.04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0.04</v>
      </c>
      <c r="K20" s="8">
        <f>J20</f>
        <v>0.04</v>
      </c>
      <c r="L20" s="157"/>
      <c r="M20" s="162">
        <f t="shared" ref="M20:M39" si="1">ROUND(C20*O20-K20*$O$6,2)</f>
        <v>4.8</v>
      </c>
      <c r="N20" s="312">
        <f t="shared" ref="N20:N39" si="2">IF($O$10&gt;0,M20/$O$10,0)</f>
        <v>2.487046632124352E-4</v>
      </c>
      <c r="O20" s="159">
        <f t="shared" ref="O20:O39" si="3">ROUND(ROUND(K20,2)*$O$4,2)</f>
        <v>0.36</v>
      </c>
      <c r="P20" s="212">
        <f>ROUND(J20*$O$6,2)</f>
        <v>0.24</v>
      </c>
      <c r="Q20" s="225">
        <f t="shared" ref="Q20:Q39" si="4">P20/$O$10</f>
        <v>1.2435233160621761E-5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4.68</v>
      </c>
      <c r="X20" s="352">
        <f>ROUND(P20+W20,2)</f>
        <v>4.92</v>
      </c>
      <c r="Y20" s="355"/>
      <c r="Z20" s="356">
        <f t="shared" ref="Z20:Z39" si="6">IF($O$10&gt;0,ROUND($O$10-X20,2),0)</f>
        <v>19295.080000000002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53607.844444444439</v>
      </c>
      <c r="AC20" s="359">
        <f t="shared" ref="AC20:AC39" si="9">IF(AB20&gt;0,AB20+G20,0)</f>
        <v>53607.844444444439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0.04</v>
      </c>
      <c r="K21" s="8">
        <f>K20+ROUND(J21,3)</f>
        <v>0.08</v>
      </c>
      <c r="L21" s="157"/>
      <c r="M21" s="162">
        <f t="shared" si="1"/>
        <v>9.6</v>
      </c>
      <c r="N21" s="312">
        <f t="shared" si="2"/>
        <v>4.974093264248704E-4</v>
      </c>
      <c r="O21" s="159">
        <f t="shared" si="3"/>
        <v>0.72</v>
      </c>
      <c r="P21" s="212">
        <f t="shared" ref="P21:P39" si="17">ROUND((ROUND(K20,2)*(G21-G20)*$O$4+P20+J21*$O$6),2)</f>
        <v>4.82</v>
      </c>
      <c r="Q21" s="225">
        <f t="shared" si="4"/>
        <v>2.4974093264248709E-4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9.36</v>
      </c>
      <c r="X21" s="352">
        <f t="shared" ref="X21:X39" si="19">ROUND(P21+W21,2)</f>
        <v>14.18</v>
      </c>
      <c r="Y21" s="355"/>
      <c r="Z21" s="356">
        <f t="shared" si="6"/>
        <v>19285.82</v>
      </c>
      <c r="AA21" s="357">
        <f t="shared" si="7"/>
        <v>0</v>
      </c>
      <c r="AB21" s="358">
        <f t="shared" si="8"/>
        <v>26796.261111111115</v>
      </c>
      <c r="AC21" s="359">
        <f t="shared" si="9"/>
        <v>26808.261111111115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0.04</v>
      </c>
      <c r="K22" s="8">
        <f t="shared" ref="K22:K39" si="20">K21+ROUND(J22,3)</f>
        <v>0.12</v>
      </c>
      <c r="L22" s="157"/>
      <c r="M22" s="162">
        <f t="shared" si="1"/>
        <v>15.48</v>
      </c>
      <c r="N22" s="312">
        <f t="shared" si="2"/>
        <v>8.020725388601037E-4</v>
      </c>
      <c r="O22" s="159">
        <f t="shared" si="3"/>
        <v>1.08</v>
      </c>
      <c r="P22" s="212">
        <f t="shared" si="17"/>
        <v>15.18</v>
      </c>
      <c r="Q22" s="225">
        <f t="shared" si="4"/>
        <v>7.8652849740932639E-4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14.04</v>
      </c>
      <c r="X22" s="352">
        <f t="shared" si="19"/>
        <v>29.22</v>
      </c>
      <c r="Y22" s="355"/>
      <c r="Z22" s="356">
        <f t="shared" si="6"/>
        <v>19270.78</v>
      </c>
      <c r="AA22" s="357">
        <f t="shared" si="7"/>
        <v>0</v>
      </c>
      <c r="AB22" s="358">
        <f t="shared" si="8"/>
        <v>17853.714814814812</v>
      </c>
      <c r="AC22" s="359">
        <f t="shared" si="9"/>
        <v>17879.714814814812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0.06</v>
      </c>
      <c r="K23" s="8">
        <f t="shared" si="20"/>
        <v>0.18</v>
      </c>
      <c r="L23" s="157"/>
      <c r="M23" s="162">
        <f t="shared" si="1"/>
        <v>25</v>
      </c>
      <c r="N23" s="312">
        <f t="shared" si="2"/>
        <v>1.2953367875647669E-3</v>
      </c>
      <c r="O23" s="159">
        <f t="shared" si="3"/>
        <v>1.63</v>
      </c>
      <c r="P23" s="212">
        <f t="shared" si="17"/>
        <v>32.9</v>
      </c>
      <c r="Q23" s="225">
        <f t="shared" si="4"/>
        <v>1.7046632124352332E-3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21.06</v>
      </c>
      <c r="X23" s="352">
        <f t="shared" si="19"/>
        <v>53.96</v>
      </c>
      <c r="Y23" s="355"/>
      <c r="Z23" s="356">
        <f t="shared" si="6"/>
        <v>19246.04</v>
      </c>
      <c r="AA23" s="357">
        <f t="shared" si="7"/>
        <v>0</v>
      </c>
      <c r="AB23" s="358">
        <f t="shared" si="8"/>
        <v>11817.722699386502</v>
      </c>
      <c r="AC23" s="359">
        <f t="shared" si="9"/>
        <v>11859.722699386502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9.0999999999999998E-2</v>
      </c>
      <c r="K24" s="15">
        <f t="shared" si="20"/>
        <v>0.27100000000000002</v>
      </c>
      <c r="L24" s="157"/>
      <c r="M24" s="163">
        <f t="shared" si="1"/>
        <v>39.85</v>
      </c>
      <c r="N24" s="313">
        <f t="shared" si="2"/>
        <v>2.0647668393782384E-3</v>
      </c>
      <c r="O24" s="160">
        <f t="shared" si="3"/>
        <v>2.44</v>
      </c>
      <c r="P24" s="213">
        <f t="shared" si="17"/>
        <v>62.74</v>
      </c>
      <c r="Q24" s="224">
        <f t="shared" si="4"/>
        <v>3.2507772020725391E-3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31.71</v>
      </c>
      <c r="X24" s="361">
        <f t="shared" si="19"/>
        <v>94.45</v>
      </c>
      <c r="Y24" s="355"/>
      <c r="Z24" s="364">
        <f t="shared" si="6"/>
        <v>19205.55</v>
      </c>
      <c r="AA24" s="365">
        <f t="shared" si="7"/>
        <v>0</v>
      </c>
      <c r="AB24" s="366">
        <f t="shared" si="8"/>
        <v>7881.5237704918027</v>
      </c>
      <c r="AC24" s="367">
        <f t="shared" si="9"/>
        <v>7941.5237704918027</v>
      </c>
      <c r="AD24" s="174">
        <v>5</v>
      </c>
      <c r="AE24" s="389"/>
      <c r="AF24" s="362">
        <f t="shared" si="10"/>
        <v>0.51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0.13800000000000001</v>
      </c>
      <c r="K25" s="8">
        <f t="shared" si="20"/>
        <v>0.40900000000000003</v>
      </c>
      <c r="L25" s="157"/>
      <c r="M25" s="162">
        <f t="shared" si="1"/>
        <v>64.33</v>
      </c>
      <c r="N25" s="312">
        <f t="shared" si="2"/>
        <v>3.3331606217616577E-3</v>
      </c>
      <c r="O25" s="159">
        <f t="shared" si="3"/>
        <v>3.71</v>
      </c>
      <c r="P25" s="212">
        <f t="shared" si="17"/>
        <v>112.38</v>
      </c>
      <c r="Q25" s="225">
        <f t="shared" si="4"/>
        <v>5.8227979274611394E-3</v>
      </c>
      <c r="R25" s="119">
        <f t="shared" si="21"/>
        <v>30</v>
      </c>
      <c r="S25" s="120">
        <f t="shared" si="22"/>
        <v>0.38</v>
      </c>
      <c r="T25" s="126">
        <f t="shared" si="18"/>
        <v>48</v>
      </c>
      <c r="U25" s="127">
        <f t="shared" si="23"/>
        <v>0.6</v>
      </c>
      <c r="V25" s="386"/>
      <c r="W25" s="351">
        <f t="shared" si="5"/>
        <v>47.85</v>
      </c>
      <c r="X25" s="352">
        <f t="shared" si="19"/>
        <v>160.22999999999999</v>
      </c>
      <c r="Y25" s="355"/>
      <c r="Z25" s="356">
        <f t="shared" si="6"/>
        <v>19139.77</v>
      </c>
      <c r="AA25" s="357">
        <f t="shared" si="7"/>
        <v>0.01</v>
      </c>
      <c r="AB25" s="358">
        <f t="shared" si="8"/>
        <v>5169.2857142857138</v>
      </c>
      <c r="AC25" s="359">
        <f t="shared" si="9"/>
        <v>5249.2857142857138</v>
      </c>
      <c r="AD25" s="174">
        <v>6</v>
      </c>
      <c r="AE25" s="389"/>
      <c r="AF25" s="353">
        <f t="shared" si="10"/>
        <v>0.43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0.21299999999999999</v>
      </c>
      <c r="K26" s="8">
        <f t="shared" si="20"/>
        <v>0.622</v>
      </c>
      <c r="L26" s="157"/>
      <c r="M26" s="162">
        <f t="shared" si="1"/>
        <v>102.67</v>
      </c>
      <c r="N26" s="312">
        <f t="shared" si="2"/>
        <v>5.3196891191709846E-3</v>
      </c>
      <c r="O26" s="159">
        <f t="shared" si="3"/>
        <v>5.6</v>
      </c>
      <c r="P26" s="212">
        <f t="shared" si="17"/>
        <v>202.61</v>
      </c>
      <c r="Q26" s="225">
        <f t="shared" si="4"/>
        <v>1.0497927461139898E-2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72.77</v>
      </c>
      <c r="X26" s="352">
        <f t="shared" si="19"/>
        <v>275.38</v>
      </c>
      <c r="Y26" s="355"/>
      <c r="Z26" s="356">
        <f t="shared" si="6"/>
        <v>19024.62</v>
      </c>
      <c r="AA26" s="357">
        <f t="shared" si="7"/>
        <v>0.01</v>
      </c>
      <c r="AB26" s="358">
        <f t="shared" si="8"/>
        <v>3407.6492857142857</v>
      </c>
      <c r="AC26" s="359">
        <f t="shared" si="9"/>
        <v>3511.6492857142857</v>
      </c>
      <c r="AD26" s="174">
        <v>7</v>
      </c>
      <c r="AE26" s="389"/>
      <c r="AF26" s="353">
        <f t="shared" si="10"/>
        <v>0.36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0.33200000000000002</v>
      </c>
      <c r="K27" s="8">
        <f t="shared" si="20"/>
        <v>0.95399999999999996</v>
      </c>
      <c r="L27" s="157"/>
      <c r="M27" s="162">
        <f t="shared" si="1"/>
        <v>166.08</v>
      </c>
      <c r="N27" s="312">
        <f t="shared" si="2"/>
        <v>8.6051813471502599E-3</v>
      </c>
      <c r="O27" s="159">
        <f t="shared" si="3"/>
        <v>8.59</v>
      </c>
      <c r="P27" s="212">
        <f t="shared" si="17"/>
        <v>361.54</v>
      </c>
      <c r="Q27" s="225">
        <f t="shared" si="4"/>
        <v>1.8732642487046633E-2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111.62</v>
      </c>
      <c r="X27" s="352">
        <f t="shared" si="19"/>
        <v>473.16</v>
      </c>
      <c r="Y27" s="355"/>
      <c r="Z27" s="356">
        <f t="shared" si="6"/>
        <v>18826.84</v>
      </c>
      <c r="AA27" s="357">
        <f t="shared" si="7"/>
        <v>0.02</v>
      </c>
      <c r="AB27" s="358">
        <f t="shared" si="8"/>
        <v>2202.1112922002326</v>
      </c>
      <c r="AC27" s="359">
        <f t="shared" si="9"/>
        <v>2334.1112922002326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0.52500000000000002</v>
      </c>
      <c r="K28" s="8">
        <f t="shared" si="20"/>
        <v>1.4790000000000001</v>
      </c>
      <c r="L28" s="157"/>
      <c r="M28" s="162">
        <f t="shared" si="1"/>
        <v>272.11</v>
      </c>
      <c r="N28" s="312">
        <f t="shared" si="2"/>
        <v>1.4098963730569949E-2</v>
      </c>
      <c r="O28" s="159">
        <f t="shared" si="3"/>
        <v>13.38</v>
      </c>
      <c r="P28" s="212">
        <f t="shared" si="17"/>
        <v>639.51</v>
      </c>
      <c r="Q28" s="225">
        <f t="shared" si="4"/>
        <v>3.3135233160621759E-2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173.04</v>
      </c>
      <c r="X28" s="352">
        <f t="shared" si="19"/>
        <v>812.55</v>
      </c>
      <c r="Y28" s="355"/>
      <c r="Z28" s="356">
        <f t="shared" si="6"/>
        <v>18487.45</v>
      </c>
      <c r="AA28" s="357">
        <f t="shared" si="7"/>
        <v>0.04</v>
      </c>
      <c r="AB28" s="358">
        <f t="shared" si="8"/>
        <v>1392.068908819133</v>
      </c>
      <c r="AC28" s="359">
        <f t="shared" si="9"/>
        <v>1556.068908819133</v>
      </c>
      <c r="AD28" s="174">
        <v>9</v>
      </c>
      <c r="AE28" s="389"/>
      <c r="AF28" s="353">
        <f t="shared" si="10"/>
        <v>0.27</v>
      </c>
      <c r="AG28" s="354">
        <f t="shared" si="11"/>
        <v>0.01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0.84499999999999997</v>
      </c>
      <c r="K29" s="15">
        <f t="shared" si="20"/>
        <v>2.3239999999999998</v>
      </c>
      <c r="L29" s="157"/>
      <c r="M29" s="163">
        <f t="shared" si="1"/>
        <v>447.4</v>
      </c>
      <c r="N29" s="313">
        <f t="shared" si="2"/>
        <v>2.3181347150259067E-2</v>
      </c>
      <c r="O29" s="160">
        <f t="shared" si="3"/>
        <v>20.97</v>
      </c>
      <c r="P29" s="213">
        <f t="shared" si="17"/>
        <v>1166.3699999999999</v>
      </c>
      <c r="Q29" s="224">
        <f t="shared" si="4"/>
        <v>6.0433678756476678E-2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271.91000000000003</v>
      </c>
      <c r="X29" s="361">
        <f t="shared" si="19"/>
        <v>1438.28</v>
      </c>
      <c r="Y29" s="355"/>
      <c r="Z29" s="364">
        <f t="shared" si="6"/>
        <v>17861.72</v>
      </c>
      <c r="AA29" s="365">
        <f t="shared" si="7"/>
        <v>7.0000000000000007E-2</v>
      </c>
      <c r="AB29" s="366">
        <f t="shared" si="8"/>
        <v>862.1482117310444</v>
      </c>
      <c r="AC29" s="367">
        <f t="shared" si="9"/>
        <v>1065.1482117310443</v>
      </c>
      <c r="AD29" s="174">
        <v>10</v>
      </c>
      <c r="AE29" s="389"/>
      <c r="AF29" s="362">
        <f t="shared" si="10"/>
        <v>0.23</v>
      </c>
      <c r="AG29" s="363">
        <f t="shared" si="11"/>
        <v>0.01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1.3859999999999999</v>
      </c>
      <c r="K30" s="8">
        <f t="shared" si="20"/>
        <v>3.71</v>
      </c>
      <c r="L30" s="157"/>
      <c r="M30" s="162">
        <f t="shared" si="1"/>
        <v>749.16</v>
      </c>
      <c r="N30" s="312">
        <f t="shared" si="2"/>
        <v>3.8816580310880824E-2</v>
      </c>
      <c r="O30" s="159">
        <f t="shared" si="3"/>
        <v>33.54</v>
      </c>
      <c r="P30" s="212">
        <f t="shared" si="17"/>
        <v>2139.4299999999998</v>
      </c>
      <c r="Q30" s="225">
        <f t="shared" si="4"/>
        <v>0.11085129533678756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434.07</v>
      </c>
      <c r="X30" s="352">
        <f t="shared" si="19"/>
        <v>2573.5</v>
      </c>
      <c r="Y30" s="355"/>
      <c r="Z30" s="356">
        <f t="shared" si="6"/>
        <v>16726.5</v>
      </c>
      <c r="AA30" s="357">
        <f t="shared" si="7"/>
        <v>0.13</v>
      </c>
      <c r="AB30" s="358">
        <f t="shared" si="8"/>
        <v>509.05652951699466</v>
      </c>
      <c r="AC30" s="359">
        <f t="shared" si="9"/>
        <v>758.05652951699471</v>
      </c>
      <c r="AD30" s="174">
        <v>11</v>
      </c>
      <c r="AE30" s="389"/>
      <c r="AF30" s="353">
        <f t="shared" si="10"/>
        <v>0.2</v>
      </c>
      <c r="AG30" s="354">
        <f t="shared" si="11"/>
        <v>0.02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2.3149999999999999</v>
      </c>
      <c r="K31" s="8">
        <f t="shared" si="20"/>
        <v>6.0250000000000004</v>
      </c>
      <c r="L31" s="157"/>
      <c r="M31" s="162">
        <f t="shared" si="1"/>
        <v>1163.07</v>
      </c>
      <c r="N31" s="312">
        <f t="shared" si="2"/>
        <v>6.026269430051813E-2</v>
      </c>
      <c r="O31" s="159">
        <f t="shared" si="3"/>
        <v>54.51</v>
      </c>
      <c r="P31" s="212">
        <f t="shared" si="17"/>
        <v>3930.86</v>
      </c>
      <c r="Q31" s="225">
        <f t="shared" si="4"/>
        <v>0.20367150259067357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704.93</v>
      </c>
      <c r="X31" s="352">
        <f t="shared" si="19"/>
        <v>4635.79</v>
      </c>
      <c r="Y31" s="355"/>
      <c r="Z31" s="356">
        <f t="shared" si="6"/>
        <v>14664.21</v>
      </c>
      <c r="AA31" s="357">
        <f t="shared" si="7"/>
        <v>0.24</v>
      </c>
      <c r="AB31" s="358">
        <f t="shared" si="8"/>
        <v>279.36441019996329</v>
      </c>
      <c r="AC31" s="359">
        <f t="shared" si="9"/>
        <v>581.36441019996323</v>
      </c>
      <c r="AD31" s="174">
        <v>12</v>
      </c>
      <c r="AE31" s="389"/>
      <c r="AF31" s="353">
        <f t="shared" si="10"/>
        <v>0.18</v>
      </c>
      <c r="AG31" s="354">
        <f t="shared" si="11"/>
        <v>0.04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3.9359999999999999</v>
      </c>
      <c r="K32" s="8">
        <f t="shared" si="20"/>
        <v>9.9610000000000003</v>
      </c>
      <c r="L32" s="157"/>
      <c r="M32" s="162">
        <f t="shared" si="1"/>
        <v>1831.07</v>
      </c>
      <c r="N32" s="312">
        <f t="shared" si="2"/>
        <v>9.4874093264248699E-2</v>
      </c>
      <c r="O32" s="159">
        <f t="shared" si="3"/>
        <v>90.04</v>
      </c>
      <c r="P32" s="212">
        <f t="shared" si="17"/>
        <v>7225.15</v>
      </c>
      <c r="Q32" s="225">
        <f t="shared" si="4"/>
        <v>0.374360103626943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1165.44</v>
      </c>
      <c r="X32" s="352">
        <f t="shared" si="19"/>
        <v>8390.59</v>
      </c>
      <c r="Y32" s="355"/>
      <c r="Z32" s="356">
        <f t="shared" si="6"/>
        <v>10909.41</v>
      </c>
      <c r="AA32" s="357">
        <f t="shared" si="7"/>
        <v>0.43</v>
      </c>
      <c r="AB32" s="358">
        <f t="shared" si="8"/>
        <v>131.51668147490005</v>
      </c>
      <c r="AC32" s="359">
        <f t="shared" si="9"/>
        <v>493.51668147490005</v>
      </c>
      <c r="AD32" s="174">
        <v>13</v>
      </c>
      <c r="AE32" s="389"/>
      <c r="AF32" s="353">
        <f t="shared" si="10"/>
        <v>0.16</v>
      </c>
      <c r="AG32" s="354">
        <f t="shared" si="11"/>
        <v>0.06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6.8090000000000002</v>
      </c>
      <c r="K33" s="8">
        <f t="shared" si="20"/>
        <v>16.77</v>
      </c>
      <c r="L33" s="157"/>
      <c r="M33" s="162">
        <f t="shared" si="1"/>
        <v>2931.38</v>
      </c>
      <c r="N33" s="312">
        <f t="shared" si="2"/>
        <v>0.15188497409326426</v>
      </c>
      <c r="O33" s="159">
        <f t="shared" si="3"/>
        <v>151.6</v>
      </c>
      <c r="P33" s="212">
        <f t="shared" si="17"/>
        <v>12668.31</v>
      </c>
      <c r="Q33" s="225">
        <f t="shared" si="4"/>
        <v>0.65638911917098441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1962.09</v>
      </c>
      <c r="X33" s="352">
        <f t="shared" si="19"/>
        <v>14630.4</v>
      </c>
      <c r="Y33" s="355"/>
      <c r="Z33" s="356">
        <f t="shared" si="6"/>
        <v>4669.6000000000004</v>
      </c>
      <c r="AA33" s="357">
        <f t="shared" si="7"/>
        <v>0.76</v>
      </c>
      <c r="AB33" s="358">
        <f t="shared" si="8"/>
        <v>41.156147757255944</v>
      </c>
      <c r="AC33" s="359">
        <f t="shared" si="9"/>
        <v>463.15614775725595</v>
      </c>
      <c r="AD33" s="174">
        <v>14</v>
      </c>
      <c r="AE33" s="389"/>
      <c r="AF33" s="353">
        <f t="shared" si="10"/>
        <v>0.15</v>
      </c>
      <c r="AG33" s="354">
        <f t="shared" si="11"/>
        <v>0.1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11.984</v>
      </c>
      <c r="K34" s="15">
        <f t="shared" si="20"/>
        <v>28.753999999999998</v>
      </c>
      <c r="L34" s="157"/>
      <c r="M34" s="163">
        <f t="shared" si="1"/>
        <v>4765.58</v>
      </c>
      <c r="N34" s="313">
        <f t="shared" si="2"/>
        <v>0.24692124352331607</v>
      </c>
      <c r="O34" s="160">
        <f t="shared" si="3"/>
        <v>259.89999999999998</v>
      </c>
      <c r="P34" s="213">
        <f t="shared" si="17"/>
        <v>21836.26</v>
      </c>
      <c r="Q34" s="224">
        <f t="shared" si="4"/>
        <v>1.1314124352331605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3364.22</v>
      </c>
      <c r="X34" s="361">
        <f t="shared" si="19"/>
        <v>25200.48</v>
      </c>
      <c r="Y34" s="355"/>
      <c r="Z34" s="364">
        <f t="shared" si="6"/>
        <v>-5900.48</v>
      </c>
      <c r="AA34" s="365">
        <f t="shared" si="7"/>
        <v>1.31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0.17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21.451000000000001</v>
      </c>
      <c r="K35" s="8">
        <f t="shared" si="20"/>
        <v>50.204999999999998</v>
      </c>
      <c r="L35" s="157"/>
      <c r="M35" s="162">
        <f t="shared" si="1"/>
        <v>7868.97</v>
      </c>
      <c r="N35" s="312">
        <f t="shared" si="2"/>
        <v>0.40771865284974096</v>
      </c>
      <c r="O35" s="159">
        <f t="shared" si="3"/>
        <v>453.9</v>
      </c>
      <c r="P35" s="212">
        <f t="shared" si="17"/>
        <v>37558.97</v>
      </c>
      <c r="Q35" s="225">
        <f t="shared" si="4"/>
        <v>1.9460606217616581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5873.99</v>
      </c>
      <c r="X35" s="352">
        <f t="shared" si="19"/>
        <v>43432.959999999999</v>
      </c>
      <c r="Y35" s="355"/>
      <c r="Z35" s="356">
        <f t="shared" si="6"/>
        <v>-24132.959999999999</v>
      </c>
      <c r="AA35" s="357">
        <f t="shared" si="7"/>
        <v>2.25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0.3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39.040999999999997</v>
      </c>
      <c r="K36" s="8">
        <f t="shared" si="20"/>
        <v>89.245999999999995</v>
      </c>
      <c r="L36" s="157"/>
      <c r="M36" s="162">
        <f t="shared" si="1"/>
        <v>13180.46</v>
      </c>
      <c r="N36" s="312">
        <f t="shared" si="2"/>
        <v>0.68292538860103624</v>
      </c>
      <c r="O36" s="159">
        <f t="shared" si="3"/>
        <v>806.82</v>
      </c>
      <c r="P36" s="212">
        <f t="shared" si="17"/>
        <v>65027.12</v>
      </c>
      <c r="Q36" s="225">
        <f t="shared" si="4"/>
        <v>3.369280829015544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10441.780000000001</v>
      </c>
      <c r="X36" s="352">
        <f t="shared" si="19"/>
        <v>75468.899999999994</v>
      </c>
      <c r="Y36" s="355"/>
      <c r="Z36" s="356">
        <f t="shared" si="6"/>
        <v>-56168.9</v>
      </c>
      <c r="AA36" s="357">
        <f t="shared" si="7"/>
        <v>3.91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0.54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72.225999999999999</v>
      </c>
      <c r="K37" s="8">
        <f t="shared" si="20"/>
        <v>161.47199999999998</v>
      </c>
      <c r="L37" s="157"/>
      <c r="M37" s="162">
        <f t="shared" si="1"/>
        <v>22386.21</v>
      </c>
      <c r="N37" s="312">
        <f t="shared" si="2"/>
        <v>1.1599072538860102</v>
      </c>
      <c r="O37" s="159">
        <f t="shared" si="3"/>
        <v>1459.69</v>
      </c>
      <c r="P37" s="212">
        <f t="shared" si="17"/>
        <v>113869.68</v>
      </c>
      <c r="Q37" s="225">
        <f t="shared" si="4"/>
        <v>5.8999834196891188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18892.22</v>
      </c>
      <c r="X37" s="352">
        <f t="shared" si="19"/>
        <v>132761.9</v>
      </c>
      <c r="Y37" s="355"/>
      <c r="Z37" s="356">
        <f t="shared" si="6"/>
        <v>-113461.9</v>
      </c>
      <c r="AA37" s="357">
        <f t="shared" si="7"/>
        <v>6.88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0.98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135.785</v>
      </c>
      <c r="K38" s="8">
        <f t="shared" si="20"/>
        <v>297.25699999999995</v>
      </c>
      <c r="L38" s="157"/>
      <c r="M38" s="162">
        <f t="shared" si="1"/>
        <v>38524.910000000003</v>
      </c>
      <c r="N38" s="312">
        <f t="shared" si="2"/>
        <v>1.9961093264248706</v>
      </c>
      <c r="O38" s="159">
        <f t="shared" si="3"/>
        <v>2687.23</v>
      </c>
      <c r="P38" s="212">
        <f t="shared" si="17"/>
        <v>202265.72</v>
      </c>
      <c r="Q38" s="225">
        <f t="shared" si="4"/>
        <v>10.480089119170984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34779.07</v>
      </c>
      <c r="X38" s="352">
        <f t="shared" si="19"/>
        <v>237044.79</v>
      </c>
      <c r="Y38" s="355"/>
      <c r="Z38" s="356">
        <f t="shared" si="6"/>
        <v>-217744.79</v>
      </c>
      <c r="AA38" s="357">
        <f t="shared" si="7"/>
        <v>12.28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1.8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259.34899999999999</v>
      </c>
      <c r="K39" s="18">
        <f t="shared" si="20"/>
        <v>556.60599999999999</v>
      </c>
      <c r="L39" s="157"/>
      <c r="M39" s="164">
        <f t="shared" si="1"/>
        <v>67104.86</v>
      </c>
      <c r="N39" s="314">
        <f t="shared" si="2"/>
        <v>3.4769357512953367</v>
      </c>
      <c r="O39" s="161">
        <f t="shared" si="3"/>
        <v>5031.75</v>
      </c>
      <c r="P39" s="211">
        <f t="shared" si="17"/>
        <v>365055.64</v>
      </c>
      <c r="Q39" s="226">
        <f t="shared" si="4"/>
        <v>18.9148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65122.9</v>
      </c>
      <c r="X39" s="369">
        <f t="shared" si="19"/>
        <v>430178.54</v>
      </c>
      <c r="Y39" s="355"/>
      <c r="Z39" s="372">
        <f t="shared" si="6"/>
        <v>-410878.54</v>
      </c>
      <c r="AA39" s="373">
        <f t="shared" si="7"/>
        <v>22.29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3.37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0.05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395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96" t="s">
        <v>42</v>
      </c>
      <c r="AG18" s="397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0.05</v>
      </c>
      <c r="K20" s="8">
        <f>J20</f>
        <v>0.05</v>
      </c>
      <c r="L20" s="157"/>
      <c r="M20" s="162">
        <f t="shared" ref="M20:M39" si="1">ROUND(C20*O20-K20*$O$6,2)</f>
        <v>6</v>
      </c>
      <c r="N20" s="312">
        <f t="shared" ref="N20:N39" si="2">IF($O$10&gt;0,M20/$O$10,0)</f>
        <v>3.1088082901554402E-4</v>
      </c>
      <c r="O20" s="159">
        <f t="shared" ref="O20:O39" si="3">ROUND(ROUND(K20,2)*$O$4,2)</f>
        <v>0.45</v>
      </c>
      <c r="P20" s="212">
        <f>ROUND(J20*$O$6,2)</f>
        <v>0.3</v>
      </c>
      <c r="Q20" s="225">
        <f t="shared" ref="Q20:Q39" si="4">P20/$O$10</f>
        <v>1.55440414507772E-5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5.85</v>
      </c>
      <c r="X20" s="352">
        <f>ROUND(P20+W20,2)</f>
        <v>6.15</v>
      </c>
      <c r="Y20" s="355"/>
      <c r="Z20" s="356">
        <f t="shared" ref="Z20:Z39" si="6">IF($O$10&gt;0,ROUND($O$10-X20,2),0)</f>
        <v>19293.849999999999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42885.622222222228</v>
      </c>
      <c r="AC20" s="359">
        <f t="shared" ref="AC20:AC39" si="9">IF(AB20&gt;0,AB20+G20,0)</f>
        <v>42885.622222222228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0.05</v>
      </c>
      <c r="K21" s="8">
        <f>K20+ROUND(J21,3)</f>
        <v>0.1</v>
      </c>
      <c r="L21" s="157"/>
      <c r="M21" s="162">
        <f t="shared" si="1"/>
        <v>12</v>
      </c>
      <c r="N21" s="312">
        <f t="shared" si="2"/>
        <v>6.2176165803108803E-4</v>
      </c>
      <c r="O21" s="159">
        <f t="shared" si="3"/>
        <v>0.9</v>
      </c>
      <c r="P21" s="212">
        <f t="shared" ref="P21:P39" si="17">ROUND((ROUND(K20,2)*(G21-G20)*$O$4+P20+J21*$O$6),2)</f>
        <v>6.02</v>
      </c>
      <c r="Q21" s="225">
        <f t="shared" si="4"/>
        <v>3.1191709844559585E-4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11.7</v>
      </c>
      <c r="X21" s="352">
        <f t="shared" ref="X21:X39" si="19">ROUND(P21+W21,2)</f>
        <v>17.72</v>
      </c>
      <c r="Y21" s="355"/>
      <c r="Z21" s="356">
        <f t="shared" si="6"/>
        <v>19282.28</v>
      </c>
      <c r="AA21" s="357">
        <f t="shared" si="7"/>
        <v>0</v>
      </c>
      <c r="AB21" s="358">
        <f t="shared" si="8"/>
        <v>21435.155555555553</v>
      </c>
      <c r="AC21" s="359">
        <f t="shared" si="9"/>
        <v>21447.155555555553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0.05</v>
      </c>
      <c r="K22" s="8">
        <f t="shared" ref="K22:K39" si="20">K21+ROUND(J22,3)</f>
        <v>0.15000000000000002</v>
      </c>
      <c r="L22" s="157"/>
      <c r="M22" s="162">
        <f t="shared" si="1"/>
        <v>19.5</v>
      </c>
      <c r="N22" s="312">
        <f t="shared" si="2"/>
        <v>1.0103626943005182E-3</v>
      </c>
      <c r="O22" s="159">
        <f t="shared" si="3"/>
        <v>1.36</v>
      </c>
      <c r="P22" s="212">
        <f t="shared" si="17"/>
        <v>18.98</v>
      </c>
      <c r="Q22" s="225">
        <f t="shared" si="4"/>
        <v>9.8341968911917093E-4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17.55</v>
      </c>
      <c r="X22" s="352">
        <f t="shared" si="19"/>
        <v>36.53</v>
      </c>
      <c r="Y22" s="355"/>
      <c r="Z22" s="356">
        <f t="shared" si="6"/>
        <v>19263.47</v>
      </c>
      <c r="AA22" s="357">
        <f t="shared" si="7"/>
        <v>0</v>
      </c>
      <c r="AB22" s="358">
        <f t="shared" si="8"/>
        <v>14174.639705882353</v>
      </c>
      <c r="AC22" s="359">
        <f t="shared" si="9"/>
        <v>14200.639705882353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7.4999999999999997E-2</v>
      </c>
      <c r="K23" s="8">
        <f t="shared" si="20"/>
        <v>0.22500000000000003</v>
      </c>
      <c r="L23" s="157"/>
      <c r="M23" s="162">
        <f t="shared" si="1"/>
        <v>31.93</v>
      </c>
      <c r="N23" s="312">
        <f t="shared" si="2"/>
        <v>1.6544041450777202E-3</v>
      </c>
      <c r="O23" s="159">
        <f t="shared" si="3"/>
        <v>2.08</v>
      </c>
      <c r="P23" s="212">
        <f t="shared" si="17"/>
        <v>41.13</v>
      </c>
      <c r="Q23" s="225">
        <f t="shared" si="4"/>
        <v>2.1310880829015547E-3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26.33</v>
      </c>
      <c r="X23" s="352">
        <f t="shared" si="19"/>
        <v>67.459999999999994</v>
      </c>
      <c r="Y23" s="355"/>
      <c r="Z23" s="356">
        <f t="shared" si="6"/>
        <v>19232.54</v>
      </c>
      <c r="AA23" s="357">
        <f t="shared" si="7"/>
        <v>0</v>
      </c>
      <c r="AB23" s="358">
        <f t="shared" si="8"/>
        <v>9256.540384615384</v>
      </c>
      <c r="AC23" s="359">
        <f t="shared" si="9"/>
        <v>9298.540384615384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0.113</v>
      </c>
      <c r="K24" s="15">
        <f t="shared" si="20"/>
        <v>0.33800000000000002</v>
      </c>
      <c r="L24" s="157"/>
      <c r="M24" s="163">
        <f t="shared" si="1"/>
        <v>50.16</v>
      </c>
      <c r="N24" s="313">
        <f t="shared" si="2"/>
        <v>2.598963730569948E-3</v>
      </c>
      <c r="O24" s="160">
        <f t="shared" si="3"/>
        <v>3.07</v>
      </c>
      <c r="P24" s="213">
        <f t="shared" si="17"/>
        <v>79.23</v>
      </c>
      <c r="Q24" s="224">
        <f t="shared" si="4"/>
        <v>4.1051813471502593E-3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39.549999999999997</v>
      </c>
      <c r="X24" s="361">
        <f t="shared" si="19"/>
        <v>118.78</v>
      </c>
      <c r="Y24" s="355"/>
      <c r="Z24" s="364">
        <f t="shared" si="6"/>
        <v>19181.22</v>
      </c>
      <c r="AA24" s="365">
        <f t="shared" si="7"/>
        <v>0.01</v>
      </c>
      <c r="AB24" s="366">
        <f t="shared" si="8"/>
        <v>6258.2605863192184</v>
      </c>
      <c r="AC24" s="367">
        <f t="shared" si="9"/>
        <v>6318.2605863192184</v>
      </c>
      <c r="AD24" s="174">
        <v>5</v>
      </c>
      <c r="AE24" s="389"/>
      <c r="AF24" s="362">
        <f t="shared" si="10"/>
        <v>0.5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0.17199999999999999</v>
      </c>
      <c r="K25" s="8">
        <f t="shared" si="20"/>
        <v>0.51</v>
      </c>
      <c r="L25" s="157"/>
      <c r="M25" s="162">
        <f t="shared" si="1"/>
        <v>79.92</v>
      </c>
      <c r="N25" s="312">
        <f t="shared" si="2"/>
        <v>4.140932642487047E-3</v>
      </c>
      <c r="O25" s="159">
        <f t="shared" si="3"/>
        <v>4.6100000000000003</v>
      </c>
      <c r="P25" s="212">
        <f t="shared" si="17"/>
        <v>141.72999999999999</v>
      </c>
      <c r="Q25" s="225">
        <f t="shared" si="4"/>
        <v>7.3435233160621758E-3</v>
      </c>
      <c r="R25" s="119">
        <f t="shared" si="21"/>
        <v>31</v>
      </c>
      <c r="S25" s="120">
        <f t="shared" si="22"/>
        <v>0.39</v>
      </c>
      <c r="T25" s="126">
        <f t="shared" si="18"/>
        <v>49</v>
      </c>
      <c r="U25" s="127">
        <f t="shared" si="23"/>
        <v>0.61</v>
      </c>
      <c r="V25" s="386"/>
      <c r="W25" s="351">
        <f t="shared" si="5"/>
        <v>59.67</v>
      </c>
      <c r="X25" s="352">
        <f t="shared" si="19"/>
        <v>201.4</v>
      </c>
      <c r="Y25" s="355"/>
      <c r="Z25" s="356">
        <f t="shared" si="6"/>
        <v>19098.599999999999</v>
      </c>
      <c r="AA25" s="357">
        <f t="shared" si="7"/>
        <v>0.01</v>
      </c>
      <c r="AB25" s="358">
        <f t="shared" si="8"/>
        <v>4153.2182212581338</v>
      </c>
      <c r="AC25" s="359">
        <f t="shared" si="9"/>
        <v>4233.2182212581338</v>
      </c>
      <c r="AD25" s="174">
        <v>6</v>
      </c>
      <c r="AE25" s="389"/>
      <c r="AF25" s="353">
        <f t="shared" si="10"/>
        <v>0.42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0.26500000000000001</v>
      </c>
      <c r="K26" s="8">
        <f t="shared" si="20"/>
        <v>0.77500000000000002</v>
      </c>
      <c r="L26" s="157"/>
      <c r="M26" s="162">
        <f t="shared" si="1"/>
        <v>129.30000000000001</v>
      </c>
      <c r="N26" s="312">
        <f t="shared" si="2"/>
        <v>6.6994818652849749E-3</v>
      </c>
      <c r="O26" s="159">
        <f t="shared" si="3"/>
        <v>7.05</v>
      </c>
      <c r="P26" s="212">
        <f t="shared" si="17"/>
        <v>253.97</v>
      </c>
      <c r="Q26" s="225">
        <f t="shared" si="4"/>
        <v>1.3159067357512953E-2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90.68</v>
      </c>
      <c r="X26" s="352">
        <f t="shared" si="19"/>
        <v>344.65</v>
      </c>
      <c r="Y26" s="355"/>
      <c r="Z26" s="356">
        <f t="shared" si="6"/>
        <v>18955.349999999999</v>
      </c>
      <c r="AA26" s="357">
        <f t="shared" si="7"/>
        <v>0.02</v>
      </c>
      <c r="AB26" s="358">
        <f t="shared" si="8"/>
        <v>2698.9920567375889</v>
      </c>
      <c r="AC26" s="359">
        <f t="shared" si="9"/>
        <v>2802.9920567375889</v>
      </c>
      <c r="AD26" s="174">
        <v>7</v>
      </c>
      <c r="AE26" s="389"/>
      <c r="AF26" s="353">
        <f t="shared" si="10"/>
        <v>0.36</v>
      </c>
      <c r="AG26" s="354">
        <f t="shared" si="11"/>
        <v>0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0.41299999999999998</v>
      </c>
      <c r="K27" s="8">
        <f t="shared" si="20"/>
        <v>1.1879999999999999</v>
      </c>
      <c r="L27" s="157"/>
      <c r="M27" s="162">
        <f t="shared" si="1"/>
        <v>208.07</v>
      </c>
      <c r="N27" s="312">
        <f t="shared" si="2"/>
        <v>1.078082901554404E-2</v>
      </c>
      <c r="O27" s="159">
        <f t="shared" si="3"/>
        <v>10.76</v>
      </c>
      <c r="P27" s="212">
        <f t="shared" si="17"/>
        <v>453.88</v>
      </c>
      <c r="Q27" s="225">
        <f t="shared" si="4"/>
        <v>2.3517098445595856E-2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139</v>
      </c>
      <c r="X27" s="352">
        <f t="shared" si="19"/>
        <v>592.88</v>
      </c>
      <c r="Y27" s="355"/>
      <c r="Z27" s="356">
        <f t="shared" si="6"/>
        <v>18707.12</v>
      </c>
      <c r="AA27" s="357">
        <f t="shared" si="7"/>
        <v>0.03</v>
      </c>
      <c r="AB27" s="358">
        <f t="shared" si="8"/>
        <v>1748.9144981412639</v>
      </c>
      <c r="AC27" s="359">
        <f t="shared" si="9"/>
        <v>1880.9144981412639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0.65300000000000002</v>
      </c>
      <c r="K28" s="8">
        <f t="shared" si="20"/>
        <v>1.841</v>
      </c>
      <c r="L28" s="157"/>
      <c r="M28" s="162">
        <f t="shared" si="1"/>
        <v>338.18</v>
      </c>
      <c r="N28" s="312">
        <f t="shared" si="2"/>
        <v>1.7522279792746114E-2</v>
      </c>
      <c r="O28" s="159">
        <f t="shared" si="3"/>
        <v>16.63</v>
      </c>
      <c r="P28" s="212">
        <f t="shared" si="17"/>
        <v>802.04</v>
      </c>
      <c r="Q28" s="225">
        <f t="shared" si="4"/>
        <v>4.1556476683937825E-2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215.4</v>
      </c>
      <c r="X28" s="352">
        <f t="shared" si="19"/>
        <v>1017.44</v>
      </c>
      <c r="Y28" s="355"/>
      <c r="Z28" s="356">
        <f t="shared" si="6"/>
        <v>18282.560000000001</v>
      </c>
      <c r="AA28" s="357">
        <f t="shared" si="7"/>
        <v>0.05</v>
      </c>
      <c r="AB28" s="358">
        <f t="shared" si="8"/>
        <v>1109.7342152736019</v>
      </c>
      <c r="AC28" s="359">
        <f t="shared" si="9"/>
        <v>1273.7342152736019</v>
      </c>
      <c r="AD28" s="174">
        <v>9</v>
      </c>
      <c r="AE28" s="389"/>
      <c r="AF28" s="353">
        <f t="shared" si="10"/>
        <v>0.27</v>
      </c>
      <c r="AG28" s="354">
        <f t="shared" si="11"/>
        <v>0.01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1.0509999999999999</v>
      </c>
      <c r="K29" s="15">
        <f t="shared" si="20"/>
        <v>2.8919999999999999</v>
      </c>
      <c r="L29" s="157"/>
      <c r="M29" s="163">
        <f t="shared" si="1"/>
        <v>557.51</v>
      </c>
      <c r="N29" s="313">
        <f t="shared" si="2"/>
        <v>2.8886528497409327E-2</v>
      </c>
      <c r="O29" s="160">
        <f t="shared" si="3"/>
        <v>26.13</v>
      </c>
      <c r="P29" s="213">
        <f t="shared" si="17"/>
        <v>1457.06</v>
      </c>
      <c r="Q29" s="224">
        <f t="shared" si="4"/>
        <v>7.549533678756476E-2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338.36</v>
      </c>
      <c r="X29" s="361">
        <f t="shared" si="19"/>
        <v>1795.42</v>
      </c>
      <c r="Y29" s="355"/>
      <c r="Z29" s="364">
        <f t="shared" si="6"/>
        <v>17504.580000000002</v>
      </c>
      <c r="AA29" s="365">
        <f t="shared" si="7"/>
        <v>0.09</v>
      </c>
      <c r="AB29" s="366">
        <f t="shared" si="8"/>
        <v>680.26283964791435</v>
      </c>
      <c r="AC29" s="367">
        <f t="shared" si="9"/>
        <v>883.26283964791435</v>
      </c>
      <c r="AD29" s="174">
        <v>10</v>
      </c>
      <c r="AE29" s="389"/>
      <c r="AF29" s="362">
        <f t="shared" si="10"/>
        <v>0.23</v>
      </c>
      <c r="AG29" s="363">
        <f t="shared" si="11"/>
        <v>0.02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1.724</v>
      </c>
      <c r="K30" s="8">
        <f t="shared" si="20"/>
        <v>4.6159999999999997</v>
      </c>
      <c r="L30" s="157"/>
      <c r="M30" s="162">
        <f t="shared" si="1"/>
        <v>932.78</v>
      </c>
      <c r="N30" s="312">
        <f t="shared" si="2"/>
        <v>4.8330569948186526E-2</v>
      </c>
      <c r="O30" s="159">
        <f t="shared" si="3"/>
        <v>41.76</v>
      </c>
      <c r="P30" s="212">
        <f t="shared" si="17"/>
        <v>2669.18</v>
      </c>
      <c r="Q30" s="225">
        <f t="shared" si="4"/>
        <v>0.13829948186528496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540.07000000000005</v>
      </c>
      <c r="X30" s="352">
        <f t="shared" si="19"/>
        <v>3209.25</v>
      </c>
      <c r="Y30" s="355"/>
      <c r="Z30" s="356">
        <f t="shared" si="6"/>
        <v>16090.75</v>
      </c>
      <c r="AA30" s="357">
        <f t="shared" si="7"/>
        <v>0.17</v>
      </c>
      <c r="AB30" s="358">
        <f t="shared" si="8"/>
        <v>395.66106321839084</v>
      </c>
      <c r="AC30" s="359">
        <f t="shared" si="9"/>
        <v>644.66106321839084</v>
      </c>
      <c r="AD30" s="174">
        <v>11</v>
      </c>
      <c r="AE30" s="389"/>
      <c r="AF30" s="353">
        <f t="shared" si="10"/>
        <v>0.2</v>
      </c>
      <c r="AG30" s="354">
        <f t="shared" si="11"/>
        <v>0.03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2.879</v>
      </c>
      <c r="K31" s="8">
        <f t="shared" si="20"/>
        <v>7.4949999999999992</v>
      </c>
      <c r="L31" s="157"/>
      <c r="M31" s="162">
        <f t="shared" si="1"/>
        <v>1446.63</v>
      </c>
      <c r="N31" s="312">
        <f t="shared" si="2"/>
        <v>7.4954922279792752E-2</v>
      </c>
      <c r="O31" s="159">
        <f t="shared" si="3"/>
        <v>67.8</v>
      </c>
      <c r="P31" s="212">
        <f t="shared" si="17"/>
        <v>4899.99</v>
      </c>
      <c r="Q31" s="225">
        <f t="shared" si="4"/>
        <v>0.25388549222797924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876.92</v>
      </c>
      <c r="X31" s="352">
        <f t="shared" si="19"/>
        <v>5776.91</v>
      </c>
      <c r="Y31" s="355"/>
      <c r="Z31" s="356">
        <f t="shared" si="6"/>
        <v>13523.09</v>
      </c>
      <c r="AA31" s="357">
        <f t="shared" si="7"/>
        <v>0.3</v>
      </c>
      <c r="AB31" s="358">
        <f t="shared" si="8"/>
        <v>209.80274336283188</v>
      </c>
      <c r="AC31" s="359">
        <f t="shared" si="9"/>
        <v>511.80274336283185</v>
      </c>
      <c r="AD31" s="174">
        <v>12</v>
      </c>
      <c r="AE31" s="389"/>
      <c r="AF31" s="353">
        <f t="shared" si="10"/>
        <v>0.18</v>
      </c>
      <c r="AG31" s="354">
        <f t="shared" si="11"/>
        <v>0.05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4.8940000000000001</v>
      </c>
      <c r="K32" s="8">
        <f t="shared" si="20"/>
        <v>12.388999999999999</v>
      </c>
      <c r="L32" s="157"/>
      <c r="M32" s="162">
        <f t="shared" si="1"/>
        <v>2277.88</v>
      </c>
      <c r="N32" s="312">
        <f t="shared" si="2"/>
        <v>0.11802487046632125</v>
      </c>
      <c r="O32" s="159">
        <f t="shared" si="3"/>
        <v>112.01</v>
      </c>
      <c r="P32" s="212">
        <f t="shared" si="17"/>
        <v>8997.35</v>
      </c>
      <c r="Q32" s="225">
        <f t="shared" si="4"/>
        <v>0.46618393782383422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1449.51</v>
      </c>
      <c r="X32" s="352">
        <f t="shared" si="19"/>
        <v>10446.86</v>
      </c>
      <c r="Y32" s="355"/>
      <c r="Z32" s="356">
        <f t="shared" si="6"/>
        <v>8853.14</v>
      </c>
      <c r="AA32" s="357">
        <f t="shared" si="7"/>
        <v>0.54</v>
      </c>
      <c r="AB32" s="358">
        <f t="shared" si="8"/>
        <v>89.391554325506647</v>
      </c>
      <c r="AC32" s="359">
        <f t="shared" si="9"/>
        <v>451.39155432550666</v>
      </c>
      <c r="AD32" s="174">
        <v>13</v>
      </c>
      <c r="AE32" s="389"/>
      <c r="AF32" s="353">
        <f t="shared" si="10"/>
        <v>0.16</v>
      </c>
      <c r="AG32" s="354">
        <f t="shared" si="11"/>
        <v>0.08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8.4670000000000005</v>
      </c>
      <c r="K33" s="8">
        <f t="shared" si="20"/>
        <v>20.856000000000002</v>
      </c>
      <c r="L33" s="157"/>
      <c r="M33" s="162">
        <f t="shared" si="1"/>
        <v>3646.26</v>
      </c>
      <c r="N33" s="312">
        <f t="shared" si="2"/>
        <v>0.18892538860103628</v>
      </c>
      <c r="O33" s="159">
        <f t="shared" si="3"/>
        <v>188.57</v>
      </c>
      <c r="P33" s="212">
        <f t="shared" si="17"/>
        <v>15768.49</v>
      </c>
      <c r="Q33" s="225">
        <f t="shared" si="4"/>
        <v>0.81702020725388602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2440.15</v>
      </c>
      <c r="X33" s="352">
        <f t="shared" si="19"/>
        <v>18208.64</v>
      </c>
      <c r="Y33" s="355"/>
      <c r="Z33" s="356">
        <f t="shared" si="6"/>
        <v>1091.3599999999999</v>
      </c>
      <c r="AA33" s="357">
        <f t="shared" si="7"/>
        <v>0.94</v>
      </c>
      <c r="AB33" s="358">
        <f t="shared" si="8"/>
        <v>16.139788937794982</v>
      </c>
      <c r="AC33" s="359">
        <f t="shared" si="9"/>
        <v>438.139788937795</v>
      </c>
      <c r="AD33" s="174">
        <v>14</v>
      </c>
      <c r="AE33" s="389"/>
      <c r="AF33" s="353">
        <f t="shared" si="10"/>
        <v>0.15</v>
      </c>
      <c r="AG33" s="354">
        <f t="shared" si="11"/>
        <v>0.13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14.901999999999999</v>
      </c>
      <c r="K34" s="15">
        <f t="shared" si="20"/>
        <v>35.758000000000003</v>
      </c>
      <c r="L34" s="157"/>
      <c r="M34" s="163">
        <f t="shared" si="1"/>
        <v>5927.58</v>
      </c>
      <c r="N34" s="313">
        <f t="shared" si="2"/>
        <v>0.30712849740932641</v>
      </c>
      <c r="O34" s="160">
        <f t="shared" si="3"/>
        <v>323.27</v>
      </c>
      <c r="P34" s="213">
        <f t="shared" si="17"/>
        <v>27172.37</v>
      </c>
      <c r="Q34" s="224">
        <f t="shared" si="4"/>
        <v>1.4078948186528497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4183.6899999999996</v>
      </c>
      <c r="X34" s="361">
        <f t="shared" si="19"/>
        <v>31356.06</v>
      </c>
      <c r="Y34" s="355"/>
      <c r="Z34" s="364">
        <f t="shared" si="6"/>
        <v>-12056.06</v>
      </c>
      <c r="AA34" s="365">
        <f t="shared" si="7"/>
        <v>1.62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0.22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26.675000000000001</v>
      </c>
      <c r="K35" s="8">
        <f t="shared" si="20"/>
        <v>62.433000000000007</v>
      </c>
      <c r="L35" s="157"/>
      <c r="M35" s="162">
        <f t="shared" si="1"/>
        <v>9784.06</v>
      </c>
      <c r="N35" s="312">
        <f t="shared" si="2"/>
        <v>0.50694611398963729</v>
      </c>
      <c r="O35" s="159">
        <f t="shared" si="3"/>
        <v>564.37</v>
      </c>
      <c r="P35" s="212">
        <f t="shared" si="17"/>
        <v>46728.639999999999</v>
      </c>
      <c r="Q35" s="225">
        <f t="shared" si="4"/>
        <v>2.4211730569948187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7304.66</v>
      </c>
      <c r="X35" s="352">
        <f t="shared" si="19"/>
        <v>54033.3</v>
      </c>
      <c r="Y35" s="355"/>
      <c r="Z35" s="356">
        <f t="shared" si="6"/>
        <v>-34733.300000000003</v>
      </c>
      <c r="AA35" s="357">
        <f t="shared" si="7"/>
        <v>2.8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0.38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48.548999999999999</v>
      </c>
      <c r="K36" s="8">
        <f t="shared" si="20"/>
        <v>110.982</v>
      </c>
      <c r="L36" s="157"/>
      <c r="M36" s="162">
        <f t="shared" si="1"/>
        <v>16389.53</v>
      </c>
      <c r="N36" s="312">
        <f t="shared" si="2"/>
        <v>0.84919844559585489</v>
      </c>
      <c r="O36" s="159">
        <f t="shared" si="3"/>
        <v>1003.26</v>
      </c>
      <c r="P36" s="212">
        <f t="shared" si="17"/>
        <v>80881.97</v>
      </c>
      <c r="Q36" s="225">
        <f t="shared" si="4"/>
        <v>4.1907756476683939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12984.89</v>
      </c>
      <c r="X36" s="352">
        <f t="shared" si="19"/>
        <v>93866.86</v>
      </c>
      <c r="Y36" s="355"/>
      <c r="Z36" s="356">
        <f t="shared" si="6"/>
        <v>-74566.86</v>
      </c>
      <c r="AA36" s="357">
        <f t="shared" si="7"/>
        <v>4.8600000000000003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0.67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89.816000000000003</v>
      </c>
      <c r="K37" s="8">
        <f t="shared" si="20"/>
        <v>200.798</v>
      </c>
      <c r="L37" s="157"/>
      <c r="M37" s="162">
        <f t="shared" si="1"/>
        <v>27838.89</v>
      </c>
      <c r="N37" s="312">
        <f t="shared" si="2"/>
        <v>1.4424295336787565</v>
      </c>
      <c r="O37" s="159">
        <f t="shared" si="3"/>
        <v>1815.23</v>
      </c>
      <c r="P37" s="212">
        <f t="shared" si="17"/>
        <v>141616.42000000001</v>
      </c>
      <c r="Q37" s="225">
        <f t="shared" si="4"/>
        <v>7.3376383419689128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23493.37</v>
      </c>
      <c r="X37" s="352">
        <f t="shared" si="19"/>
        <v>165109.79</v>
      </c>
      <c r="Y37" s="355"/>
      <c r="Z37" s="356">
        <f t="shared" si="6"/>
        <v>-145809.79</v>
      </c>
      <c r="AA37" s="357">
        <f t="shared" si="7"/>
        <v>8.5500000000000007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1.22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168.85400000000001</v>
      </c>
      <c r="K38" s="8">
        <f t="shared" si="20"/>
        <v>369.65200000000004</v>
      </c>
      <c r="L38" s="157"/>
      <c r="M38" s="162">
        <f t="shared" si="1"/>
        <v>47906.69</v>
      </c>
      <c r="N38" s="312">
        <f t="shared" si="2"/>
        <v>2.4822119170984456</v>
      </c>
      <c r="O38" s="159">
        <f t="shared" si="3"/>
        <v>3341.64</v>
      </c>
      <c r="P38" s="212">
        <f t="shared" si="17"/>
        <v>251543.46</v>
      </c>
      <c r="Q38" s="225">
        <f t="shared" si="4"/>
        <v>13.033339896373057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43249.279999999999</v>
      </c>
      <c r="X38" s="352">
        <f t="shared" si="19"/>
        <v>294792.74</v>
      </c>
      <c r="Y38" s="355"/>
      <c r="Z38" s="356">
        <f t="shared" si="6"/>
        <v>-275492.74</v>
      </c>
      <c r="AA38" s="357">
        <f t="shared" si="7"/>
        <v>15.27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2.2400000000000002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322.51100000000002</v>
      </c>
      <c r="K39" s="18">
        <f t="shared" si="20"/>
        <v>692.16300000000001</v>
      </c>
      <c r="L39" s="157"/>
      <c r="M39" s="164">
        <f t="shared" si="1"/>
        <v>83446.84</v>
      </c>
      <c r="N39" s="314">
        <f t="shared" si="2"/>
        <v>4.3236704663212437</v>
      </c>
      <c r="O39" s="161">
        <f t="shared" si="3"/>
        <v>6257.13</v>
      </c>
      <c r="P39" s="211">
        <f t="shared" si="17"/>
        <v>453976.69</v>
      </c>
      <c r="Q39" s="226">
        <f t="shared" si="4"/>
        <v>23.52210829015544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80983.070000000007</v>
      </c>
      <c r="X39" s="369">
        <f t="shared" si="19"/>
        <v>534959.76</v>
      </c>
      <c r="Y39" s="355"/>
      <c r="Z39" s="372">
        <f t="shared" si="6"/>
        <v>-515659.76</v>
      </c>
      <c r="AA39" s="373">
        <f t="shared" si="7"/>
        <v>27.72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4.2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4">
        <v>1</v>
      </c>
      <c r="C43" s="394"/>
      <c r="D43" s="394"/>
      <c r="E43" s="394"/>
      <c r="F43" s="394">
        <v>2</v>
      </c>
      <c r="G43" s="394"/>
      <c r="H43" s="394"/>
      <c r="I43" s="394"/>
      <c r="J43" s="394">
        <v>3</v>
      </c>
      <c r="K43" s="394"/>
      <c r="L43" s="394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4"/>
      <c r="W43" s="431">
        <v>5</v>
      </c>
      <c r="X43" s="432"/>
      <c r="Y43" s="394"/>
      <c r="Z43" s="394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honeticPr fontId="2" type="noConversion"/>
  <pageMargins left="0.75" right="0.75" top="1" bottom="1" header="0.5" footer="0.5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L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0.06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0.06</v>
      </c>
      <c r="K20" s="8">
        <f>J20</f>
        <v>0.06</v>
      </c>
      <c r="L20" s="157"/>
      <c r="M20" s="162">
        <f t="shared" ref="M20:M39" si="1">ROUND(C20*O20-K20*$O$6,2)</f>
        <v>7.2</v>
      </c>
      <c r="N20" s="312">
        <f t="shared" ref="N20:N39" si="2">IF($O$10&gt;0,M20/$O$10,0)</f>
        <v>3.7305699481865288E-4</v>
      </c>
      <c r="O20" s="159">
        <f t="shared" ref="O20:O39" si="3">ROUND(ROUND(K20,2)*$O$4,2)</f>
        <v>0.54</v>
      </c>
      <c r="P20" s="212">
        <f>ROUND(J20*$O$6,2)</f>
        <v>0.36</v>
      </c>
      <c r="Q20" s="225">
        <f t="shared" ref="Q20:Q39" si="4">P20/$O$10</f>
        <v>1.8652849740932641E-5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7.02</v>
      </c>
      <c r="X20" s="352">
        <f>ROUND(P20+W20,2)</f>
        <v>7.38</v>
      </c>
      <c r="Y20" s="355"/>
      <c r="Z20" s="356">
        <f t="shared" ref="Z20:Z39" si="6">IF($O$10&gt;0,ROUND($O$10-X20,2),0)</f>
        <v>19292.62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35737.474074074074</v>
      </c>
      <c r="AC20" s="359">
        <f t="shared" ref="AC20:AC39" si="9">IF(AB20&gt;0,AB20+G20,0)</f>
        <v>35737.474074074074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0.06</v>
      </c>
      <c r="K21" s="8">
        <f>K20+ROUND(J21,3)</f>
        <v>0.12</v>
      </c>
      <c r="L21" s="157"/>
      <c r="M21" s="162">
        <f t="shared" si="1"/>
        <v>14.4</v>
      </c>
      <c r="N21" s="312">
        <f t="shared" si="2"/>
        <v>7.4611398963730577E-4</v>
      </c>
      <c r="O21" s="159">
        <f t="shared" si="3"/>
        <v>1.08</v>
      </c>
      <c r="P21" s="212">
        <f t="shared" ref="P21:P39" si="17">ROUND((ROUND(K20,2)*(G21-G20)*$O$4+P20+J21*$O$6),2)</f>
        <v>7.23</v>
      </c>
      <c r="Q21" s="225">
        <f t="shared" si="4"/>
        <v>3.746113989637306E-4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14.04</v>
      </c>
      <c r="X21" s="352">
        <f t="shared" ref="X21:X39" si="19">ROUND(P21+W21,2)</f>
        <v>21.27</v>
      </c>
      <c r="Y21" s="355"/>
      <c r="Z21" s="356">
        <f t="shared" si="6"/>
        <v>19278.73</v>
      </c>
      <c r="AA21" s="357">
        <f t="shared" si="7"/>
        <v>0</v>
      </c>
      <c r="AB21" s="358">
        <f t="shared" si="8"/>
        <v>17861.075925925925</v>
      </c>
      <c r="AC21" s="359">
        <f t="shared" si="9"/>
        <v>17873.075925925925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0.06</v>
      </c>
      <c r="K22" s="8">
        <f t="shared" ref="K22:K39" si="20">K21+ROUND(J22,3)</f>
        <v>0.18</v>
      </c>
      <c r="L22" s="157"/>
      <c r="M22" s="162">
        <f t="shared" si="1"/>
        <v>23.37</v>
      </c>
      <c r="N22" s="312">
        <f t="shared" si="2"/>
        <v>1.210880829015544E-3</v>
      </c>
      <c r="O22" s="159">
        <f t="shared" si="3"/>
        <v>1.63</v>
      </c>
      <c r="P22" s="212">
        <f t="shared" si="17"/>
        <v>22.78</v>
      </c>
      <c r="Q22" s="225">
        <f t="shared" si="4"/>
        <v>1.1803108808290156E-3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21.06</v>
      </c>
      <c r="X22" s="352">
        <f t="shared" si="19"/>
        <v>43.84</v>
      </c>
      <c r="Y22" s="355"/>
      <c r="Z22" s="356">
        <f t="shared" si="6"/>
        <v>19256.16</v>
      </c>
      <c r="AA22" s="357">
        <f t="shared" si="7"/>
        <v>0</v>
      </c>
      <c r="AB22" s="358">
        <f t="shared" si="8"/>
        <v>11823.93128834356</v>
      </c>
      <c r="AC22" s="359">
        <f t="shared" si="9"/>
        <v>11849.93128834356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0.09</v>
      </c>
      <c r="K23" s="8">
        <f t="shared" si="20"/>
        <v>0.27</v>
      </c>
      <c r="L23" s="157"/>
      <c r="M23" s="162">
        <f t="shared" si="1"/>
        <v>37.42</v>
      </c>
      <c r="N23" s="312">
        <f t="shared" si="2"/>
        <v>1.9388601036269431E-3</v>
      </c>
      <c r="O23" s="159">
        <f t="shared" si="3"/>
        <v>2.44</v>
      </c>
      <c r="P23" s="212">
        <f t="shared" si="17"/>
        <v>49.36</v>
      </c>
      <c r="Q23" s="225">
        <f t="shared" si="4"/>
        <v>2.5575129533678756E-3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31.59</v>
      </c>
      <c r="X23" s="352">
        <f t="shared" si="19"/>
        <v>80.95</v>
      </c>
      <c r="Y23" s="355"/>
      <c r="Z23" s="356">
        <f t="shared" si="6"/>
        <v>19219.05</v>
      </c>
      <c r="AA23" s="357">
        <f t="shared" si="7"/>
        <v>0</v>
      </c>
      <c r="AB23" s="358">
        <f t="shared" si="8"/>
        <v>7887.0172131147547</v>
      </c>
      <c r="AC23" s="359">
        <f t="shared" si="9"/>
        <v>7929.0172131147547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0.13600000000000001</v>
      </c>
      <c r="K24" s="15">
        <f t="shared" si="20"/>
        <v>0.40600000000000003</v>
      </c>
      <c r="L24" s="157"/>
      <c r="M24" s="163">
        <f t="shared" si="1"/>
        <v>60.63</v>
      </c>
      <c r="N24" s="313">
        <f t="shared" si="2"/>
        <v>3.1414507772020727E-3</v>
      </c>
      <c r="O24" s="160">
        <f t="shared" si="3"/>
        <v>3.71</v>
      </c>
      <c r="P24" s="213">
        <f t="shared" si="17"/>
        <v>94.11</v>
      </c>
      <c r="Q24" s="224">
        <f t="shared" si="4"/>
        <v>4.8761658031088086E-3</v>
      </c>
      <c r="R24" s="121">
        <f t="shared" si="21"/>
        <v>25</v>
      </c>
      <c r="S24" s="122">
        <f t="shared" si="22"/>
        <v>0.42</v>
      </c>
      <c r="T24" s="132">
        <f t="shared" si="18"/>
        <v>42</v>
      </c>
      <c r="U24" s="122">
        <f t="shared" si="23"/>
        <v>0.7</v>
      </c>
      <c r="V24" s="386"/>
      <c r="W24" s="360">
        <f t="shared" si="5"/>
        <v>47.5</v>
      </c>
      <c r="X24" s="361">
        <f t="shared" si="19"/>
        <v>141.61000000000001</v>
      </c>
      <c r="Y24" s="355"/>
      <c r="Z24" s="364">
        <f t="shared" si="6"/>
        <v>19158.39</v>
      </c>
      <c r="AA24" s="365">
        <f t="shared" si="7"/>
        <v>0.01</v>
      </c>
      <c r="AB24" s="366">
        <f t="shared" si="8"/>
        <v>5174.2291105121294</v>
      </c>
      <c r="AC24" s="367">
        <f t="shared" si="9"/>
        <v>5234.2291105121294</v>
      </c>
      <c r="AD24" s="174">
        <v>5</v>
      </c>
      <c r="AE24" s="389"/>
      <c r="AF24" s="362">
        <f t="shared" si="10"/>
        <v>0.5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0.20699999999999999</v>
      </c>
      <c r="K25" s="8">
        <f t="shared" si="20"/>
        <v>0.61299999999999999</v>
      </c>
      <c r="L25" s="157"/>
      <c r="M25" s="162">
        <f t="shared" si="1"/>
        <v>95.5</v>
      </c>
      <c r="N25" s="312">
        <f t="shared" si="2"/>
        <v>4.9481865284974093E-3</v>
      </c>
      <c r="O25" s="159">
        <f t="shared" si="3"/>
        <v>5.51</v>
      </c>
      <c r="P25" s="212">
        <f t="shared" si="17"/>
        <v>169.48</v>
      </c>
      <c r="Q25" s="225">
        <f t="shared" si="4"/>
        <v>8.7813471502590675E-3</v>
      </c>
      <c r="R25" s="119">
        <f t="shared" si="21"/>
        <v>31</v>
      </c>
      <c r="S25" s="120">
        <f t="shared" si="22"/>
        <v>0.39</v>
      </c>
      <c r="T25" s="126">
        <f t="shared" si="18"/>
        <v>49</v>
      </c>
      <c r="U25" s="127">
        <f t="shared" si="23"/>
        <v>0.61</v>
      </c>
      <c r="V25" s="386"/>
      <c r="W25" s="351">
        <f t="shared" si="5"/>
        <v>71.72</v>
      </c>
      <c r="X25" s="352">
        <f t="shared" si="19"/>
        <v>241.2</v>
      </c>
      <c r="Y25" s="355"/>
      <c r="Z25" s="356">
        <f t="shared" si="6"/>
        <v>19058.8</v>
      </c>
      <c r="AA25" s="357">
        <f t="shared" si="7"/>
        <v>0.01</v>
      </c>
      <c r="AB25" s="358">
        <f t="shared" si="8"/>
        <v>3469.360435571688</v>
      </c>
      <c r="AC25" s="359">
        <f t="shared" si="9"/>
        <v>3549.360435571688</v>
      </c>
      <c r="AD25" s="174">
        <v>6</v>
      </c>
      <c r="AE25" s="389"/>
      <c r="AF25" s="353">
        <f t="shared" si="10"/>
        <v>0.42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0.31900000000000001</v>
      </c>
      <c r="K26" s="8">
        <f t="shared" si="20"/>
        <v>0.93199999999999994</v>
      </c>
      <c r="L26" s="157"/>
      <c r="M26" s="162">
        <f t="shared" si="1"/>
        <v>154.19999999999999</v>
      </c>
      <c r="N26" s="312">
        <f t="shared" si="2"/>
        <v>7.9896373056994804E-3</v>
      </c>
      <c r="O26" s="159">
        <f t="shared" si="3"/>
        <v>8.41</v>
      </c>
      <c r="P26" s="212">
        <f t="shared" si="17"/>
        <v>303.74</v>
      </c>
      <c r="Q26" s="225">
        <f t="shared" si="4"/>
        <v>1.573782383419689E-2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109.04</v>
      </c>
      <c r="X26" s="352">
        <f t="shared" si="19"/>
        <v>412.78</v>
      </c>
      <c r="Y26" s="355"/>
      <c r="Z26" s="356">
        <f t="shared" si="6"/>
        <v>18887.22</v>
      </c>
      <c r="AA26" s="357">
        <f t="shared" si="7"/>
        <v>0.02</v>
      </c>
      <c r="AB26" s="358">
        <f t="shared" si="8"/>
        <v>2256.1774078477997</v>
      </c>
      <c r="AC26" s="359">
        <f t="shared" si="9"/>
        <v>2360.1774078477997</v>
      </c>
      <c r="AD26" s="174">
        <v>7</v>
      </c>
      <c r="AE26" s="389"/>
      <c r="AF26" s="353">
        <f t="shared" si="10"/>
        <v>0.36</v>
      </c>
      <c r="AG26" s="354">
        <f t="shared" si="11"/>
        <v>0.01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0.498</v>
      </c>
      <c r="K27" s="8">
        <f t="shared" si="20"/>
        <v>1.43</v>
      </c>
      <c r="L27" s="157"/>
      <c r="M27" s="162">
        <f t="shared" si="1"/>
        <v>250.02</v>
      </c>
      <c r="N27" s="312">
        <f t="shared" si="2"/>
        <v>1.295440414507772E-2</v>
      </c>
      <c r="O27" s="159">
        <f t="shared" si="3"/>
        <v>12.93</v>
      </c>
      <c r="P27" s="212">
        <f t="shared" si="17"/>
        <v>542.13</v>
      </c>
      <c r="Q27" s="225">
        <f t="shared" si="4"/>
        <v>2.808963730569948E-2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167.31</v>
      </c>
      <c r="X27" s="352">
        <f t="shared" si="19"/>
        <v>709.44</v>
      </c>
      <c r="Y27" s="355"/>
      <c r="Z27" s="356">
        <f t="shared" si="6"/>
        <v>18590.560000000001</v>
      </c>
      <c r="AA27" s="357">
        <f t="shared" si="7"/>
        <v>0.04</v>
      </c>
      <c r="AB27" s="358">
        <f t="shared" si="8"/>
        <v>1448.1367362722351</v>
      </c>
      <c r="AC27" s="359">
        <f t="shared" si="9"/>
        <v>1580.1367362722351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0.78700000000000003</v>
      </c>
      <c r="K28" s="8">
        <f t="shared" si="20"/>
        <v>2.2170000000000001</v>
      </c>
      <c r="L28" s="157"/>
      <c r="M28" s="162">
        <f t="shared" si="1"/>
        <v>408.17</v>
      </c>
      <c r="N28" s="312">
        <f t="shared" si="2"/>
        <v>2.1148704663212437E-2</v>
      </c>
      <c r="O28" s="159">
        <f t="shared" si="3"/>
        <v>20.07</v>
      </c>
      <c r="P28" s="212">
        <f t="shared" si="17"/>
        <v>960.52</v>
      </c>
      <c r="Q28" s="225">
        <f t="shared" si="4"/>
        <v>4.9767875647668394E-2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259.39</v>
      </c>
      <c r="X28" s="352">
        <f t="shared" si="19"/>
        <v>1219.9100000000001</v>
      </c>
      <c r="Y28" s="355"/>
      <c r="Z28" s="356">
        <f t="shared" si="6"/>
        <v>18080.09</v>
      </c>
      <c r="AA28" s="357">
        <f t="shared" si="7"/>
        <v>0.06</v>
      </c>
      <c r="AB28" s="358">
        <f t="shared" si="8"/>
        <v>911.19093173891372</v>
      </c>
      <c r="AC28" s="359">
        <f t="shared" si="9"/>
        <v>1075.1909317389136</v>
      </c>
      <c r="AD28" s="174">
        <v>9</v>
      </c>
      <c r="AE28" s="389"/>
      <c r="AF28" s="353">
        <f t="shared" si="10"/>
        <v>0.27</v>
      </c>
      <c r="AG28" s="354">
        <f t="shared" si="11"/>
        <v>0.01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1.2669999999999999</v>
      </c>
      <c r="K29" s="15">
        <f t="shared" si="20"/>
        <v>3.484</v>
      </c>
      <c r="L29" s="157"/>
      <c r="M29" s="163">
        <f t="shared" si="1"/>
        <v>671.22</v>
      </c>
      <c r="N29" s="313">
        <f t="shared" si="2"/>
        <v>3.4778238341968915E-2</v>
      </c>
      <c r="O29" s="160">
        <f t="shared" si="3"/>
        <v>31.46</v>
      </c>
      <c r="P29" s="213">
        <f t="shared" si="17"/>
        <v>1750.81</v>
      </c>
      <c r="Q29" s="224">
        <f t="shared" si="4"/>
        <v>9.0715544041450769E-2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407.63</v>
      </c>
      <c r="X29" s="361">
        <f t="shared" si="19"/>
        <v>2158.44</v>
      </c>
      <c r="Y29" s="355"/>
      <c r="Z29" s="364">
        <f t="shared" si="6"/>
        <v>17141.560000000001</v>
      </c>
      <c r="AA29" s="365">
        <f t="shared" si="7"/>
        <v>0.11</v>
      </c>
      <c r="AB29" s="366">
        <f t="shared" si="8"/>
        <v>555.23407501589304</v>
      </c>
      <c r="AC29" s="367">
        <f t="shared" si="9"/>
        <v>758.23407501589304</v>
      </c>
      <c r="AD29" s="174">
        <v>10</v>
      </c>
      <c r="AE29" s="389"/>
      <c r="AF29" s="362">
        <f t="shared" si="10"/>
        <v>0.23</v>
      </c>
      <c r="AG29" s="363">
        <f t="shared" si="11"/>
        <v>0.02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2.0779999999999998</v>
      </c>
      <c r="K30" s="8">
        <f t="shared" si="20"/>
        <v>5.5619999999999994</v>
      </c>
      <c r="L30" s="157"/>
      <c r="M30" s="162">
        <f t="shared" si="1"/>
        <v>1122.6099999999999</v>
      </c>
      <c r="N30" s="312">
        <f t="shared" si="2"/>
        <v>5.8166321243523313E-2</v>
      </c>
      <c r="O30" s="159">
        <f t="shared" si="3"/>
        <v>50.26</v>
      </c>
      <c r="P30" s="212">
        <f t="shared" si="17"/>
        <v>3210.4</v>
      </c>
      <c r="Q30" s="225">
        <f t="shared" si="4"/>
        <v>0.1663419689119171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650.75</v>
      </c>
      <c r="X30" s="352">
        <f t="shared" si="19"/>
        <v>3861.15</v>
      </c>
      <c r="Y30" s="355"/>
      <c r="Z30" s="356">
        <f t="shared" si="6"/>
        <v>15438.85</v>
      </c>
      <c r="AA30" s="357">
        <f t="shared" si="7"/>
        <v>0.2</v>
      </c>
      <c r="AB30" s="358">
        <f t="shared" si="8"/>
        <v>317.53780342220455</v>
      </c>
      <c r="AC30" s="359">
        <f t="shared" si="9"/>
        <v>566.53780342220455</v>
      </c>
      <c r="AD30" s="174">
        <v>11</v>
      </c>
      <c r="AE30" s="389"/>
      <c r="AF30" s="353">
        <f t="shared" si="10"/>
        <v>0.2</v>
      </c>
      <c r="AG30" s="354">
        <f t="shared" si="11"/>
        <v>0.03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3.47</v>
      </c>
      <c r="K31" s="8">
        <f t="shared" si="20"/>
        <v>9.032</v>
      </c>
      <c r="L31" s="157"/>
      <c r="M31" s="162">
        <f t="shared" si="1"/>
        <v>1741.67</v>
      </c>
      <c r="N31" s="312">
        <f t="shared" si="2"/>
        <v>9.0241968911917103E-2</v>
      </c>
      <c r="O31" s="159">
        <f t="shared" si="3"/>
        <v>81.63</v>
      </c>
      <c r="P31" s="212">
        <f t="shared" si="17"/>
        <v>5895.13</v>
      </c>
      <c r="Q31" s="225">
        <f t="shared" si="4"/>
        <v>0.30544715025906738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1056.74</v>
      </c>
      <c r="X31" s="352">
        <f t="shared" si="19"/>
        <v>6951.87</v>
      </c>
      <c r="Y31" s="355"/>
      <c r="Z31" s="356">
        <f t="shared" si="6"/>
        <v>12348.13</v>
      </c>
      <c r="AA31" s="357">
        <f t="shared" si="7"/>
        <v>0.36</v>
      </c>
      <c r="AB31" s="358">
        <f t="shared" si="8"/>
        <v>161.6258973416636</v>
      </c>
      <c r="AC31" s="359">
        <f t="shared" si="9"/>
        <v>463.62589734166363</v>
      </c>
      <c r="AD31" s="174">
        <v>12</v>
      </c>
      <c r="AE31" s="389"/>
      <c r="AF31" s="353">
        <f t="shared" si="10"/>
        <v>0.18</v>
      </c>
      <c r="AG31" s="354">
        <f t="shared" si="11"/>
        <v>0.05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5.899</v>
      </c>
      <c r="K32" s="8">
        <f t="shared" si="20"/>
        <v>14.931000000000001</v>
      </c>
      <c r="L32" s="157"/>
      <c r="M32" s="162">
        <f t="shared" si="1"/>
        <v>2744.78</v>
      </c>
      <c r="N32" s="312">
        <f t="shared" si="2"/>
        <v>0.14221658031088083</v>
      </c>
      <c r="O32" s="159">
        <f t="shared" si="3"/>
        <v>134.97</v>
      </c>
      <c r="P32" s="212">
        <f t="shared" si="17"/>
        <v>10828.4</v>
      </c>
      <c r="Q32" s="225">
        <f t="shared" si="4"/>
        <v>0.56105699481865279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1746.93</v>
      </c>
      <c r="X32" s="352">
        <f t="shared" si="19"/>
        <v>12575.33</v>
      </c>
      <c r="Y32" s="355"/>
      <c r="Z32" s="356">
        <f t="shared" si="6"/>
        <v>6724.67</v>
      </c>
      <c r="AA32" s="357">
        <f t="shared" si="7"/>
        <v>0.65</v>
      </c>
      <c r="AB32" s="358">
        <f t="shared" si="8"/>
        <v>60.177921019485815</v>
      </c>
      <c r="AC32" s="359">
        <f t="shared" si="9"/>
        <v>422.17792101948584</v>
      </c>
      <c r="AD32" s="174">
        <v>13</v>
      </c>
      <c r="AE32" s="389"/>
      <c r="AF32" s="353">
        <f t="shared" si="10"/>
        <v>0.16</v>
      </c>
      <c r="AG32" s="354">
        <f t="shared" si="11"/>
        <v>0.09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10.205</v>
      </c>
      <c r="K33" s="8">
        <f t="shared" si="20"/>
        <v>25.136000000000003</v>
      </c>
      <c r="L33" s="157"/>
      <c r="M33" s="162">
        <f t="shared" si="1"/>
        <v>4394.58</v>
      </c>
      <c r="N33" s="312">
        <f t="shared" si="2"/>
        <v>0.22769844559585492</v>
      </c>
      <c r="O33" s="159">
        <f t="shared" si="3"/>
        <v>227.27</v>
      </c>
      <c r="P33" s="212">
        <f t="shared" si="17"/>
        <v>18987.66</v>
      </c>
      <c r="Q33" s="225">
        <f t="shared" si="4"/>
        <v>0.98381658031088082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2940.91</v>
      </c>
      <c r="X33" s="352">
        <f t="shared" si="19"/>
        <v>21928.57</v>
      </c>
      <c r="Y33" s="355"/>
      <c r="Z33" s="356">
        <f t="shared" si="6"/>
        <v>-2628.57</v>
      </c>
      <c r="AA33" s="357">
        <f t="shared" si="7"/>
        <v>1.1399999999999999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0.15</v>
      </c>
      <c r="AG33" s="354">
        <f t="shared" si="11"/>
        <v>0.15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17.960999999999999</v>
      </c>
      <c r="K34" s="15">
        <f t="shared" si="20"/>
        <v>43.097000000000001</v>
      </c>
      <c r="L34" s="157"/>
      <c r="M34" s="163">
        <f t="shared" si="1"/>
        <v>7144.2</v>
      </c>
      <c r="N34" s="313">
        <f t="shared" si="2"/>
        <v>0.37016580310880826</v>
      </c>
      <c r="O34" s="160">
        <f t="shared" si="3"/>
        <v>389.62</v>
      </c>
      <c r="P34" s="213">
        <f t="shared" si="17"/>
        <v>32731.360000000001</v>
      </c>
      <c r="Q34" s="224">
        <f t="shared" si="4"/>
        <v>1.6959253886010364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5042.3500000000004</v>
      </c>
      <c r="X34" s="361">
        <f t="shared" si="19"/>
        <v>37773.71</v>
      </c>
      <c r="Y34" s="355"/>
      <c r="Z34" s="364">
        <f t="shared" si="6"/>
        <v>-18473.71</v>
      </c>
      <c r="AA34" s="365">
        <f t="shared" si="7"/>
        <v>1.96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0.26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32.15</v>
      </c>
      <c r="K35" s="8">
        <f t="shared" si="20"/>
        <v>75.247</v>
      </c>
      <c r="L35" s="157"/>
      <c r="M35" s="162">
        <f t="shared" si="1"/>
        <v>11793.2</v>
      </c>
      <c r="N35" s="312">
        <f t="shared" si="2"/>
        <v>0.6110466321243524</v>
      </c>
      <c r="O35" s="159">
        <f t="shared" si="3"/>
        <v>680.26</v>
      </c>
      <c r="P35" s="212">
        <f t="shared" si="17"/>
        <v>56301.7</v>
      </c>
      <c r="Q35" s="225">
        <f t="shared" si="4"/>
        <v>2.917186528497409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8803.9</v>
      </c>
      <c r="X35" s="352">
        <f t="shared" si="19"/>
        <v>65105.599999999999</v>
      </c>
      <c r="Y35" s="355"/>
      <c r="Z35" s="356">
        <f t="shared" si="6"/>
        <v>-45805.599999999999</v>
      </c>
      <c r="AA35" s="357">
        <f t="shared" si="7"/>
        <v>3.37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0.46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58.512999999999998</v>
      </c>
      <c r="K36" s="8">
        <f t="shared" si="20"/>
        <v>133.76</v>
      </c>
      <c r="L36" s="157"/>
      <c r="M36" s="162">
        <f t="shared" si="1"/>
        <v>19753.669999999998</v>
      </c>
      <c r="N36" s="312">
        <f t="shared" si="2"/>
        <v>1.0235062176165801</v>
      </c>
      <c r="O36" s="159">
        <f t="shared" si="3"/>
        <v>1209.19</v>
      </c>
      <c r="P36" s="212">
        <f t="shared" si="17"/>
        <v>97468.38</v>
      </c>
      <c r="Q36" s="225">
        <f t="shared" si="4"/>
        <v>5.0501751295336792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15649.92</v>
      </c>
      <c r="X36" s="352">
        <f t="shared" si="19"/>
        <v>113118.3</v>
      </c>
      <c r="Y36" s="355"/>
      <c r="Z36" s="356">
        <f t="shared" si="6"/>
        <v>-93818.3</v>
      </c>
      <c r="AA36" s="357">
        <f t="shared" si="7"/>
        <v>5.86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0.81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108.249</v>
      </c>
      <c r="K37" s="8">
        <f t="shared" si="20"/>
        <v>242.00899999999999</v>
      </c>
      <c r="L37" s="157"/>
      <c r="M37" s="162">
        <f t="shared" si="1"/>
        <v>33552.269999999997</v>
      </c>
      <c r="N37" s="312">
        <f t="shared" si="2"/>
        <v>1.7384595854922278</v>
      </c>
      <c r="O37" s="159">
        <f t="shared" si="3"/>
        <v>2187.77</v>
      </c>
      <c r="P37" s="212">
        <f t="shared" si="17"/>
        <v>170669.3</v>
      </c>
      <c r="Q37" s="225">
        <f t="shared" si="4"/>
        <v>8.8429689119170973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28315.05</v>
      </c>
      <c r="X37" s="352">
        <f t="shared" si="19"/>
        <v>198984.35</v>
      </c>
      <c r="Y37" s="355"/>
      <c r="Z37" s="356">
        <f t="shared" si="6"/>
        <v>-179684.35</v>
      </c>
      <c r="AA37" s="357">
        <f t="shared" si="7"/>
        <v>10.31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1.47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203.50800000000001</v>
      </c>
      <c r="K38" s="8">
        <f t="shared" si="20"/>
        <v>445.517</v>
      </c>
      <c r="L38" s="157"/>
      <c r="M38" s="162">
        <f t="shared" si="1"/>
        <v>57739.4</v>
      </c>
      <c r="N38" s="312">
        <f t="shared" si="2"/>
        <v>2.9916787564766838</v>
      </c>
      <c r="O38" s="159">
        <f t="shared" si="3"/>
        <v>4027.5</v>
      </c>
      <c r="P38" s="212">
        <f t="shared" si="17"/>
        <v>303156.57</v>
      </c>
      <c r="Q38" s="225">
        <f t="shared" si="4"/>
        <v>15.707594300518135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52125.49</v>
      </c>
      <c r="X38" s="352">
        <f t="shared" si="19"/>
        <v>355282.06</v>
      </c>
      <c r="Y38" s="355"/>
      <c r="Z38" s="356">
        <f t="shared" si="6"/>
        <v>-335982.06</v>
      </c>
      <c r="AA38" s="357">
        <f t="shared" si="7"/>
        <v>18.41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2.7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388.7</v>
      </c>
      <c r="K39" s="18">
        <f t="shared" si="20"/>
        <v>834.21699999999998</v>
      </c>
      <c r="L39" s="157"/>
      <c r="M39" s="164">
        <f t="shared" si="1"/>
        <v>100573.6</v>
      </c>
      <c r="N39" s="314">
        <f t="shared" si="2"/>
        <v>5.2110673575129534</v>
      </c>
      <c r="O39" s="161">
        <f t="shared" si="3"/>
        <v>7541.35</v>
      </c>
      <c r="P39" s="211">
        <f t="shared" si="17"/>
        <v>547138.81999999995</v>
      </c>
      <c r="Q39" s="226">
        <f t="shared" si="4"/>
        <v>28.349161658031086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97603.39</v>
      </c>
      <c r="X39" s="369">
        <f t="shared" si="19"/>
        <v>644742.21</v>
      </c>
      <c r="Y39" s="355"/>
      <c r="Z39" s="372">
        <f t="shared" si="6"/>
        <v>-625442.21</v>
      </c>
      <c r="AA39" s="373">
        <f t="shared" si="7"/>
        <v>33.409999999999997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5.0599999999999996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26:AI27"/>
    <mergeCell ref="M43:U43"/>
    <mergeCell ref="W43:X43"/>
    <mergeCell ref="AA43:AB43"/>
    <mergeCell ref="AF43:AG43"/>
    <mergeCell ref="AI5:AI6"/>
    <mergeCell ref="N12:O12"/>
    <mergeCell ref="M18:N18"/>
    <mergeCell ref="P18:Q18"/>
    <mergeCell ref="R18:S18"/>
    <mergeCell ref="T18:U18"/>
    <mergeCell ref="AB18:AC18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L43"/>
  <sheetViews>
    <sheetView topLeftCell="B1" workbookViewId="0">
      <selection activeCell="AL24" sqref="AL24:AL34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7.0000000000000007E-2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7.0000000000000007E-2</v>
      </c>
      <c r="K20" s="8">
        <f>J20</f>
        <v>7.0000000000000007E-2</v>
      </c>
      <c r="L20" s="157"/>
      <c r="M20" s="162">
        <f t="shared" ref="M20:M39" si="1">ROUND(C20*O20-K20*$O$6,2)</f>
        <v>8.4</v>
      </c>
      <c r="N20" s="312">
        <f t="shared" ref="N20:N39" si="2">IF($O$10&gt;0,M20/$O$10,0)</f>
        <v>4.352331606217617E-4</v>
      </c>
      <c r="O20" s="159">
        <f t="shared" ref="O20:O39" si="3">ROUND(ROUND(K20,2)*$O$4,2)</f>
        <v>0.63</v>
      </c>
      <c r="P20" s="212">
        <f>ROUND(J20*$O$6,2)</f>
        <v>0.42</v>
      </c>
      <c r="Q20" s="225">
        <f t="shared" ref="Q20:Q39" si="4">P20/$O$10</f>
        <v>2.1761658031088082E-5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8.19</v>
      </c>
      <c r="X20" s="352">
        <f>ROUND(P20+W20,2)</f>
        <v>8.61</v>
      </c>
      <c r="Y20" s="355"/>
      <c r="Z20" s="356">
        <f t="shared" ref="Z20:Z39" si="6">IF($O$10&gt;0,ROUND($O$10-X20,2),0)</f>
        <v>19291.39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30631.653968253973</v>
      </c>
      <c r="AC20" s="359">
        <f t="shared" ref="AC20:AC39" si="9">IF(AB20&gt;0,AB20+G20,0)</f>
        <v>30631.653968253973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7.0000000000000007E-2</v>
      </c>
      <c r="K21" s="8">
        <f>K20+ROUND(J21,3)</f>
        <v>0.14000000000000001</v>
      </c>
      <c r="L21" s="157"/>
      <c r="M21" s="162">
        <f t="shared" si="1"/>
        <v>16.940000000000001</v>
      </c>
      <c r="N21" s="312">
        <f t="shared" si="2"/>
        <v>8.7772020725388606E-4</v>
      </c>
      <c r="O21" s="159">
        <f t="shared" si="3"/>
        <v>1.27</v>
      </c>
      <c r="P21" s="212">
        <f t="shared" ref="P21:P39" si="17">ROUND((ROUND(K20,2)*(G21-G20)*$O$4+P20+J21*$O$6),2)</f>
        <v>8.43</v>
      </c>
      <c r="Q21" s="225">
        <f t="shared" si="4"/>
        <v>4.3678756476683936E-4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16.38</v>
      </c>
      <c r="X21" s="352">
        <f t="shared" ref="X21:X39" si="19">ROUND(P21+W21,2)</f>
        <v>24.81</v>
      </c>
      <c r="Y21" s="355"/>
      <c r="Z21" s="356">
        <f t="shared" si="6"/>
        <v>19275.189999999999</v>
      </c>
      <c r="AA21" s="357">
        <f t="shared" si="7"/>
        <v>0</v>
      </c>
      <c r="AB21" s="358">
        <f t="shared" si="8"/>
        <v>15187.633070866141</v>
      </c>
      <c r="AC21" s="359">
        <f t="shared" si="9"/>
        <v>15199.633070866141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7.0000000000000007E-2</v>
      </c>
      <c r="K22" s="8">
        <f t="shared" ref="K22:K39" si="20">K21+ROUND(J22,3)</f>
        <v>0.21000000000000002</v>
      </c>
      <c r="L22" s="157"/>
      <c r="M22" s="162">
        <f t="shared" si="1"/>
        <v>27.24</v>
      </c>
      <c r="N22" s="312">
        <f t="shared" si="2"/>
        <v>1.4113989637305699E-3</v>
      </c>
      <c r="O22" s="159">
        <f t="shared" si="3"/>
        <v>1.9</v>
      </c>
      <c r="P22" s="212">
        <f t="shared" si="17"/>
        <v>26.57</v>
      </c>
      <c r="Q22" s="225">
        <f t="shared" si="4"/>
        <v>1.3766839378238343E-3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24.57</v>
      </c>
      <c r="X22" s="352">
        <f t="shared" si="19"/>
        <v>51.14</v>
      </c>
      <c r="Y22" s="355"/>
      <c r="Z22" s="356">
        <f t="shared" si="6"/>
        <v>19248.86</v>
      </c>
      <c r="AA22" s="357">
        <f t="shared" si="7"/>
        <v>0</v>
      </c>
      <c r="AB22" s="358">
        <f t="shared" si="8"/>
        <v>10141.324210526316</v>
      </c>
      <c r="AC22" s="359">
        <f t="shared" si="9"/>
        <v>10167.324210526316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0.105</v>
      </c>
      <c r="K23" s="8">
        <f t="shared" si="20"/>
        <v>0.315</v>
      </c>
      <c r="L23" s="157"/>
      <c r="M23" s="162">
        <f t="shared" si="1"/>
        <v>44.35</v>
      </c>
      <c r="N23" s="312">
        <f t="shared" si="2"/>
        <v>2.2979274611398966E-3</v>
      </c>
      <c r="O23" s="159">
        <f t="shared" si="3"/>
        <v>2.89</v>
      </c>
      <c r="P23" s="212">
        <f t="shared" si="17"/>
        <v>57.57</v>
      </c>
      <c r="Q23" s="225">
        <f t="shared" si="4"/>
        <v>2.982901554404145E-3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36.86</v>
      </c>
      <c r="X23" s="352">
        <f t="shared" si="19"/>
        <v>94.43</v>
      </c>
      <c r="Y23" s="355"/>
      <c r="Z23" s="356">
        <f t="shared" si="6"/>
        <v>19205.57</v>
      </c>
      <c r="AA23" s="357">
        <f t="shared" si="7"/>
        <v>0</v>
      </c>
      <c r="AB23" s="358">
        <f t="shared" si="8"/>
        <v>6655.7294117647061</v>
      </c>
      <c r="AC23" s="359">
        <f t="shared" si="9"/>
        <v>6697.7294117647061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0.159</v>
      </c>
      <c r="K24" s="15">
        <f t="shared" si="20"/>
        <v>0.47399999999999998</v>
      </c>
      <c r="L24" s="157"/>
      <c r="M24" s="163">
        <f t="shared" si="1"/>
        <v>69.41</v>
      </c>
      <c r="N24" s="313">
        <f t="shared" si="2"/>
        <v>3.5963730569948185E-3</v>
      </c>
      <c r="O24" s="160">
        <f t="shared" si="3"/>
        <v>4.25</v>
      </c>
      <c r="P24" s="213">
        <f t="shared" si="17"/>
        <v>110.59</v>
      </c>
      <c r="Q24" s="224">
        <f t="shared" si="4"/>
        <v>5.7300518134715027E-3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55.46</v>
      </c>
      <c r="X24" s="361">
        <f t="shared" si="19"/>
        <v>166.05</v>
      </c>
      <c r="Y24" s="355"/>
      <c r="Z24" s="364">
        <f t="shared" si="6"/>
        <v>19133.95</v>
      </c>
      <c r="AA24" s="365">
        <f t="shared" si="7"/>
        <v>0.01</v>
      </c>
      <c r="AB24" s="366">
        <f t="shared" si="8"/>
        <v>4512.5454117647059</v>
      </c>
      <c r="AC24" s="367">
        <f t="shared" si="9"/>
        <v>4572.5454117647059</v>
      </c>
      <c r="AD24" s="174">
        <v>5</v>
      </c>
      <c r="AE24" s="389"/>
      <c r="AF24" s="362">
        <f t="shared" si="10"/>
        <v>0.5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0.24199999999999999</v>
      </c>
      <c r="K25" s="8">
        <f t="shared" si="20"/>
        <v>0.71599999999999997</v>
      </c>
      <c r="L25" s="157"/>
      <c r="M25" s="162">
        <f t="shared" si="1"/>
        <v>112.88</v>
      </c>
      <c r="N25" s="312">
        <f t="shared" si="2"/>
        <v>5.8487046632124352E-3</v>
      </c>
      <c r="O25" s="159">
        <f t="shared" si="3"/>
        <v>6.51</v>
      </c>
      <c r="P25" s="212">
        <f t="shared" si="17"/>
        <v>197.02</v>
      </c>
      <c r="Q25" s="225">
        <f t="shared" si="4"/>
        <v>1.0208290155440416E-2</v>
      </c>
      <c r="R25" s="119">
        <f t="shared" si="21"/>
        <v>30</v>
      </c>
      <c r="S25" s="120">
        <f t="shared" si="22"/>
        <v>0.38</v>
      </c>
      <c r="T25" s="126">
        <f t="shared" si="18"/>
        <v>48</v>
      </c>
      <c r="U25" s="127">
        <f t="shared" si="23"/>
        <v>0.6</v>
      </c>
      <c r="V25" s="386"/>
      <c r="W25" s="351">
        <f t="shared" si="5"/>
        <v>83.77</v>
      </c>
      <c r="X25" s="352">
        <f t="shared" si="19"/>
        <v>280.79000000000002</v>
      </c>
      <c r="Y25" s="355"/>
      <c r="Z25" s="356">
        <f t="shared" si="6"/>
        <v>19019.21</v>
      </c>
      <c r="AA25" s="357">
        <f t="shared" si="7"/>
        <v>0.01</v>
      </c>
      <c r="AB25" s="358">
        <f t="shared" si="8"/>
        <v>2931.831950844854</v>
      </c>
      <c r="AC25" s="359">
        <f t="shared" si="9"/>
        <v>3011.831950844854</v>
      </c>
      <c r="AD25" s="174">
        <v>6</v>
      </c>
      <c r="AE25" s="389"/>
      <c r="AF25" s="353">
        <f t="shared" si="10"/>
        <v>0.43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0.373</v>
      </c>
      <c r="K26" s="8">
        <f t="shared" si="20"/>
        <v>1.089</v>
      </c>
      <c r="L26" s="157"/>
      <c r="M26" s="162">
        <f t="shared" si="1"/>
        <v>180.62</v>
      </c>
      <c r="N26" s="312">
        <f t="shared" si="2"/>
        <v>9.3585492227979284E-3</v>
      </c>
      <c r="O26" s="159">
        <f t="shared" si="3"/>
        <v>9.85</v>
      </c>
      <c r="P26" s="212">
        <f t="shared" si="17"/>
        <v>355.47</v>
      </c>
      <c r="Q26" s="225">
        <f t="shared" si="4"/>
        <v>1.8418134715025909E-2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127.41</v>
      </c>
      <c r="X26" s="352">
        <f t="shared" si="19"/>
        <v>482.88</v>
      </c>
      <c r="Y26" s="355"/>
      <c r="Z26" s="356">
        <f t="shared" si="6"/>
        <v>18817.12</v>
      </c>
      <c r="AA26" s="357">
        <f t="shared" si="7"/>
        <v>0.03</v>
      </c>
      <c r="AB26" s="358">
        <f t="shared" si="8"/>
        <v>1920.7155329949237</v>
      </c>
      <c r="AC26" s="359">
        <f t="shared" si="9"/>
        <v>2024.7155329949237</v>
      </c>
      <c r="AD26" s="174">
        <v>7</v>
      </c>
      <c r="AE26" s="389"/>
      <c r="AF26" s="353">
        <f t="shared" si="10"/>
        <v>0.36</v>
      </c>
      <c r="AG26" s="354">
        <f t="shared" si="11"/>
        <v>0.01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0.58199999999999996</v>
      </c>
      <c r="K27" s="8">
        <f t="shared" si="20"/>
        <v>1.6709999999999998</v>
      </c>
      <c r="L27" s="157"/>
      <c r="M27" s="162">
        <f t="shared" si="1"/>
        <v>291.97000000000003</v>
      </c>
      <c r="N27" s="312">
        <f t="shared" si="2"/>
        <v>1.5127979274611401E-2</v>
      </c>
      <c r="O27" s="159">
        <f t="shared" si="3"/>
        <v>15.1</v>
      </c>
      <c r="P27" s="212">
        <f t="shared" si="17"/>
        <v>634.86</v>
      </c>
      <c r="Q27" s="225">
        <f t="shared" si="4"/>
        <v>3.2894300518134717E-2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195.51</v>
      </c>
      <c r="X27" s="352">
        <f t="shared" si="19"/>
        <v>830.37</v>
      </c>
      <c r="Y27" s="355"/>
      <c r="Z27" s="356">
        <f t="shared" si="6"/>
        <v>18469.63</v>
      </c>
      <c r="AA27" s="357">
        <f t="shared" si="7"/>
        <v>0.04</v>
      </c>
      <c r="AB27" s="358">
        <f t="shared" si="8"/>
        <v>1233.5124503311258</v>
      </c>
      <c r="AC27" s="359">
        <f t="shared" si="9"/>
        <v>1365.5124503311258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0.92</v>
      </c>
      <c r="K28" s="8">
        <f t="shared" si="20"/>
        <v>2.5909999999999997</v>
      </c>
      <c r="L28" s="157"/>
      <c r="M28" s="162">
        <f t="shared" si="1"/>
        <v>476.06</v>
      </c>
      <c r="N28" s="312">
        <f t="shared" si="2"/>
        <v>2.4666321243523318E-2</v>
      </c>
      <c r="O28" s="159">
        <f t="shared" si="3"/>
        <v>23.41</v>
      </c>
      <c r="P28" s="212">
        <f t="shared" si="17"/>
        <v>1123.48</v>
      </c>
      <c r="Q28" s="225">
        <f t="shared" si="4"/>
        <v>5.8211398963730572E-2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303.14999999999998</v>
      </c>
      <c r="X28" s="352">
        <f t="shared" si="19"/>
        <v>1426.63</v>
      </c>
      <c r="Y28" s="355"/>
      <c r="Z28" s="356">
        <f t="shared" si="6"/>
        <v>17873.37</v>
      </c>
      <c r="AA28" s="357">
        <f t="shared" si="7"/>
        <v>7.0000000000000007E-2</v>
      </c>
      <c r="AB28" s="358">
        <f t="shared" si="8"/>
        <v>773.85262708244341</v>
      </c>
      <c r="AC28" s="359">
        <f t="shared" si="9"/>
        <v>937.85262708244341</v>
      </c>
      <c r="AD28" s="174">
        <v>9</v>
      </c>
      <c r="AE28" s="389"/>
      <c r="AF28" s="353">
        <f t="shared" si="10"/>
        <v>0.27</v>
      </c>
      <c r="AG28" s="354">
        <f t="shared" si="11"/>
        <v>0.02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1.4810000000000001</v>
      </c>
      <c r="K29" s="15">
        <f t="shared" si="20"/>
        <v>4.0720000000000001</v>
      </c>
      <c r="L29" s="157"/>
      <c r="M29" s="163">
        <f t="shared" si="1"/>
        <v>784.95</v>
      </c>
      <c r="N29" s="313">
        <f t="shared" si="2"/>
        <v>4.0670984455958549E-2</v>
      </c>
      <c r="O29" s="160">
        <f t="shared" si="3"/>
        <v>36.79</v>
      </c>
      <c r="P29" s="213">
        <f t="shared" si="17"/>
        <v>2045.5</v>
      </c>
      <c r="Q29" s="224">
        <f t="shared" si="4"/>
        <v>0.10598445595854922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476.42</v>
      </c>
      <c r="X29" s="361">
        <f t="shared" si="19"/>
        <v>2521.92</v>
      </c>
      <c r="Y29" s="355"/>
      <c r="Z29" s="364">
        <f t="shared" si="6"/>
        <v>16778.080000000002</v>
      </c>
      <c r="AA29" s="365">
        <f t="shared" si="7"/>
        <v>0.13</v>
      </c>
      <c r="AB29" s="366">
        <f t="shared" si="8"/>
        <v>466.4097852677358</v>
      </c>
      <c r="AC29" s="367">
        <f t="shared" si="9"/>
        <v>669.40978526773574</v>
      </c>
      <c r="AD29" s="174">
        <v>10</v>
      </c>
      <c r="AE29" s="389"/>
      <c r="AF29" s="362">
        <f t="shared" si="10"/>
        <v>0.23</v>
      </c>
      <c r="AG29" s="363">
        <f t="shared" si="11"/>
        <v>0.02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2.4289999999999998</v>
      </c>
      <c r="K30" s="8">
        <f t="shared" si="20"/>
        <v>6.5009999999999994</v>
      </c>
      <c r="L30" s="157"/>
      <c r="M30" s="162">
        <f t="shared" si="1"/>
        <v>1312.47</v>
      </c>
      <c r="N30" s="312">
        <f t="shared" si="2"/>
        <v>6.8003626943005185E-2</v>
      </c>
      <c r="O30" s="159">
        <f t="shared" si="3"/>
        <v>58.76</v>
      </c>
      <c r="P30" s="212">
        <f t="shared" si="17"/>
        <v>3752.54</v>
      </c>
      <c r="Q30" s="225">
        <f t="shared" si="4"/>
        <v>0.19443212435233159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760.62</v>
      </c>
      <c r="X30" s="352">
        <f t="shared" si="19"/>
        <v>4513.16</v>
      </c>
      <c r="Y30" s="355"/>
      <c r="Z30" s="356">
        <f t="shared" si="6"/>
        <v>14786.84</v>
      </c>
      <c r="AA30" s="357">
        <f t="shared" si="7"/>
        <v>0.23</v>
      </c>
      <c r="AB30" s="358">
        <f t="shared" si="8"/>
        <v>262.00367597004765</v>
      </c>
      <c r="AC30" s="359">
        <f t="shared" si="9"/>
        <v>511.00367597004765</v>
      </c>
      <c r="AD30" s="174">
        <v>11</v>
      </c>
      <c r="AE30" s="389"/>
      <c r="AF30" s="353">
        <f t="shared" si="10"/>
        <v>0.2</v>
      </c>
      <c r="AG30" s="354">
        <f t="shared" si="11"/>
        <v>0.04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4.056</v>
      </c>
      <c r="K31" s="8">
        <f t="shared" si="20"/>
        <v>10.556999999999999</v>
      </c>
      <c r="L31" s="157"/>
      <c r="M31" s="162">
        <f t="shared" si="1"/>
        <v>2036.78</v>
      </c>
      <c r="N31" s="312">
        <f t="shared" si="2"/>
        <v>0.10553264248704664</v>
      </c>
      <c r="O31" s="159">
        <f t="shared" si="3"/>
        <v>95.46</v>
      </c>
      <c r="P31" s="212">
        <f t="shared" si="17"/>
        <v>6891.16</v>
      </c>
      <c r="Q31" s="225">
        <f t="shared" si="4"/>
        <v>0.35705492227979274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1235.17</v>
      </c>
      <c r="X31" s="352">
        <f t="shared" si="19"/>
        <v>8126.33</v>
      </c>
      <c r="Y31" s="355"/>
      <c r="Z31" s="356">
        <f t="shared" si="6"/>
        <v>11173.67</v>
      </c>
      <c r="AA31" s="357">
        <f t="shared" si="7"/>
        <v>0.42</v>
      </c>
      <c r="AB31" s="358">
        <f t="shared" si="8"/>
        <v>127.40211606955795</v>
      </c>
      <c r="AC31" s="359">
        <f t="shared" si="9"/>
        <v>429.40211606955796</v>
      </c>
      <c r="AD31" s="174">
        <v>12</v>
      </c>
      <c r="AE31" s="389"/>
      <c r="AF31" s="353">
        <f t="shared" si="10"/>
        <v>0.18</v>
      </c>
      <c r="AG31" s="354">
        <f t="shared" si="11"/>
        <v>0.06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6.8949999999999996</v>
      </c>
      <c r="K32" s="8">
        <f t="shared" si="20"/>
        <v>17.451999999999998</v>
      </c>
      <c r="L32" s="157"/>
      <c r="M32" s="162">
        <f t="shared" si="1"/>
        <v>3208.04</v>
      </c>
      <c r="N32" s="312">
        <f t="shared" si="2"/>
        <v>0.16621968911917098</v>
      </c>
      <c r="O32" s="159">
        <f t="shared" si="3"/>
        <v>157.75</v>
      </c>
      <c r="P32" s="212">
        <f t="shared" si="17"/>
        <v>12660.27</v>
      </c>
      <c r="Q32" s="225">
        <f t="shared" si="4"/>
        <v>0.65597253886010365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2041.88</v>
      </c>
      <c r="X32" s="352">
        <f t="shared" si="19"/>
        <v>14702.15</v>
      </c>
      <c r="Y32" s="355"/>
      <c r="Z32" s="356">
        <f t="shared" si="6"/>
        <v>4597.8500000000004</v>
      </c>
      <c r="AA32" s="357">
        <f t="shared" si="7"/>
        <v>0.76</v>
      </c>
      <c r="AB32" s="358">
        <f t="shared" si="8"/>
        <v>39.501451664025353</v>
      </c>
      <c r="AC32" s="359">
        <f t="shared" si="9"/>
        <v>401.50145166402535</v>
      </c>
      <c r="AD32" s="174">
        <v>13</v>
      </c>
      <c r="AE32" s="389"/>
      <c r="AF32" s="353">
        <f t="shared" si="10"/>
        <v>0.16</v>
      </c>
      <c r="AG32" s="354">
        <f t="shared" si="11"/>
        <v>0.11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11.928000000000001</v>
      </c>
      <c r="K33" s="8">
        <f t="shared" si="20"/>
        <v>29.38</v>
      </c>
      <c r="L33" s="157"/>
      <c r="M33" s="162">
        <f t="shared" si="1"/>
        <v>5135.72</v>
      </c>
      <c r="N33" s="312">
        <f t="shared" si="2"/>
        <v>0.26609948186528498</v>
      </c>
      <c r="O33" s="159">
        <f t="shared" si="3"/>
        <v>265.60000000000002</v>
      </c>
      <c r="P33" s="212">
        <f t="shared" si="17"/>
        <v>22196.720000000001</v>
      </c>
      <c r="Q33" s="225">
        <f t="shared" si="4"/>
        <v>1.1500891191709846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3437.46</v>
      </c>
      <c r="X33" s="352">
        <f t="shared" si="19"/>
        <v>25634.18</v>
      </c>
      <c r="Y33" s="355"/>
      <c r="Z33" s="356">
        <f t="shared" si="6"/>
        <v>-6334.18</v>
      </c>
      <c r="AA33" s="357">
        <f t="shared" si="7"/>
        <v>1.33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0.15</v>
      </c>
      <c r="AG33" s="354">
        <f t="shared" si="11"/>
        <v>0.18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20.992999999999999</v>
      </c>
      <c r="K34" s="15">
        <f t="shared" si="20"/>
        <v>50.372999999999998</v>
      </c>
      <c r="L34" s="157"/>
      <c r="M34" s="163">
        <f t="shared" si="1"/>
        <v>8349.2199999999993</v>
      </c>
      <c r="N34" s="313">
        <f t="shared" si="2"/>
        <v>0.43260207253886007</v>
      </c>
      <c r="O34" s="160">
        <f t="shared" si="3"/>
        <v>455.34</v>
      </c>
      <c r="P34" s="213">
        <f t="shared" si="17"/>
        <v>38258.39</v>
      </c>
      <c r="Q34" s="224">
        <f t="shared" si="4"/>
        <v>1.9823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5893.64</v>
      </c>
      <c r="X34" s="361">
        <f t="shared" si="19"/>
        <v>44152.03</v>
      </c>
      <c r="Y34" s="355"/>
      <c r="Z34" s="364">
        <f t="shared" si="6"/>
        <v>-24852.03</v>
      </c>
      <c r="AA34" s="365">
        <f t="shared" si="7"/>
        <v>2.29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0.31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37.576999999999998</v>
      </c>
      <c r="K35" s="8">
        <f t="shared" si="20"/>
        <v>87.949999999999989</v>
      </c>
      <c r="L35" s="157"/>
      <c r="M35" s="162">
        <f t="shared" si="1"/>
        <v>13783.56</v>
      </c>
      <c r="N35" s="312">
        <f t="shared" si="2"/>
        <v>0.71417409326424863</v>
      </c>
      <c r="O35" s="159">
        <f t="shared" si="3"/>
        <v>795.07</v>
      </c>
      <c r="P35" s="212">
        <f t="shared" si="17"/>
        <v>65804.539999999994</v>
      </c>
      <c r="Q35" s="225">
        <f t="shared" si="4"/>
        <v>3.4095616580310879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10290.15</v>
      </c>
      <c r="X35" s="352">
        <f t="shared" si="19"/>
        <v>76094.69</v>
      </c>
      <c r="Y35" s="355"/>
      <c r="Z35" s="356">
        <f t="shared" si="6"/>
        <v>-56794.69</v>
      </c>
      <c r="AA35" s="357">
        <f t="shared" si="7"/>
        <v>3.94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0.53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68.39</v>
      </c>
      <c r="K36" s="8">
        <f t="shared" si="20"/>
        <v>156.33999999999997</v>
      </c>
      <c r="L36" s="157"/>
      <c r="M36" s="162">
        <f t="shared" si="1"/>
        <v>23088.23</v>
      </c>
      <c r="N36" s="312">
        <f t="shared" si="2"/>
        <v>1.1962813471502591</v>
      </c>
      <c r="O36" s="159">
        <f t="shared" si="3"/>
        <v>1413.31</v>
      </c>
      <c r="P36" s="212">
        <f t="shared" si="17"/>
        <v>113918.96</v>
      </c>
      <c r="Q36" s="225">
        <f t="shared" si="4"/>
        <v>5.9025367875647667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18291.78</v>
      </c>
      <c r="X36" s="352">
        <f t="shared" si="19"/>
        <v>132210.74</v>
      </c>
      <c r="Y36" s="355"/>
      <c r="Z36" s="356">
        <f t="shared" si="6"/>
        <v>-112910.74</v>
      </c>
      <c r="AA36" s="357">
        <f t="shared" si="7"/>
        <v>6.85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0.95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126.52200000000001</v>
      </c>
      <c r="K37" s="8">
        <f t="shared" si="20"/>
        <v>282.86199999999997</v>
      </c>
      <c r="L37" s="157"/>
      <c r="M37" s="162">
        <f t="shared" si="1"/>
        <v>39215.629999999997</v>
      </c>
      <c r="N37" s="312">
        <f t="shared" si="2"/>
        <v>2.0318979274611397</v>
      </c>
      <c r="O37" s="159">
        <f t="shared" si="3"/>
        <v>2557.0500000000002</v>
      </c>
      <c r="P37" s="212">
        <f t="shared" si="17"/>
        <v>199476.91</v>
      </c>
      <c r="Q37" s="225">
        <f t="shared" si="4"/>
        <v>10.335591191709845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33094.85</v>
      </c>
      <c r="X37" s="352">
        <f t="shared" si="19"/>
        <v>232571.76</v>
      </c>
      <c r="Y37" s="355"/>
      <c r="Z37" s="356">
        <f t="shared" si="6"/>
        <v>-213271.76</v>
      </c>
      <c r="AA37" s="357">
        <f t="shared" si="7"/>
        <v>12.05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1.71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237.86099999999999</v>
      </c>
      <c r="K38" s="8">
        <f t="shared" si="20"/>
        <v>520.72299999999996</v>
      </c>
      <c r="L38" s="157"/>
      <c r="M38" s="162">
        <f t="shared" si="1"/>
        <v>67485.31</v>
      </c>
      <c r="N38" s="312">
        <f t="shared" si="2"/>
        <v>3.4966481865284971</v>
      </c>
      <c r="O38" s="159">
        <f t="shared" si="3"/>
        <v>4707.3100000000004</v>
      </c>
      <c r="P38" s="212">
        <f t="shared" si="17"/>
        <v>354327.34</v>
      </c>
      <c r="Q38" s="225">
        <f t="shared" si="4"/>
        <v>18.358929533678758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60924.59</v>
      </c>
      <c r="X38" s="352">
        <f t="shared" si="19"/>
        <v>415251.93</v>
      </c>
      <c r="Y38" s="355"/>
      <c r="Z38" s="356">
        <f t="shared" si="6"/>
        <v>-395951.93</v>
      </c>
      <c r="AA38" s="357">
        <f t="shared" si="7"/>
        <v>21.52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3.16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454.315</v>
      </c>
      <c r="K39" s="18">
        <f t="shared" si="20"/>
        <v>975.03800000000001</v>
      </c>
      <c r="L39" s="157"/>
      <c r="M39" s="164">
        <f t="shared" si="1"/>
        <v>117550.81</v>
      </c>
      <c r="N39" s="314">
        <f t="shared" si="2"/>
        <v>6.0907155440414504</v>
      </c>
      <c r="O39" s="161">
        <f t="shared" si="3"/>
        <v>8814.36</v>
      </c>
      <c r="P39" s="211">
        <f t="shared" si="17"/>
        <v>639491.76</v>
      </c>
      <c r="Q39" s="226">
        <f t="shared" si="4"/>
        <v>33.134288082901556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114079.45</v>
      </c>
      <c r="X39" s="369">
        <f t="shared" si="19"/>
        <v>753571.21</v>
      </c>
      <c r="Y39" s="355"/>
      <c r="Z39" s="372">
        <f t="shared" si="6"/>
        <v>-734271.21</v>
      </c>
      <c r="AA39" s="373">
        <f t="shared" si="7"/>
        <v>39.049999999999997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5.91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M12" sqref="M12:O12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0.08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0.08</v>
      </c>
      <c r="K20" s="8">
        <f>J20</f>
        <v>0.08</v>
      </c>
      <c r="L20" s="157"/>
      <c r="M20" s="162">
        <f t="shared" ref="M20:M39" si="1">ROUND(C20*O20-K20*$O$6,2)</f>
        <v>9.6</v>
      </c>
      <c r="N20" s="312">
        <f t="shared" ref="N20:N39" si="2">IF($O$10&gt;0,M20/$O$10,0)</f>
        <v>4.974093264248704E-4</v>
      </c>
      <c r="O20" s="159">
        <f t="shared" ref="O20:O39" si="3">ROUND(ROUND(K20,2)*$O$4,2)</f>
        <v>0.72</v>
      </c>
      <c r="P20" s="212">
        <f>ROUND(J20*$O$6,2)</f>
        <v>0.48</v>
      </c>
      <c r="Q20" s="225">
        <f t="shared" ref="Q20:Q39" si="4">P20/$O$10</f>
        <v>2.4870466321243522E-5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9.36</v>
      </c>
      <c r="X20" s="352">
        <f>ROUND(P20+W20,2)</f>
        <v>9.84</v>
      </c>
      <c r="Y20" s="355"/>
      <c r="Z20" s="356">
        <f t="shared" ref="Z20:Z39" si="6">IF($O$10&gt;0,ROUND($O$10-X20,2),0)</f>
        <v>19290.16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26802.288888888892</v>
      </c>
      <c r="AC20" s="359">
        <f t="shared" ref="AC20:AC39" si="9">IF(AB20&gt;0,AB20+G20,0)</f>
        <v>26802.288888888892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0.08</v>
      </c>
      <c r="K21" s="8">
        <f>K20+ROUND(J21,3)</f>
        <v>0.16</v>
      </c>
      <c r="L21" s="157"/>
      <c r="M21" s="162">
        <f t="shared" si="1"/>
        <v>19.34</v>
      </c>
      <c r="N21" s="312">
        <f t="shared" si="2"/>
        <v>1.0020725388601036E-3</v>
      </c>
      <c r="O21" s="159">
        <f t="shared" si="3"/>
        <v>1.45</v>
      </c>
      <c r="P21" s="212">
        <f t="shared" ref="P21:P39" si="17">ROUND((ROUND(K20,2)*(G21-G20)*$O$4+P20+J21*$O$6),2)</f>
        <v>9.64</v>
      </c>
      <c r="Q21" s="225">
        <f t="shared" si="4"/>
        <v>4.9948186528497418E-4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18.72</v>
      </c>
      <c r="X21" s="352">
        <f t="shared" ref="X21:X39" si="19">ROUND(P21+W21,2)</f>
        <v>28.36</v>
      </c>
      <c r="Y21" s="355"/>
      <c r="Z21" s="356">
        <f t="shared" si="6"/>
        <v>19271.64</v>
      </c>
      <c r="AA21" s="357">
        <f t="shared" si="7"/>
        <v>0</v>
      </c>
      <c r="AB21" s="358">
        <f t="shared" si="8"/>
        <v>13301.114482758623</v>
      </c>
      <c r="AC21" s="359">
        <f t="shared" si="9"/>
        <v>13313.114482758623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0.08</v>
      </c>
      <c r="K22" s="8">
        <f t="shared" ref="K22:K39" si="20">K21+ROUND(J22,3)</f>
        <v>0.24</v>
      </c>
      <c r="L22" s="157"/>
      <c r="M22" s="162">
        <f t="shared" si="1"/>
        <v>31.11</v>
      </c>
      <c r="N22" s="312">
        <f t="shared" si="2"/>
        <v>1.6119170984455959E-3</v>
      </c>
      <c r="O22" s="159">
        <f t="shared" si="3"/>
        <v>2.17</v>
      </c>
      <c r="P22" s="212">
        <f t="shared" si="17"/>
        <v>30.37</v>
      </c>
      <c r="Q22" s="225">
        <f t="shared" si="4"/>
        <v>1.5735751295336787E-3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28.08</v>
      </c>
      <c r="X22" s="352">
        <f t="shared" si="19"/>
        <v>58.45</v>
      </c>
      <c r="Y22" s="355"/>
      <c r="Z22" s="356">
        <f t="shared" si="6"/>
        <v>19241.55</v>
      </c>
      <c r="AA22" s="357">
        <f t="shared" si="7"/>
        <v>0</v>
      </c>
      <c r="AB22" s="358">
        <f t="shared" si="8"/>
        <v>8877.4258064516125</v>
      </c>
      <c r="AC22" s="359">
        <f t="shared" si="9"/>
        <v>8903.4258064516125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0.12</v>
      </c>
      <c r="K23" s="8">
        <f t="shared" si="20"/>
        <v>0.36</v>
      </c>
      <c r="L23" s="157"/>
      <c r="M23" s="162">
        <f t="shared" si="1"/>
        <v>49.84</v>
      </c>
      <c r="N23" s="312">
        <f t="shared" si="2"/>
        <v>2.5823834196891196E-3</v>
      </c>
      <c r="O23" s="159">
        <f t="shared" si="3"/>
        <v>3.25</v>
      </c>
      <c r="P23" s="212">
        <f t="shared" si="17"/>
        <v>65.8</v>
      </c>
      <c r="Q23" s="225">
        <f t="shared" si="4"/>
        <v>3.4093264248704663E-3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42.12</v>
      </c>
      <c r="X23" s="352">
        <f t="shared" si="19"/>
        <v>107.92</v>
      </c>
      <c r="Y23" s="355"/>
      <c r="Z23" s="356">
        <f t="shared" si="6"/>
        <v>19192.080000000002</v>
      </c>
      <c r="AA23" s="357">
        <f t="shared" si="7"/>
        <v>0.01</v>
      </c>
      <c r="AB23" s="358">
        <f t="shared" si="8"/>
        <v>5915.6233846153855</v>
      </c>
      <c r="AC23" s="359">
        <f t="shared" si="9"/>
        <v>5957.6233846153855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0.18099999999999999</v>
      </c>
      <c r="K24" s="15">
        <f t="shared" si="20"/>
        <v>0.54099999999999993</v>
      </c>
      <c r="L24" s="157"/>
      <c r="M24" s="163">
        <f t="shared" si="1"/>
        <v>79.709999999999994</v>
      </c>
      <c r="N24" s="313">
        <f t="shared" si="2"/>
        <v>4.130051813471502E-3</v>
      </c>
      <c r="O24" s="160">
        <f t="shared" si="3"/>
        <v>4.88</v>
      </c>
      <c r="P24" s="213">
        <f t="shared" si="17"/>
        <v>125.47</v>
      </c>
      <c r="Q24" s="224">
        <f t="shared" si="4"/>
        <v>6.501036269430052E-3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63.3</v>
      </c>
      <c r="X24" s="361">
        <f t="shared" si="19"/>
        <v>188.77</v>
      </c>
      <c r="Y24" s="355"/>
      <c r="Z24" s="364">
        <f t="shared" si="6"/>
        <v>19111.23</v>
      </c>
      <c r="AA24" s="365">
        <f t="shared" si="7"/>
        <v>0.01</v>
      </c>
      <c r="AB24" s="366">
        <f t="shared" si="8"/>
        <v>3926.6127049180327</v>
      </c>
      <c r="AC24" s="367">
        <f t="shared" si="9"/>
        <v>3986.6127049180327</v>
      </c>
      <c r="AD24" s="174">
        <v>5</v>
      </c>
      <c r="AE24" s="389"/>
      <c r="AF24" s="362">
        <f t="shared" si="10"/>
        <v>0.5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0.27500000000000002</v>
      </c>
      <c r="K25" s="8">
        <f t="shared" si="20"/>
        <v>0.81599999999999995</v>
      </c>
      <c r="L25" s="157"/>
      <c r="M25" s="162">
        <f t="shared" si="1"/>
        <v>128.47999999999999</v>
      </c>
      <c r="N25" s="312">
        <f t="shared" si="2"/>
        <v>6.6569948186528489E-3</v>
      </c>
      <c r="O25" s="159">
        <f t="shared" si="3"/>
        <v>7.41</v>
      </c>
      <c r="P25" s="212">
        <f t="shared" si="17"/>
        <v>224.75</v>
      </c>
      <c r="Q25" s="225">
        <f t="shared" si="4"/>
        <v>1.1645077720207253E-2</v>
      </c>
      <c r="R25" s="119">
        <f t="shared" si="21"/>
        <v>30</v>
      </c>
      <c r="S25" s="120">
        <f t="shared" si="22"/>
        <v>0.38</v>
      </c>
      <c r="T25" s="126">
        <f t="shared" si="18"/>
        <v>48</v>
      </c>
      <c r="U25" s="127">
        <f t="shared" si="23"/>
        <v>0.6</v>
      </c>
      <c r="V25" s="386"/>
      <c r="W25" s="351">
        <f t="shared" si="5"/>
        <v>95.47</v>
      </c>
      <c r="X25" s="352">
        <f t="shared" si="19"/>
        <v>320.22000000000003</v>
      </c>
      <c r="Y25" s="355"/>
      <c r="Z25" s="356">
        <f t="shared" si="6"/>
        <v>18979.78</v>
      </c>
      <c r="AA25" s="357">
        <f t="shared" si="7"/>
        <v>0.02</v>
      </c>
      <c r="AB25" s="358">
        <f t="shared" si="8"/>
        <v>2571.6809716599187</v>
      </c>
      <c r="AC25" s="359">
        <f t="shared" si="9"/>
        <v>2651.6809716599187</v>
      </c>
      <c r="AD25" s="174">
        <v>6</v>
      </c>
      <c r="AE25" s="389"/>
      <c r="AF25" s="353">
        <f t="shared" si="10"/>
        <v>0.42</v>
      </c>
      <c r="AG25" s="354">
        <f t="shared" si="11"/>
        <v>0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0.42399999999999999</v>
      </c>
      <c r="K26" s="8">
        <f t="shared" si="20"/>
        <v>1.24</v>
      </c>
      <c r="L26" s="157"/>
      <c r="M26" s="162">
        <f t="shared" si="1"/>
        <v>205.55</v>
      </c>
      <c r="N26" s="312">
        <f t="shared" si="2"/>
        <v>1.0650259067357514E-2</v>
      </c>
      <c r="O26" s="159">
        <f t="shared" si="3"/>
        <v>11.21</v>
      </c>
      <c r="P26" s="212">
        <f t="shared" si="17"/>
        <v>405.2</v>
      </c>
      <c r="Q26" s="225">
        <f t="shared" si="4"/>
        <v>2.0994818652849741E-2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145.08000000000001</v>
      </c>
      <c r="X26" s="352">
        <f t="shared" si="19"/>
        <v>550.28</v>
      </c>
      <c r="Y26" s="355"/>
      <c r="Z26" s="356">
        <f t="shared" si="6"/>
        <v>18749.72</v>
      </c>
      <c r="AA26" s="357">
        <f t="shared" si="7"/>
        <v>0.03</v>
      </c>
      <c r="AB26" s="358">
        <f t="shared" si="8"/>
        <v>1682.9423728813558</v>
      </c>
      <c r="AC26" s="359">
        <f t="shared" si="9"/>
        <v>1786.9423728813558</v>
      </c>
      <c r="AD26" s="174">
        <v>7</v>
      </c>
      <c r="AE26" s="389"/>
      <c r="AF26" s="353">
        <f t="shared" si="10"/>
        <v>0.36</v>
      </c>
      <c r="AG26" s="354">
        <f t="shared" si="11"/>
        <v>0.01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0.66100000000000003</v>
      </c>
      <c r="K27" s="8">
        <f t="shared" si="20"/>
        <v>1.901</v>
      </c>
      <c r="L27" s="157"/>
      <c r="M27" s="162">
        <f t="shared" si="1"/>
        <v>332.19</v>
      </c>
      <c r="N27" s="312">
        <f t="shared" si="2"/>
        <v>1.7211917098445596E-2</v>
      </c>
      <c r="O27" s="159">
        <f t="shared" si="3"/>
        <v>17.18</v>
      </c>
      <c r="P27" s="212">
        <f t="shared" si="17"/>
        <v>723.03</v>
      </c>
      <c r="Q27" s="225">
        <f t="shared" si="4"/>
        <v>3.7462694300518136E-2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222.42</v>
      </c>
      <c r="X27" s="352">
        <f t="shared" si="19"/>
        <v>945.45</v>
      </c>
      <c r="Y27" s="355"/>
      <c r="Z27" s="356">
        <f t="shared" si="6"/>
        <v>18354.55</v>
      </c>
      <c r="AA27" s="357">
        <f t="shared" si="7"/>
        <v>0.05</v>
      </c>
      <c r="AB27" s="358">
        <f t="shared" si="8"/>
        <v>1078.724447031432</v>
      </c>
      <c r="AC27" s="359">
        <f t="shared" si="9"/>
        <v>1210.724447031432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1.044</v>
      </c>
      <c r="K28" s="8">
        <f t="shared" si="20"/>
        <v>2.9450000000000003</v>
      </c>
      <c r="L28" s="157"/>
      <c r="M28" s="162">
        <f t="shared" si="1"/>
        <v>542.4</v>
      </c>
      <c r="N28" s="312">
        <f t="shared" si="2"/>
        <v>2.810362694300518E-2</v>
      </c>
      <c r="O28" s="159">
        <f t="shared" si="3"/>
        <v>26.67</v>
      </c>
      <c r="P28" s="212">
        <f t="shared" si="17"/>
        <v>1278.93</v>
      </c>
      <c r="Q28" s="225">
        <f t="shared" si="4"/>
        <v>6.6265803108808294E-2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344.57</v>
      </c>
      <c r="X28" s="352">
        <f t="shared" si="19"/>
        <v>1623.5</v>
      </c>
      <c r="Y28" s="355"/>
      <c r="Z28" s="356">
        <f t="shared" si="6"/>
        <v>17676.5</v>
      </c>
      <c r="AA28" s="357">
        <f t="shared" si="7"/>
        <v>0.08</v>
      </c>
      <c r="AB28" s="358">
        <f t="shared" si="8"/>
        <v>673.1217097862766</v>
      </c>
      <c r="AC28" s="359">
        <f t="shared" si="9"/>
        <v>837.1217097862766</v>
      </c>
      <c r="AD28" s="174">
        <v>9</v>
      </c>
      <c r="AE28" s="389"/>
      <c r="AF28" s="353">
        <f t="shared" si="10"/>
        <v>0.27</v>
      </c>
      <c r="AG28" s="354">
        <f t="shared" si="11"/>
        <v>0.02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1.681</v>
      </c>
      <c r="K29" s="15">
        <f t="shared" si="20"/>
        <v>4.6260000000000003</v>
      </c>
      <c r="L29" s="157"/>
      <c r="M29" s="163">
        <f t="shared" si="1"/>
        <v>893.16</v>
      </c>
      <c r="N29" s="313">
        <f t="shared" si="2"/>
        <v>4.6277720207253882E-2</v>
      </c>
      <c r="O29" s="160">
        <f t="shared" si="3"/>
        <v>41.86</v>
      </c>
      <c r="P29" s="213">
        <f t="shared" si="17"/>
        <v>2329.0700000000002</v>
      </c>
      <c r="Q29" s="224">
        <f t="shared" si="4"/>
        <v>0.12067720207253887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541.24</v>
      </c>
      <c r="X29" s="361">
        <f t="shared" si="19"/>
        <v>2870.31</v>
      </c>
      <c r="Y29" s="355"/>
      <c r="Z29" s="364">
        <f t="shared" si="6"/>
        <v>16429.689999999999</v>
      </c>
      <c r="AA29" s="365">
        <f t="shared" si="7"/>
        <v>0.15</v>
      </c>
      <c r="AB29" s="366">
        <f t="shared" si="8"/>
        <v>402.83521261347352</v>
      </c>
      <c r="AC29" s="367">
        <f t="shared" si="9"/>
        <v>605.83521261347346</v>
      </c>
      <c r="AD29" s="174">
        <v>10</v>
      </c>
      <c r="AE29" s="389"/>
      <c r="AF29" s="362">
        <f t="shared" si="10"/>
        <v>0.23</v>
      </c>
      <c r="AG29" s="363">
        <f t="shared" si="11"/>
        <v>0.03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2.7570000000000001</v>
      </c>
      <c r="K30" s="8">
        <f t="shared" si="20"/>
        <v>7.3830000000000009</v>
      </c>
      <c r="L30" s="157"/>
      <c r="M30" s="162">
        <f t="shared" si="1"/>
        <v>1490.26</v>
      </c>
      <c r="N30" s="312">
        <f t="shared" si="2"/>
        <v>7.721554404145077E-2</v>
      </c>
      <c r="O30" s="159">
        <f t="shared" si="3"/>
        <v>66.72</v>
      </c>
      <c r="P30" s="212">
        <f t="shared" si="17"/>
        <v>4270.95</v>
      </c>
      <c r="Q30" s="225">
        <f t="shared" si="4"/>
        <v>0.22129274611398964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863.81</v>
      </c>
      <c r="X30" s="352">
        <f t="shared" si="19"/>
        <v>5134.76</v>
      </c>
      <c r="Y30" s="355"/>
      <c r="Z30" s="356">
        <f t="shared" si="6"/>
        <v>14165.24</v>
      </c>
      <c r="AA30" s="357">
        <f t="shared" si="7"/>
        <v>0.27</v>
      </c>
      <c r="AB30" s="358">
        <f t="shared" si="8"/>
        <v>222.6661870503597</v>
      </c>
      <c r="AC30" s="359">
        <f t="shared" si="9"/>
        <v>471.66618705035967</v>
      </c>
      <c r="AD30" s="174">
        <v>11</v>
      </c>
      <c r="AE30" s="389"/>
      <c r="AF30" s="353">
        <f t="shared" si="10"/>
        <v>0.2</v>
      </c>
      <c r="AG30" s="354">
        <f t="shared" si="11"/>
        <v>0.04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4.6040000000000001</v>
      </c>
      <c r="K31" s="8">
        <f t="shared" si="20"/>
        <v>11.987000000000002</v>
      </c>
      <c r="L31" s="157"/>
      <c r="M31" s="162">
        <f t="shared" si="1"/>
        <v>2312.66</v>
      </c>
      <c r="N31" s="312">
        <f t="shared" si="2"/>
        <v>0.11982694300518133</v>
      </c>
      <c r="O31" s="159">
        <f t="shared" si="3"/>
        <v>108.39</v>
      </c>
      <c r="P31" s="212">
        <f t="shared" si="17"/>
        <v>7834.48</v>
      </c>
      <c r="Q31" s="225">
        <f t="shared" si="4"/>
        <v>0.40593160621761654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1402.48</v>
      </c>
      <c r="X31" s="352">
        <f t="shared" si="19"/>
        <v>9236.9599999999991</v>
      </c>
      <c r="Y31" s="355"/>
      <c r="Z31" s="356">
        <f t="shared" si="6"/>
        <v>10063.040000000001</v>
      </c>
      <c r="AA31" s="357">
        <f t="shared" si="7"/>
        <v>0.48</v>
      </c>
      <c r="AB31" s="358">
        <f t="shared" si="8"/>
        <v>103.19239782267738</v>
      </c>
      <c r="AC31" s="359">
        <f t="shared" si="9"/>
        <v>405.19239782267738</v>
      </c>
      <c r="AD31" s="174">
        <v>12</v>
      </c>
      <c r="AE31" s="389"/>
      <c r="AF31" s="353">
        <f t="shared" si="10"/>
        <v>0.18</v>
      </c>
      <c r="AG31" s="354">
        <f t="shared" si="11"/>
        <v>7.0000000000000007E-2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7.827</v>
      </c>
      <c r="K32" s="8">
        <f t="shared" si="20"/>
        <v>19.814</v>
      </c>
      <c r="L32" s="157"/>
      <c r="M32" s="162">
        <f t="shared" si="1"/>
        <v>3641.8</v>
      </c>
      <c r="N32" s="312">
        <f t="shared" si="2"/>
        <v>0.18869430051813471</v>
      </c>
      <c r="O32" s="159">
        <f t="shared" si="3"/>
        <v>179.08</v>
      </c>
      <c r="P32" s="212">
        <f t="shared" si="17"/>
        <v>14384.82</v>
      </c>
      <c r="Q32" s="225">
        <f t="shared" si="4"/>
        <v>0.74532746113989634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2318.2399999999998</v>
      </c>
      <c r="X32" s="352">
        <f t="shared" si="19"/>
        <v>16703.060000000001</v>
      </c>
      <c r="Y32" s="355"/>
      <c r="Z32" s="356">
        <f t="shared" si="6"/>
        <v>2596.94</v>
      </c>
      <c r="AA32" s="357">
        <f t="shared" si="7"/>
        <v>0.87</v>
      </c>
      <c r="AB32" s="358">
        <f t="shared" si="8"/>
        <v>24.857784230511502</v>
      </c>
      <c r="AC32" s="359">
        <f t="shared" si="9"/>
        <v>386.85778423051153</v>
      </c>
      <c r="AD32" s="174">
        <v>13</v>
      </c>
      <c r="AE32" s="389"/>
      <c r="AF32" s="353">
        <f t="shared" si="10"/>
        <v>0.16</v>
      </c>
      <c r="AG32" s="354">
        <f t="shared" si="11"/>
        <v>0.12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13.541</v>
      </c>
      <c r="K33" s="8">
        <f t="shared" si="20"/>
        <v>33.355000000000004</v>
      </c>
      <c r="L33" s="157"/>
      <c r="M33" s="162">
        <f t="shared" si="1"/>
        <v>5831.27</v>
      </c>
      <c r="N33" s="312">
        <f t="shared" si="2"/>
        <v>0.30213834196891193</v>
      </c>
      <c r="O33" s="159">
        <f t="shared" si="3"/>
        <v>301.57</v>
      </c>
      <c r="P33" s="212">
        <f t="shared" si="17"/>
        <v>25211.01</v>
      </c>
      <c r="Q33" s="225">
        <f t="shared" si="4"/>
        <v>1.3062699481865283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3902.54</v>
      </c>
      <c r="X33" s="352">
        <f t="shared" si="19"/>
        <v>29113.55</v>
      </c>
      <c r="Y33" s="355"/>
      <c r="Z33" s="356">
        <f t="shared" si="6"/>
        <v>-9813.5499999999993</v>
      </c>
      <c r="AA33" s="357">
        <f t="shared" si="7"/>
        <v>1.51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0.15</v>
      </c>
      <c r="AG33" s="354">
        <f t="shared" si="11"/>
        <v>0.2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23.832000000000001</v>
      </c>
      <c r="K34" s="15">
        <f t="shared" si="20"/>
        <v>57.187000000000005</v>
      </c>
      <c r="L34" s="157"/>
      <c r="M34" s="163">
        <f t="shared" si="1"/>
        <v>9479.8799999999992</v>
      </c>
      <c r="N34" s="313">
        <f t="shared" si="2"/>
        <v>0.49118549222797925</v>
      </c>
      <c r="O34" s="160">
        <f t="shared" si="3"/>
        <v>517</v>
      </c>
      <c r="P34" s="213">
        <f t="shared" si="17"/>
        <v>43448.47</v>
      </c>
      <c r="Q34" s="224">
        <f t="shared" si="4"/>
        <v>2.2512160621761659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6690.88</v>
      </c>
      <c r="X34" s="361">
        <f t="shared" si="19"/>
        <v>50139.35</v>
      </c>
      <c r="Y34" s="355"/>
      <c r="Z34" s="364">
        <f t="shared" si="6"/>
        <v>-30839.35</v>
      </c>
      <c r="AA34" s="365">
        <f t="shared" si="7"/>
        <v>2.6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0.35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42.658999999999999</v>
      </c>
      <c r="K35" s="8">
        <f t="shared" si="20"/>
        <v>99.846000000000004</v>
      </c>
      <c r="L35" s="157"/>
      <c r="M35" s="162">
        <f t="shared" si="1"/>
        <v>15648.44</v>
      </c>
      <c r="N35" s="312">
        <f t="shared" si="2"/>
        <v>0.81080000000000008</v>
      </c>
      <c r="O35" s="159">
        <f t="shared" si="3"/>
        <v>902.64</v>
      </c>
      <c r="P35" s="212">
        <f t="shared" si="17"/>
        <v>74724.28</v>
      </c>
      <c r="Q35" s="225">
        <f t="shared" si="4"/>
        <v>3.8717243523316061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11681.98</v>
      </c>
      <c r="X35" s="352">
        <f t="shared" si="19"/>
        <v>86406.26</v>
      </c>
      <c r="Y35" s="355"/>
      <c r="Z35" s="356">
        <f t="shared" si="6"/>
        <v>-67106.259999999995</v>
      </c>
      <c r="AA35" s="357">
        <f t="shared" si="7"/>
        <v>4.4800000000000004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0.61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77.638999999999996</v>
      </c>
      <c r="K36" s="8">
        <f t="shared" si="20"/>
        <v>177.48500000000001</v>
      </c>
      <c r="L36" s="157"/>
      <c r="M36" s="162">
        <f t="shared" si="1"/>
        <v>26211.759999999998</v>
      </c>
      <c r="N36" s="312">
        <f t="shared" si="2"/>
        <v>1.3581222797927461</v>
      </c>
      <c r="O36" s="159">
        <f t="shared" si="3"/>
        <v>1604.51</v>
      </c>
      <c r="P36" s="212">
        <f t="shared" si="17"/>
        <v>129348.75</v>
      </c>
      <c r="Q36" s="225">
        <f t="shared" si="4"/>
        <v>6.7020077720207256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20765.75</v>
      </c>
      <c r="X36" s="352">
        <f t="shared" si="19"/>
        <v>150114.5</v>
      </c>
      <c r="Y36" s="355"/>
      <c r="Z36" s="356">
        <f t="shared" si="6"/>
        <v>-130814.5</v>
      </c>
      <c r="AA36" s="357">
        <f t="shared" si="7"/>
        <v>7.78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1.08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143.63200000000001</v>
      </c>
      <c r="K37" s="8">
        <f t="shared" si="20"/>
        <v>321.11700000000002</v>
      </c>
      <c r="L37" s="157"/>
      <c r="M37" s="162">
        <f t="shared" si="1"/>
        <v>44520.02</v>
      </c>
      <c r="N37" s="312">
        <f t="shared" si="2"/>
        <v>2.3067367875647666</v>
      </c>
      <c r="O37" s="159">
        <f t="shared" si="3"/>
        <v>2902.92</v>
      </c>
      <c r="P37" s="212">
        <f t="shared" si="17"/>
        <v>226481.12</v>
      </c>
      <c r="Q37" s="225">
        <f t="shared" si="4"/>
        <v>11.734773056994818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37570.69</v>
      </c>
      <c r="X37" s="352">
        <f t="shared" si="19"/>
        <v>264051.81</v>
      </c>
      <c r="Y37" s="355"/>
      <c r="Z37" s="356">
        <f t="shared" si="6"/>
        <v>-244751.81</v>
      </c>
      <c r="AA37" s="357">
        <f t="shared" si="7"/>
        <v>13.68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1.95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270.02800000000002</v>
      </c>
      <c r="K38" s="8">
        <f t="shared" si="20"/>
        <v>591.14499999999998</v>
      </c>
      <c r="L38" s="157"/>
      <c r="M38" s="162">
        <f t="shared" si="1"/>
        <v>76613.13</v>
      </c>
      <c r="N38" s="312">
        <f t="shared" si="2"/>
        <v>3.969592227979275</v>
      </c>
      <c r="O38" s="159">
        <f t="shared" si="3"/>
        <v>5344</v>
      </c>
      <c r="P38" s="212">
        <f t="shared" si="17"/>
        <v>402276.78</v>
      </c>
      <c r="Q38" s="225">
        <f t="shared" si="4"/>
        <v>20.84335647668394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69163.97</v>
      </c>
      <c r="X38" s="352">
        <f t="shared" si="19"/>
        <v>471440.75</v>
      </c>
      <c r="Y38" s="355"/>
      <c r="Z38" s="356">
        <f t="shared" si="6"/>
        <v>-452140.75</v>
      </c>
      <c r="AA38" s="357">
        <f t="shared" si="7"/>
        <v>24.43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3.58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515.75300000000004</v>
      </c>
      <c r="K39" s="18">
        <f t="shared" si="20"/>
        <v>1106.8980000000001</v>
      </c>
      <c r="L39" s="157"/>
      <c r="M39" s="164">
        <f t="shared" si="1"/>
        <v>133447.93</v>
      </c>
      <c r="N39" s="314">
        <f t="shared" si="2"/>
        <v>6.9144005181347143</v>
      </c>
      <c r="O39" s="161">
        <f t="shared" si="3"/>
        <v>10006.379999999999</v>
      </c>
      <c r="P39" s="211">
        <f t="shared" si="17"/>
        <v>726011.06</v>
      </c>
      <c r="Q39" s="226">
        <f t="shared" si="4"/>
        <v>37.617153367875652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129507.07</v>
      </c>
      <c r="X39" s="369">
        <f t="shared" si="19"/>
        <v>855518.13</v>
      </c>
      <c r="Y39" s="355"/>
      <c r="Z39" s="372">
        <f t="shared" si="6"/>
        <v>-836218.13</v>
      </c>
      <c r="AA39" s="373">
        <f t="shared" si="7"/>
        <v>44.33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6.71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L43"/>
  <sheetViews>
    <sheetView topLeftCell="D1" workbookViewId="0">
      <selection activeCell="AJ23" sqref="AJ23:AU36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0.09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0.09</v>
      </c>
      <c r="K20" s="8">
        <f>J20</f>
        <v>0.09</v>
      </c>
      <c r="L20" s="157"/>
      <c r="M20" s="162">
        <f t="shared" ref="M20:M39" si="1">ROUND(C20*O20-K20*$O$6,2)</f>
        <v>10.8</v>
      </c>
      <c r="N20" s="312">
        <f t="shared" ref="N20:N39" si="2">IF($O$10&gt;0,M20/$O$10,0)</f>
        <v>5.5958549222797933E-4</v>
      </c>
      <c r="O20" s="159">
        <f t="shared" ref="O20:O39" si="3">ROUND(ROUND(K20,2)*$O$4,2)</f>
        <v>0.81</v>
      </c>
      <c r="P20" s="212">
        <f>ROUND(J20*$O$6,2)</f>
        <v>0.54</v>
      </c>
      <c r="Q20" s="225">
        <f t="shared" ref="Q20:Q39" si="4">P20/$O$10</f>
        <v>2.7979274611398966E-5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10.53</v>
      </c>
      <c r="X20" s="352">
        <f>ROUND(P20+W20,2)</f>
        <v>11.07</v>
      </c>
      <c r="Y20" s="355"/>
      <c r="Z20" s="356">
        <f t="shared" ref="Z20:Z39" si="6">IF($O$10&gt;0,ROUND($O$10-X20,2),0)</f>
        <v>19288.93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23823.893827160493</v>
      </c>
      <c r="AC20" s="359">
        <f t="shared" ref="AC20:AC39" si="9">IF(AB20&gt;0,AB20+G20,0)</f>
        <v>23823.893827160493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0.09</v>
      </c>
      <c r="K21" s="8">
        <f>K20+ROUND(J21,3)</f>
        <v>0.18</v>
      </c>
      <c r="L21" s="157"/>
      <c r="M21" s="162">
        <f t="shared" si="1"/>
        <v>21.74</v>
      </c>
      <c r="N21" s="312">
        <f t="shared" si="2"/>
        <v>1.1264248704663212E-3</v>
      </c>
      <c r="O21" s="159">
        <f t="shared" si="3"/>
        <v>1.63</v>
      </c>
      <c r="P21" s="212">
        <f t="shared" ref="P21:P39" si="17">ROUND((ROUND(K20,2)*(G21-G20)*$O$4+P20+J21*$O$6),2)</f>
        <v>10.84</v>
      </c>
      <c r="Q21" s="225">
        <f t="shared" si="4"/>
        <v>5.6165803108808288E-4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21.06</v>
      </c>
      <c r="X21" s="352">
        <f t="shared" ref="X21:X39" si="19">ROUND(P21+W21,2)</f>
        <v>31.9</v>
      </c>
      <c r="Y21" s="355"/>
      <c r="Z21" s="356">
        <f t="shared" si="6"/>
        <v>19268.099999999999</v>
      </c>
      <c r="AA21" s="357">
        <f t="shared" si="7"/>
        <v>0</v>
      </c>
      <c r="AB21" s="358">
        <f t="shared" si="8"/>
        <v>11831.256441717793</v>
      </c>
      <c r="AC21" s="359">
        <f t="shared" si="9"/>
        <v>11843.256441717793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0.09</v>
      </c>
      <c r="K22" s="8">
        <f t="shared" ref="K22:K39" si="20">K21+ROUND(J22,3)</f>
        <v>0.27</v>
      </c>
      <c r="L22" s="157"/>
      <c r="M22" s="162">
        <f t="shared" si="1"/>
        <v>34.979999999999997</v>
      </c>
      <c r="N22" s="312">
        <f t="shared" si="2"/>
        <v>1.8124352331606215E-3</v>
      </c>
      <c r="O22" s="159">
        <f t="shared" si="3"/>
        <v>2.44</v>
      </c>
      <c r="P22" s="212">
        <f t="shared" si="17"/>
        <v>34.159999999999997</v>
      </c>
      <c r="Q22" s="225">
        <f t="shared" si="4"/>
        <v>1.7699481865284972E-3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31.59</v>
      </c>
      <c r="X22" s="352">
        <f t="shared" si="19"/>
        <v>65.75</v>
      </c>
      <c r="Y22" s="355"/>
      <c r="Z22" s="356">
        <f t="shared" si="6"/>
        <v>19234.25</v>
      </c>
      <c r="AA22" s="357">
        <f t="shared" si="7"/>
        <v>0</v>
      </c>
      <c r="AB22" s="358">
        <f t="shared" si="8"/>
        <v>7893.246721311476</v>
      </c>
      <c r="AC22" s="359">
        <f t="shared" si="9"/>
        <v>7919.246721311476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0.13500000000000001</v>
      </c>
      <c r="K23" s="8">
        <f t="shared" si="20"/>
        <v>0.40500000000000003</v>
      </c>
      <c r="L23" s="157"/>
      <c r="M23" s="162">
        <f t="shared" si="1"/>
        <v>56.93</v>
      </c>
      <c r="N23" s="312">
        <f t="shared" si="2"/>
        <v>2.9497409326424869E-3</v>
      </c>
      <c r="O23" s="159">
        <f t="shared" si="3"/>
        <v>3.71</v>
      </c>
      <c r="P23" s="212">
        <f t="shared" si="17"/>
        <v>74.02</v>
      </c>
      <c r="Q23" s="225">
        <f t="shared" si="4"/>
        <v>3.8352331606217615E-3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47.39</v>
      </c>
      <c r="X23" s="352">
        <f t="shared" si="19"/>
        <v>121.41</v>
      </c>
      <c r="Y23" s="355"/>
      <c r="Z23" s="356">
        <f t="shared" si="6"/>
        <v>19178.59</v>
      </c>
      <c r="AA23" s="357">
        <f t="shared" si="7"/>
        <v>0.01</v>
      </c>
      <c r="AB23" s="358">
        <f t="shared" si="8"/>
        <v>5179.65013477089</v>
      </c>
      <c r="AC23" s="359">
        <f t="shared" si="9"/>
        <v>5221.65013477089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0.20399999999999999</v>
      </c>
      <c r="K24" s="15">
        <f t="shared" si="20"/>
        <v>0.60899999999999999</v>
      </c>
      <c r="L24" s="157"/>
      <c r="M24" s="163">
        <f t="shared" si="1"/>
        <v>90.02</v>
      </c>
      <c r="N24" s="313">
        <f t="shared" si="2"/>
        <v>4.6642487046632125E-3</v>
      </c>
      <c r="O24" s="160">
        <f t="shared" si="3"/>
        <v>5.51</v>
      </c>
      <c r="P24" s="213">
        <f t="shared" si="17"/>
        <v>141.96</v>
      </c>
      <c r="Q24" s="224">
        <f t="shared" si="4"/>
        <v>7.3554404145077723E-3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71.25</v>
      </c>
      <c r="X24" s="361">
        <f t="shared" si="19"/>
        <v>213.21</v>
      </c>
      <c r="Y24" s="355"/>
      <c r="Z24" s="364">
        <f t="shared" si="6"/>
        <v>19086.79</v>
      </c>
      <c r="AA24" s="365">
        <f t="shared" si="7"/>
        <v>0.01</v>
      </c>
      <c r="AB24" s="366">
        <f t="shared" si="8"/>
        <v>3474.3720508166971</v>
      </c>
      <c r="AC24" s="367">
        <f t="shared" si="9"/>
        <v>3534.3720508166971</v>
      </c>
      <c r="AD24" s="174">
        <v>5</v>
      </c>
      <c r="AE24" s="389"/>
      <c r="AF24" s="362">
        <f t="shared" si="10"/>
        <v>0.5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0.31</v>
      </c>
      <c r="K25" s="8">
        <f t="shared" si="20"/>
        <v>0.91900000000000004</v>
      </c>
      <c r="L25" s="157"/>
      <c r="M25" s="162">
        <f t="shared" si="1"/>
        <v>144.25</v>
      </c>
      <c r="N25" s="312">
        <f t="shared" si="2"/>
        <v>7.4740932642487047E-3</v>
      </c>
      <c r="O25" s="159">
        <f t="shared" si="3"/>
        <v>8.32</v>
      </c>
      <c r="P25" s="212">
        <f t="shared" si="17"/>
        <v>254.11</v>
      </c>
      <c r="Q25" s="225">
        <f t="shared" si="4"/>
        <v>1.3166321243523316E-2</v>
      </c>
      <c r="R25" s="119">
        <f t="shared" si="21"/>
        <v>31</v>
      </c>
      <c r="S25" s="120">
        <f t="shared" si="22"/>
        <v>0.39</v>
      </c>
      <c r="T25" s="126">
        <f t="shared" si="18"/>
        <v>49</v>
      </c>
      <c r="U25" s="127">
        <f t="shared" si="23"/>
        <v>0.61</v>
      </c>
      <c r="V25" s="386"/>
      <c r="W25" s="351">
        <f t="shared" si="5"/>
        <v>107.52</v>
      </c>
      <c r="X25" s="352">
        <f t="shared" si="19"/>
        <v>361.63</v>
      </c>
      <c r="Y25" s="355"/>
      <c r="Z25" s="356">
        <f t="shared" si="6"/>
        <v>18938.37</v>
      </c>
      <c r="AA25" s="357">
        <f t="shared" si="7"/>
        <v>0.02</v>
      </c>
      <c r="AB25" s="358">
        <f t="shared" si="8"/>
        <v>2286.5848557692307</v>
      </c>
      <c r="AC25" s="359">
        <f t="shared" si="9"/>
        <v>2366.5848557692307</v>
      </c>
      <c r="AD25" s="174">
        <v>6</v>
      </c>
      <c r="AE25" s="389"/>
      <c r="AF25" s="353">
        <f t="shared" si="10"/>
        <v>0.42</v>
      </c>
      <c r="AG25" s="354">
        <f t="shared" si="11"/>
        <v>0.01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0.47699999999999998</v>
      </c>
      <c r="K26" s="8">
        <f t="shared" si="20"/>
        <v>1.3959999999999999</v>
      </c>
      <c r="L26" s="157"/>
      <c r="M26" s="162">
        <f t="shared" si="1"/>
        <v>232.16</v>
      </c>
      <c r="N26" s="312">
        <f t="shared" si="2"/>
        <v>1.2029015544041451E-2</v>
      </c>
      <c r="O26" s="159">
        <f t="shared" si="3"/>
        <v>12.66</v>
      </c>
      <c r="P26" s="212">
        <f t="shared" si="17"/>
        <v>456.58</v>
      </c>
      <c r="Q26" s="225">
        <f t="shared" si="4"/>
        <v>2.3656994818652848E-2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163.33000000000001</v>
      </c>
      <c r="X26" s="352">
        <f t="shared" si="19"/>
        <v>619.91</v>
      </c>
      <c r="Y26" s="355"/>
      <c r="Z26" s="356">
        <f t="shared" si="6"/>
        <v>18680.09</v>
      </c>
      <c r="AA26" s="357">
        <f t="shared" si="7"/>
        <v>0.03</v>
      </c>
      <c r="AB26" s="358">
        <f t="shared" si="8"/>
        <v>1485.8415481832542</v>
      </c>
      <c r="AC26" s="359">
        <f t="shared" si="9"/>
        <v>1589.8415481832542</v>
      </c>
      <c r="AD26" s="174">
        <v>7</v>
      </c>
      <c r="AE26" s="389"/>
      <c r="AF26" s="353">
        <f t="shared" si="10"/>
        <v>0.36</v>
      </c>
      <c r="AG26" s="354">
        <f t="shared" si="11"/>
        <v>0.01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0.74399999999999999</v>
      </c>
      <c r="K27" s="8">
        <f t="shared" si="20"/>
        <v>2.1399999999999997</v>
      </c>
      <c r="L27" s="157"/>
      <c r="M27" s="162">
        <f t="shared" si="1"/>
        <v>374.16</v>
      </c>
      <c r="N27" s="312">
        <f t="shared" si="2"/>
        <v>1.9386528497409329E-2</v>
      </c>
      <c r="O27" s="159">
        <f t="shared" si="3"/>
        <v>19.350000000000001</v>
      </c>
      <c r="P27" s="212">
        <f t="shared" si="17"/>
        <v>815.41</v>
      </c>
      <c r="Q27" s="225">
        <f t="shared" si="4"/>
        <v>4.2249222797927456E-2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250.38</v>
      </c>
      <c r="X27" s="352">
        <f t="shared" si="19"/>
        <v>1065.79</v>
      </c>
      <c r="Y27" s="355"/>
      <c r="Z27" s="356">
        <f t="shared" si="6"/>
        <v>18234.21</v>
      </c>
      <c r="AA27" s="357">
        <f t="shared" si="7"/>
        <v>0.06</v>
      </c>
      <c r="AB27" s="358">
        <f t="shared" si="8"/>
        <v>952.68806201550376</v>
      </c>
      <c r="AC27" s="359">
        <f t="shared" si="9"/>
        <v>1084.6880620155039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1.1759999999999999</v>
      </c>
      <c r="K28" s="8">
        <f t="shared" si="20"/>
        <v>3.3159999999999998</v>
      </c>
      <c r="L28" s="157"/>
      <c r="M28" s="162">
        <f t="shared" si="1"/>
        <v>610.30999999999995</v>
      </c>
      <c r="N28" s="312">
        <f t="shared" si="2"/>
        <v>3.1622279792746108E-2</v>
      </c>
      <c r="O28" s="159">
        <f t="shared" si="3"/>
        <v>30.01</v>
      </c>
      <c r="P28" s="212">
        <f t="shared" si="17"/>
        <v>1441.53</v>
      </c>
      <c r="Q28" s="225">
        <f t="shared" si="4"/>
        <v>7.4690673575129526E-2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387.97</v>
      </c>
      <c r="X28" s="352">
        <f t="shared" si="19"/>
        <v>1829.5</v>
      </c>
      <c r="Y28" s="355"/>
      <c r="Z28" s="356">
        <f t="shared" si="6"/>
        <v>17470.5</v>
      </c>
      <c r="AA28" s="357">
        <f t="shared" si="7"/>
        <v>0.09</v>
      </c>
      <c r="AB28" s="358">
        <f t="shared" si="8"/>
        <v>592.4983672109297</v>
      </c>
      <c r="AC28" s="359">
        <f t="shared" si="9"/>
        <v>756.4983672109297</v>
      </c>
      <c r="AD28" s="174">
        <v>9</v>
      </c>
      <c r="AE28" s="389"/>
      <c r="AF28" s="353">
        <f t="shared" si="10"/>
        <v>0.27</v>
      </c>
      <c r="AG28" s="354">
        <f t="shared" si="11"/>
        <v>0.02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1.893</v>
      </c>
      <c r="K29" s="15">
        <f t="shared" si="20"/>
        <v>5.2089999999999996</v>
      </c>
      <c r="L29" s="157"/>
      <c r="M29" s="163">
        <f t="shared" si="1"/>
        <v>1004.95</v>
      </c>
      <c r="N29" s="313">
        <f t="shared" si="2"/>
        <v>5.2069948186528499E-2</v>
      </c>
      <c r="O29" s="160">
        <f t="shared" si="3"/>
        <v>47.1</v>
      </c>
      <c r="P29" s="213">
        <f t="shared" si="17"/>
        <v>2623.39</v>
      </c>
      <c r="Q29" s="224">
        <f t="shared" si="4"/>
        <v>0.13592694300518135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609.45000000000005</v>
      </c>
      <c r="X29" s="361">
        <f t="shared" si="19"/>
        <v>3232.84</v>
      </c>
      <c r="Y29" s="355"/>
      <c r="Z29" s="364">
        <f t="shared" si="6"/>
        <v>16067.16</v>
      </c>
      <c r="AA29" s="365">
        <f t="shared" si="7"/>
        <v>0.17</v>
      </c>
      <c r="AB29" s="366">
        <f t="shared" si="8"/>
        <v>351.48025477707006</v>
      </c>
      <c r="AC29" s="367">
        <f t="shared" si="9"/>
        <v>554.48025477707006</v>
      </c>
      <c r="AD29" s="174">
        <v>10</v>
      </c>
      <c r="AE29" s="389"/>
      <c r="AF29" s="362">
        <f t="shared" si="10"/>
        <v>0.23</v>
      </c>
      <c r="AG29" s="363">
        <f t="shared" si="11"/>
        <v>0.03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3.105</v>
      </c>
      <c r="K30" s="8">
        <f t="shared" si="20"/>
        <v>8.3140000000000001</v>
      </c>
      <c r="L30" s="157"/>
      <c r="M30" s="162">
        <f t="shared" si="1"/>
        <v>1677.88</v>
      </c>
      <c r="N30" s="312">
        <f t="shared" si="2"/>
        <v>8.6936787564766846E-2</v>
      </c>
      <c r="O30" s="159">
        <f t="shared" si="3"/>
        <v>75.12</v>
      </c>
      <c r="P30" s="212">
        <f t="shared" si="17"/>
        <v>4808.55</v>
      </c>
      <c r="Q30" s="225">
        <f t="shared" si="4"/>
        <v>0.24914766839378238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972.74</v>
      </c>
      <c r="X30" s="352">
        <f t="shared" si="19"/>
        <v>5781.29</v>
      </c>
      <c r="Y30" s="355"/>
      <c r="Z30" s="356">
        <f t="shared" si="6"/>
        <v>13518.71</v>
      </c>
      <c r="AA30" s="357">
        <f t="shared" si="7"/>
        <v>0.3</v>
      </c>
      <c r="AB30" s="358">
        <f t="shared" si="8"/>
        <v>190.3208466453674</v>
      </c>
      <c r="AC30" s="359">
        <f t="shared" si="9"/>
        <v>439.3208466453674</v>
      </c>
      <c r="AD30" s="174">
        <v>11</v>
      </c>
      <c r="AE30" s="389"/>
      <c r="AF30" s="353">
        <f t="shared" si="10"/>
        <v>0.2</v>
      </c>
      <c r="AG30" s="354">
        <f t="shared" si="11"/>
        <v>0.05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5.1849999999999996</v>
      </c>
      <c r="K31" s="8">
        <f t="shared" si="20"/>
        <v>13.498999999999999</v>
      </c>
      <c r="L31" s="157"/>
      <c r="M31" s="162">
        <f t="shared" si="1"/>
        <v>2603.89</v>
      </c>
      <c r="N31" s="312">
        <f t="shared" si="2"/>
        <v>0.13491658031088083</v>
      </c>
      <c r="O31" s="159">
        <f t="shared" si="3"/>
        <v>122.04</v>
      </c>
      <c r="P31" s="212">
        <f t="shared" si="17"/>
        <v>8821.15</v>
      </c>
      <c r="Q31" s="225">
        <f t="shared" si="4"/>
        <v>0.4570544041450777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1579.38</v>
      </c>
      <c r="X31" s="352">
        <f t="shared" si="19"/>
        <v>10400.530000000001</v>
      </c>
      <c r="Y31" s="355"/>
      <c r="Z31" s="356">
        <f t="shared" si="6"/>
        <v>8899.4699999999993</v>
      </c>
      <c r="AA31" s="357">
        <f t="shared" si="7"/>
        <v>0.54</v>
      </c>
      <c r="AB31" s="358">
        <f t="shared" si="8"/>
        <v>83.275762045231062</v>
      </c>
      <c r="AC31" s="359">
        <f t="shared" si="9"/>
        <v>385.27576204523109</v>
      </c>
      <c r="AD31" s="174">
        <v>12</v>
      </c>
      <c r="AE31" s="389"/>
      <c r="AF31" s="353">
        <f t="shared" si="10"/>
        <v>0.18</v>
      </c>
      <c r="AG31" s="354">
        <f t="shared" si="11"/>
        <v>0.08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8.8149999999999995</v>
      </c>
      <c r="K32" s="8">
        <f t="shared" si="20"/>
        <v>22.314</v>
      </c>
      <c r="L32" s="157"/>
      <c r="M32" s="162">
        <f t="shared" si="1"/>
        <v>4101.3999999999996</v>
      </c>
      <c r="N32" s="312">
        <f t="shared" si="2"/>
        <v>0.21250777202072538</v>
      </c>
      <c r="O32" s="159">
        <f t="shared" si="3"/>
        <v>201.68</v>
      </c>
      <c r="P32" s="212">
        <f t="shared" si="17"/>
        <v>16196.44</v>
      </c>
      <c r="Q32" s="225">
        <f t="shared" si="4"/>
        <v>0.83919378238341968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2610.7399999999998</v>
      </c>
      <c r="X32" s="352">
        <f t="shared" si="19"/>
        <v>18807.18</v>
      </c>
      <c r="Y32" s="355"/>
      <c r="Z32" s="356">
        <f t="shared" si="6"/>
        <v>492.82</v>
      </c>
      <c r="AA32" s="357">
        <f t="shared" si="7"/>
        <v>0.97</v>
      </c>
      <c r="AB32" s="358">
        <f t="shared" si="8"/>
        <v>12.79954383181277</v>
      </c>
      <c r="AC32" s="359">
        <f t="shared" si="9"/>
        <v>374.7995438318128</v>
      </c>
      <c r="AD32" s="174">
        <v>13</v>
      </c>
      <c r="AE32" s="389"/>
      <c r="AF32" s="353">
        <f t="shared" si="10"/>
        <v>0.16</v>
      </c>
      <c r="AG32" s="354">
        <f t="shared" si="11"/>
        <v>0.14000000000000001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15.25</v>
      </c>
      <c r="K33" s="8">
        <f t="shared" si="20"/>
        <v>37.564</v>
      </c>
      <c r="L33" s="157"/>
      <c r="M33" s="162">
        <f t="shared" si="1"/>
        <v>6565.42</v>
      </c>
      <c r="N33" s="312">
        <f t="shared" si="2"/>
        <v>0.34017720207253888</v>
      </c>
      <c r="O33" s="159">
        <f t="shared" si="3"/>
        <v>339.54</v>
      </c>
      <c r="P33" s="212">
        <f t="shared" si="17"/>
        <v>28388.880000000001</v>
      </c>
      <c r="Q33" s="225">
        <f t="shared" si="4"/>
        <v>1.4709264248704663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4394.99</v>
      </c>
      <c r="X33" s="352">
        <f t="shared" si="19"/>
        <v>32783.870000000003</v>
      </c>
      <c r="Y33" s="355"/>
      <c r="Z33" s="356">
        <f t="shared" si="6"/>
        <v>-13483.87</v>
      </c>
      <c r="AA33" s="357">
        <f t="shared" si="7"/>
        <v>1.7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0.15</v>
      </c>
      <c r="AG33" s="354">
        <f t="shared" si="11"/>
        <v>0.23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26.84</v>
      </c>
      <c r="K34" s="15">
        <f t="shared" si="20"/>
        <v>64.403999999999996</v>
      </c>
      <c r="L34" s="157"/>
      <c r="M34" s="163">
        <f t="shared" si="1"/>
        <v>10675</v>
      </c>
      <c r="N34" s="313">
        <f t="shared" si="2"/>
        <v>0.55310880829015541</v>
      </c>
      <c r="O34" s="160">
        <f t="shared" si="3"/>
        <v>582.17999999999995</v>
      </c>
      <c r="P34" s="213">
        <f t="shared" si="17"/>
        <v>48922.46</v>
      </c>
      <c r="Q34" s="224">
        <f t="shared" si="4"/>
        <v>2.5348424870466322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7535.27</v>
      </c>
      <c r="X34" s="361">
        <f t="shared" si="19"/>
        <v>56457.73</v>
      </c>
      <c r="Y34" s="355"/>
      <c r="Z34" s="364">
        <f t="shared" si="6"/>
        <v>-37157.730000000003</v>
      </c>
      <c r="AA34" s="365">
        <f t="shared" si="7"/>
        <v>2.93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0.39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48.043999999999997</v>
      </c>
      <c r="K35" s="8">
        <f t="shared" si="20"/>
        <v>112.44799999999999</v>
      </c>
      <c r="L35" s="157"/>
      <c r="M35" s="162">
        <f t="shared" si="1"/>
        <v>17623.21</v>
      </c>
      <c r="N35" s="312">
        <f t="shared" si="2"/>
        <v>0.91311968911917096</v>
      </c>
      <c r="O35" s="159">
        <f t="shared" si="3"/>
        <v>1016.55</v>
      </c>
      <c r="P35" s="212">
        <f t="shared" si="17"/>
        <v>84141.28</v>
      </c>
      <c r="Q35" s="225">
        <f t="shared" si="4"/>
        <v>4.3596518134715021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13156.42</v>
      </c>
      <c r="X35" s="352">
        <f t="shared" si="19"/>
        <v>97297.7</v>
      </c>
      <c r="Y35" s="355"/>
      <c r="Z35" s="356">
        <f t="shared" si="6"/>
        <v>-77997.7</v>
      </c>
      <c r="AA35" s="357">
        <f t="shared" si="7"/>
        <v>5.04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0.68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87.44</v>
      </c>
      <c r="K36" s="8">
        <f t="shared" si="20"/>
        <v>199.88799999999998</v>
      </c>
      <c r="L36" s="157"/>
      <c r="M36" s="162">
        <f t="shared" si="1"/>
        <v>29519.84</v>
      </c>
      <c r="N36" s="312">
        <f t="shared" si="2"/>
        <v>1.5295253886010363</v>
      </c>
      <c r="O36" s="159">
        <f t="shared" si="3"/>
        <v>1807.01</v>
      </c>
      <c r="P36" s="212">
        <f t="shared" si="17"/>
        <v>145658.79999999999</v>
      </c>
      <c r="Q36" s="225">
        <f t="shared" si="4"/>
        <v>7.5470880829015536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23386.9</v>
      </c>
      <c r="X36" s="352">
        <f t="shared" si="19"/>
        <v>169045.7</v>
      </c>
      <c r="Y36" s="355"/>
      <c r="Z36" s="356">
        <f t="shared" si="6"/>
        <v>-149745.70000000001</v>
      </c>
      <c r="AA36" s="357">
        <f t="shared" si="7"/>
        <v>8.76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1.21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161.76400000000001</v>
      </c>
      <c r="K37" s="8">
        <f t="shared" si="20"/>
        <v>361.65199999999999</v>
      </c>
      <c r="L37" s="157"/>
      <c r="M37" s="162">
        <f t="shared" si="1"/>
        <v>50139.21</v>
      </c>
      <c r="N37" s="312">
        <f t="shared" si="2"/>
        <v>2.5978865284974093</v>
      </c>
      <c r="O37" s="159">
        <f t="shared" si="3"/>
        <v>3269.32</v>
      </c>
      <c r="P37" s="212">
        <f t="shared" si="17"/>
        <v>255049.72</v>
      </c>
      <c r="Q37" s="225">
        <f t="shared" si="4"/>
        <v>13.21501139896373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42313.279999999999</v>
      </c>
      <c r="X37" s="352">
        <f t="shared" si="19"/>
        <v>297363</v>
      </c>
      <c r="Y37" s="355"/>
      <c r="Z37" s="356">
        <f t="shared" si="6"/>
        <v>-278063</v>
      </c>
      <c r="AA37" s="357">
        <f t="shared" si="7"/>
        <v>15.41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2.19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304.11599999999999</v>
      </c>
      <c r="K38" s="8">
        <f t="shared" si="20"/>
        <v>665.76800000000003</v>
      </c>
      <c r="L38" s="157"/>
      <c r="M38" s="162">
        <f t="shared" si="1"/>
        <v>86283.79</v>
      </c>
      <c r="N38" s="312">
        <f t="shared" si="2"/>
        <v>4.4706626943005174</v>
      </c>
      <c r="O38" s="159">
        <f t="shared" si="3"/>
        <v>6018.56</v>
      </c>
      <c r="P38" s="212">
        <f t="shared" si="17"/>
        <v>453033.38</v>
      </c>
      <c r="Q38" s="225">
        <f t="shared" si="4"/>
        <v>23.473232124352332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77894.86</v>
      </c>
      <c r="X38" s="352">
        <f t="shared" si="19"/>
        <v>530928.24</v>
      </c>
      <c r="Y38" s="355"/>
      <c r="Z38" s="356">
        <f t="shared" si="6"/>
        <v>-511628.24</v>
      </c>
      <c r="AA38" s="357">
        <f t="shared" si="7"/>
        <v>27.51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4.04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580.86199999999997</v>
      </c>
      <c r="K39" s="18">
        <f t="shared" si="20"/>
        <v>1246.6300000000001</v>
      </c>
      <c r="L39" s="157"/>
      <c r="M39" s="164">
        <f t="shared" si="1"/>
        <v>150293.78</v>
      </c>
      <c r="N39" s="314">
        <f t="shared" si="2"/>
        <v>7.7872424870466324</v>
      </c>
      <c r="O39" s="161">
        <f t="shared" si="3"/>
        <v>11269.54</v>
      </c>
      <c r="P39" s="211">
        <f t="shared" si="17"/>
        <v>817632.2</v>
      </c>
      <c r="Q39" s="226">
        <f t="shared" si="4"/>
        <v>42.364362694300517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145855.71</v>
      </c>
      <c r="X39" s="369">
        <f t="shared" si="19"/>
        <v>963487.91</v>
      </c>
      <c r="Y39" s="355"/>
      <c r="Z39" s="372">
        <f t="shared" si="6"/>
        <v>-944187.91</v>
      </c>
      <c r="AA39" s="373">
        <f t="shared" si="7"/>
        <v>49.92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7.56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L43"/>
  <sheetViews>
    <sheetView topLeftCell="C1" workbookViewId="0">
      <selection activeCell="AJ24" sqref="AJ24:AM3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.1406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f>'0.01'!K1</f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f>'0.01'!C2</f>
        <v>14</v>
      </c>
      <c r="D2" s="83"/>
      <c r="E2" s="96" t="s">
        <v>12</v>
      </c>
      <c r="F2" s="247" t="str">
        <f>IF(G$2&lt;2,"д.б. &gt;1","")</f>
        <v/>
      </c>
      <c r="G2" s="144">
        <f>'0.01'!G2</f>
        <v>12</v>
      </c>
      <c r="H2" s="84"/>
      <c r="I2" s="96" t="s">
        <v>0</v>
      </c>
      <c r="J2" s="248" t="str">
        <f>IF(K$2&lt;0,"д.б. &gt;0","")</f>
        <v/>
      </c>
      <c r="K2" s="149">
        <v>0.1</v>
      </c>
      <c r="L2" s="115"/>
      <c r="M2" s="114" t="s">
        <v>27</v>
      </c>
      <c r="N2" s="114"/>
      <c r="O2" s="150" t="str">
        <f>'0.01'!O2</f>
        <v>eurjpy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f>'0.01'!K3</f>
        <v>1.5</v>
      </c>
      <c r="L3" s="115"/>
      <c r="M3" s="114" t="s">
        <v>28</v>
      </c>
      <c r="N3" s="114"/>
      <c r="O3" s="151">
        <f>'0.01'!O3</f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f>'0.01'!K4</f>
        <v>4</v>
      </c>
      <c r="L4" s="115"/>
      <c r="M4" s="176" t="s">
        <v>30</v>
      </c>
      <c r="N4" s="176"/>
      <c r="O4" s="155">
        <f>'0.01'!O4</f>
        <v>9.0399999999999991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407">
        <f>'0.01'!C6</f>
        <v>3</v>
      </c>
      <c r="D6" s="40"/>
      <c r="E6" s="255" t="s">
        <v>13</v>
      </c>
      <c r="F6" s="247" t="str">
        <f>IF(G$6&lt;0,"д.б. &gt;=0","")</f>
        <v/>
      </c>
      <c r="G6" s="146">
        <f>'0.01'!G6</f>
        <v>3</v>
      </c>
      <c r="H6" s="41"/>
      <c r="I6" s="255" t="s">
        <v>2</v>
      </c>
      <c r="J6" s="248" t="str">
        <f>IF(K$6&lt;0,"д.б. &gt;=0","")</f>
        <v/>
      </c>
      <c r="K6" s="147">
        <f>'0.01'!K6</f>
        <v>5</v>
      </c>
      <c r="L6" s="135"/>
      <c r="M6" s="136" t="s">
        <v>36</v>
      </c>
      <c r="N6" s="136"/>
      <c r="O6" s="152">
        <f>'0.01'!O6</f>
        <v>6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f>'0.01'!C7</f>
        <v>1</v>
      </c>
      <c r="D7" s="93"/>
      <c r="E7" s="255" t="s">
        <v>14</v>
      </c>
      <c r="F7" s="315"/>
      <c r="G7" s="145">
        <f>'0.01'!G7</f>
        <v>2</v>
      </c>
      <c r="H7" s="94"/>
      <c r="I7" s="255" t="s">
        <v>3</v>
      </c>
      <c r="J7" s="248" t="str">
        <f>IF(AND(K$6=0,K$7&lt;&gt;0),"д.б. =0","")</f>
        <v/>
      </c>
      <c r="K7" s="143">
        <f>'0.01'!K7</f>
        <v>0.01</v>
      </c>
      <c r="L7" s="135"/>
      <c r="M7" s="136" t="s">
        <v>35</v>
      </c>
      <c r="N7" s="136"/>
      <c r="O7" s="153">
        <f>'0.01'!O7</f>
        <v>117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f>'0.01'!O8</f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f>'0.01'!C9</f>
        <v>12</v>
      </c>
      <c r="D9" s="290"/>
      <c r="E9" s="287" t="s">
        <v>15</v>
      </c>
      <c r="F9" s="315"/>
      <c r="G9" s="288">
        <f>'0.01'!G9</f>
        <v>7</v>
      </c>
      <c r="H9" s="292"/>
      <c r="I9" s="287" t="s">
        <v>4</v>
      </c>
      <c r="J9" s="248" t="str">
        <f>IF(K$9&lt;0,"д.б. &gt;=0","")</f>
        <v/>
      </c>
      <c r="K9" s="293">
        <f>'0.01'!K9</f>
        <v>7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f>'0.01'!C10</f>
        <v>-1</v>
      </c>
      <c r="D10" s="296"/>
      <c r="E10" s="287" t="s">
        <v>16</v>
      </c>
      <c r="F10" s="315"/>
      <c r="G10" s="289">
        <f>'0.01'!G10</f>
        <v>4</v>
      </c>
      <c r="H10" s="297"/>
      <c r="I10" s="287" t="s">
        <v>5</v>
      </c>
      <c r="J10" s="248" t="str">
        <f>IF(AND(K$9=0,K$10&lt;&gt;0),"д.б. =0","")</f>
        <v/>
      </c>
      <c r="K10" s="298">
        <f>'0.01'!K10</f>
        <v>0.02</v>
      </c>
      <c r="L10" s="294"/>
      <c r="M10" s="299" t="s">
        <v>38</v>
      </c>
      <c r="N10" s="299"/>
      <c r="O10" s="300">
        <f>'0.01'!O10</f>
        <v>19300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f>'0.01'!C12</f>
        <v>0</v>
      </c>
      <c r="D12" s="296"/>
      <c r="E12" s="280" t="s">
        <v>90</v>
      </c>
      <c r="F12" s="248" t="str">
        <f>IF(G$12&lt;0,"д.б. &gt;=0","")</f>
        <v/>
      </c>
      <c r="G12" s="316">
        <f>'0.01'!G12</f>
        <v>10</v>
      </c>
      <c r="H12" s="243"/>
      <c r="I12" s="280" t="s">
        <v>92</v>
      </c>
      <c r="J12" s="248" t="str">
        <f>IF(K$12&lt;0,"д.б. &gt;=0","")</f>
        <v/>
      </c>
      <c r="K12" s="319">
        <f>'0.01'!K12</f>
        <v>10</v>
      </c>
      <c r="L12" s="294"/>
      <c r="M12" s="400"/>
      <c r="N12" s="420"/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f>'0.01'!C13</f>
        <v>0</v>
      </c>
      <c r="D13" s="296"/>
      <c r="E13" s="280" t="s">
        <v>91</v>
      </c>
      <c r="F13" s="248" t="str">
        <f>IF(AND(G$12=0,G$13&lt;&gt;0),"д.б. =0","")</f>
        <v/>
      </c>
      <c r="G13" s="240">
        <f>'0.01'!G13</f>
        <v>7</v>
      </c>
      <c r="H13" s="243"/>
      <c r="I13" s="280" t="s">
        <v>93</v>
      </c>
      <c r="J13" s="248" t="str">
        <f>IF(AND(K$12=0,K$13&lt;&gt;0),"д.б. =0","")</f>
        <v/>
      </c>
      <c r="K13" s="317">
        <f>'0.01'!K13</f>
        <v>0.03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f>'0.01'!G15</f>
        <v>13</v>
      </c>
      <c r="H15" s="243"/>
      <c r="I15" s="96" t="s">
        <v>83</v>
      </c>
      <c r="J15" s="248" t="str">
        <f>IF(K$15&lt;0,"д.б. &gt;=0","")</f>
        <v/>
      </c>
      <c r="K15" s="262">
        <f>'0.01'!K15</f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f>'0.01'!K16</f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401" t="s">
        <v>42</v>
      </c>
      <c r="AG18" s="40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</v>
      </c>
      <c r="K20" s="8">
        <f>J20</f>
        <v>0.1</v>
      </c>
      <c r="L20" s="157"/>
      <c r="M20" s="162">
        <f t="shared" ref="M20:M39" si="1">ROUND(C20*O20-K20*$O$6,2)</f>
        <v>12</v>
      </c>
      <c r="N20" s="312">
        <f t="shared" ref="N20:N39" si="2">IF($O$10&gt;0,M20/$O$10,0)</f>
        <v>6.2176165803108803E-4</v>
      </c>
      <c r="O20" s="159">
        <f t="shared" ref="O20:O39" si="3">ROUND(ROUND(K20,2)*$O$4,2)</f>
        <v>0.9</v>
      </c>
      <c r="P20" s="212">
        <f>ROUND(J20*$O$6,2)</f>
        <v>0.6</v>
      </c>
      <c r="Q20" s="225">
        <f t="shared" ref="Q20:Q39" si="4">P20/$O$10</f>
        <v>3.10880829015544E-5</v>
      </c>
      <c r="R20" s="119">
        <f>ROUND(P20/O20,0)</f>
        <v>1</v>
      </c>
      <c r="S20" s="120">
        <v>0</v>
      </c>
      <c r="T20" s="126">
        <f>R20+C20</f>
        <v>15</v>
      </c>
      <c r="U20" s="127">
        <v>0</v>
      </c>
      <c r="V20" s="386"/>
      <c r="W20" s="351">
        <f t="shared" ref="W20:W39" si="5">ROUND(K20*$O$7,2)</f>
        <v>11.7</v>
      </c>
      <c r="X20" s="352">
        <f>ROUND(P20+W20,2)</f>
        <v>12.3</v>
      </c>
      <c r="Y20" s="355"/>
      <c r="Z20" s="356">
        <f t="shared" ref="Z20:Z39" si="6">IF($O$10&gt;0,ROUND($O$10-X20,2),0)</f>
        <v>19287.7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21441.177777777779</v>
      </c>
      <c r="AC20" s="359">
        <f t="shared" ref="AC20:AC39" si="9">IF(AB20&gt;0,AB20+G20,0)</f>
        <v>21441.177777777779</v>
      </c>
      <c r="AD20" s="174">
        <v>1</v>
      </c>
      <c r="AE20" s="389"/>
      <c r="AF20" s="353">
        <f t="shared" ref="AF20:AF39" si="10">IF(P20&gt;0,ROUND(W20/P20,2),0)</f>
        <v>19.5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</v>
      </c>
      <c r="K21" s="8">
        <f>K20+ROUND(J21,3)</f>
        <v>0.2</v>
      </c>
      <c r="L21" s="157"/>
      <c r="M21" s="162">
        <f t="shared" si="1"/>
        <v>24.14</v>
      </c>
      <c r="N21" s="312">
        <f t="shared" si="2"/>
        <v>1.2507772020725388E-3</v>
      </c>
      <c r="O21" s="159">
        <f t="shared" si="3"/>
        <v>1.81</v>
      </c>
      <c r="P21" s="212">
        <f t="shared" ref="P21:P39" si="17">ROUND((ROUND(K20,2)*(G21-G20)*$O$4+P20+J21*$O$6),2)</f>
        <v>12.05</v>
      </c>
      <c r="Q21" s="225">
        <f t="shared" si="4"/>
        <v>6.2435233160621764E-4</v>
      </c>
      <c r="R21" s="119">
        <f>ROUND(P21/O21,0)</f>
        <v>7</v>
      </c>
      <c r="S21" s="120">
        <f>ROUND(R21/G21,2)</f>
        <v>0.57999999999999996</v>
      </c>
      <c r="T21" s="126">
        <f t="shared" ref="T21:T39" si="18">R21+C21</f>
        <v>21</v>
      </c>
      <c r="U21" s="127">
        <f>ROUND(T21/G21,2)</f>
        <v>1.75</v>
      </c>
      <c r="V21" s="386"/>
      <c r="W21" s="351">
        <f t="shared" si="5"/>
        <v>23.4</v>
      </c>
      <c r="X21" s="352">
        <f t="shared" ref="X21:X39" si="19">ROUND(P21+W21,2)</f>
        <v>35.450000000000003</v>
      </c>
      <c r="Y21" s="355"/>
      <c r="Z21" s="356">
        <f t="shared" si="6"/>
        <v>19264.55</v>
      </c>
      <c r="AA21" s="357">
        <f t="shared" si="7"/>
        <v>0</v>
      </c>
      <c r="AB21" s="358">
        <f t="shared" si="8"/>
        <v>10653.740331491712</v>
      </c>
      <c r="AC21" s="359">
        <f t="shared" si="9"/>
        <v>10665.740331491712</v>
      </c>
      <c r="AD21" s="174">
        <v>2</v>
      </c>
      <c r="AE21" s="389"/>
      <c r="AF21" s="353">
        <f t="shared" si="10"/>
        <v>1.94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0.1</v>
      </c>
      <c r="K22" s="8">
        <f t="shared" ref="K22:K39" si="20">K21+ROUND(J22,3)</f>
        <v>0.30000000000000004</v>
      </c>
      <c r="L22" s="157"/>
      <c r="M22" s="162">
        <f t="shared" si="1"/>
        <v>38.85</v>
      </c>
      <c r="N22" s="312">
        <f t="shared" si="2"/>
        <v>2.0129533678756475E-3</v>
      </c>
      <c r="O22" s="159">
        <f t="shared" si="3"/>
        <v>2.71</v>
      </c>
      <c r="P22" s="212">
        <f t="shared" si="17"/>
        <v>37.96</v>
      </c>
      <c r="Q22" s="225">
        <f t="shared" si="4"/>
        <v>1.9668393782383419E-3</v>
      </c>
      <c r="R22" s="119">
        <f t="shared" ref="R22:R39" si="21">ROUND(P22/O22,0)</f>
        <v>14</v>
      </c>
      <c r="S22" s="120">
        <f t="shared" ref="S22:S39" si="22">ROUND(R22/G22,2)</f>
        <v>0.54</v>
      </c>
      <c r="T22" s="126">
        <f t="shared" si="18"/>
        <v>29</v>
      </c>
      <c r="U22" s="127">
        <f t="shared" ref="U22:U39" si="23">ROUND(T22/G22,2)</f>
        <v>1.1200000000000001</v>
      </c>
      <c r="V22" s="386"/>
      <c r="W22" s="351">
        <f t="shared" si="5"/>
        <v>35.1</v>
      </c>
      <c r="X22" s="352">
        <f t="shared" si="19"/>
        <v>73.06</v>
      </c>
      <c r="Y22" s="355"/>
      <c r="Z22" s="356">
        <f t="shared" si="6"/>
        <v>19226.939999999999</v>
      </c>
      <c r="AA22" s="357">
        <f t="shared" si="7"/>
        <v>0</v>
      </c>
      <c r="AB22" s="358">
        <f t="shared" si="8"/>
        <v>7105.173431734318</v>
      </c>
      <c r="AC22" s="359">
        <f t="shared" si="9"/>
        <v>7131.173431734318</v>
      </c>
      <c r="AD22" s="174">
        <v>3</v>
      </c>
      <c r="AE22" s="389"/>
      <c r="AF22" s="353">
        <f t="shared" si="10"/>
        <v>0.92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4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0.15</v>
      </c>
      <c r="K23" s="8">
        <f t="shared" si="20"/>
        <v>0.45000000000000007</v>
      </c>
      <c r="L23" s="157"/>
      <c r="M23" s="162">
        <f t="shared" si="1"/>
        <v>62.42</v>
      </c>
      <c r="N23" s="312">
        <f t="shared" si="2"/>
        <v>3.2341968911917098E-3</v>
      </c>
      <c r="O23" s="159">
        <f t="shared" si="3"/>
        <v>4.07</v>
      </c>
      <c r="P23" s="212">
        <f t="shared" si="17"/>
        <v>82.25</v>
      </c>
      <c r="Q23" s="225">
        <f t="shared" si="4"/>
        <v>4.2616580310880833E-3</v>
      </c>
      <c r="R23" s="119">
        <f t="shared" si="21"/>
        <v>20</v>
      </c>
      <c r="S23" s="120">
        <f t="shared" si="22"/>
        <v>0.48</v>
      </c>
      <c r="T23" s="126">
        <f t="shared" si="18"/>
        <v>36</v>
      </c>
      <c r="U23" s="127">
        <f t="shared" si="23"/>
        <v>0.86</v>
      </c>
      <c r="V23" s="386"/>
      <c r="W23" s="351">
        <f t="shared" si="5"/>
        <v>52.65</v>
      </c>
      <c r="X23" s="352">
        <f t="shared" si="19"/>
        <v>134.9</v>
      </c>
      <c r="Y23" s="355"/>
      <c r="Z23" s="356">
        <f t="shared" si="6"/>
        <v>19165.099999999999</v>
      </c>
      <c r="AA23" s="357">
        <f t="shared" si="7"/>
        <v>0.01</v>
      </c>
      <c r="AB23" s="358">
        <f t="shared" si="8"/>
        <v>4719.2186732186728</v>
      </c>
      <c r="AC23" s="359">
        <f t="shared" si="9"/>
        <v>4761.2186732186728</v>
      </c>
      <c r="AD23" s="174">
        <v>4</v>
      </c>
      <c r="AE23" s="389"/>
      <c r="AF23" s="353">
        <f t="shared" si="10"/>
        <v>0.64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4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0.22700000000000001</v>
      </c>
      <c r="K24" s="15">
        <f t="shared" si="20"/>
        <v>0.67700000000000005</v>
      </c>
      <c r="L24" s="157"/>
      <c r="M24" s="163">
        <f t="shared" si="1"/>
        <v>100.49</v>
      </c>
      <c r="N24" s="313">
        <f t="shared" si="2"/>
        <v>5.2067357512953364E-3</v>
      </c>
      <c r="O24" s="160">
        <f t="shared" si="3"/>
        <v>6.15</v>
      </c>
      <c r="P24" s="213">
        <f t="shared" si="17"/>
        <v>156.84</v>
      </c>
      <c r="Q24" s="224">
        <f t="shared" si="4"/>
        <v>8.1264248704663207E-3</v>
      </c>
      <c r="R24" s="121">
        <f t="shared" si="21"/>
        <v>26</v>
      </c>
      <c r="S24" s="122">
        <f t="shared" si="22"/>
        <v>0.43</v>
      </c>
      <c r="T24" s="132">
        <f t="shared" si="18"/>
        <v>43</v>
      </c>
      <c r="U24" s="122">
        <f t="shared" si="23"/>
        <v>0.72</v>
      </c>
      <c r="V24" s="386"/>
      <c r="W24" s="360">
        <f t="shared" si="5"/>
        <v>79.209999999999994</v>
      </c>
      <c r="X24" s="361">
        <f t="shared" si="19"/>
        <v>236.05</v>
      </c>
      <c r="Y24" s="355"/>
      <c r="Z24" s="364">
        <f t="shared" si="6"/>
        <v>19063.95</v>
      </c>
      <c r="AA24" s="365">
        <f t="shared" si="7"/>
        <v>0.01</v>
      </c>
      <c r="AB24" s="366">
        <f t="shared" si="8"/>
        <v>3110.1330081300812</v>
      </c>
      <c r="AC24" s="367">
        <f t="shared" si="9"/>
        <v>3170.1330081300812</v>
      </c>
      <c r="AD24" s="174">
        <v>5</v>
      </c>
      <c r="AE24" s="389"/>
      <c r="AF24" s="362">
        <f t="shared" si="10"/>
        <v>0.51</v>
      </c>
      <c r="AG24" s="363">
        <f t="shared" si="11"/>
        <v>0</v>
      </c>
      <c r="AI24" s="229"/>
      <c r="AL24" s="398"/>
    </row>
    <row r="25" spans="1:38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4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0.34499999999999997</v>
      </c>
      <c r="K25" s="8">
        <f t="shared" si="20"/>
        <v>1.022</v>
      </c>
      <c r="L25" s="157"/>
      <c r="M25" s="162">
        <f t="shared" si="1"/>
        <v>159.83000000000001</v>
      </c>
      <c r="N25" s="312">
        <f t="shared" si="2"/>
        <v>8.2813471502590687E-3</v>
      </c>
      <c r="O25" s="159">
        <f t="shared" si="3"/>
        <v>9.2200000000000006</v>
      </c>
      <c r="P25" s="212">
        <f t="shared" si="17"/>
        <v>281.85000000000002</v>
      </c>
      <c r="Q25" s="225">
        <f t="shared" si="4"/>
        <v>1.4603626943005182E-2</v>
      </c>
      <c r="R25" s="119">
        <f t="shared" si="21"/>
        <v>31</v>
      </c>
      <c r="S25" s="120">
        <f t="shared" si="22"/>
        <v>0.39</v>
      </c>
      <c r="T25" s="126">
        <f t="shared" si="18"/>
        <v>49</v>
      </c>
      <c r="U25" s="127">
        <f t="shared" si="23"/>
        <v>0.61</v>
      </c>
      <c r="V25" s="386"/>
      <c r="W25" s="351">
        <f t="shared" si="5"/>
        <v>119.57</v>
      </c>
      <c r="X25" s="352">
        <f t="shared" si="19"/>
        <v>401.42</v>
      </c>
      <c r="Y25" s="355"/>
      <c r="Z25" s="356">
        <f t="shared" si="6"/>
        <v>18898.580000000002</v>
      </c>
      <c r="AA25" s="357">
        <f t="shared" si="7"/>
        <v>0.02</v>
      </c>
      <c r="AB25" s="358">
        <f t="shared" si="8"/>
        <v>2060.1123644251625</v>
      </c>
      <c r="AC25" s="359">
        <f t="shared" si="9"/>
        <v>2140.1123644251625</v>
      </c>
      <c r="AD25" s="174">
        <v>6</v>
      </c>
      <c r="AE25" s="389"/>
      <c r="AF25" s="353">
        <f t="shared" si="10"/>
        <v>0.42</v>
      </c>
      <c r="AG25" s="354">
        <f t="shared" si="11"/>
        <v>0.01</v>
      </c>
      <c r="AI25" s="229"/>
      <c r="AL25" s="398"/>
    </row>
    <row r="26" spans="1:38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4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0.53100000000000003</v>
      </c>
      <c r="K26" s="8">
        <f t="shared" si="20"/>
        <v>1.5529999999999999</v>
      </c>
      <c r="L26" s="157"/>
      <c r="M26" s="162">
        <f t="shared" si="1"/>
        <v>256.87</v>
      </c>
      <c r="N26" s="312">
        <f t="shared" si="2"/>
        <v>1.3309326424870467E-2</v>
      </c>
      <c r="O26" s="159">
        <f t="shared" si="3"/>
        <v>14.01</v>
      </c>
      <c r="P26" s="212">
        <f t="shared" si="17"/>
        <v>506.34</v>
      </c>
      <c r="Q26" s="225">
        <f t="shared" si="4"/>
        <v>2.6235233160621759E-2</v>
      </c>
      <c r="R26" s="119">
        <f t="shared" si="21"/>
        <v>36</v>
      </c>
      <c r="S26" s="120">
        <f t="shared" si="22"/>
        <v>0.35</v>
      </c>
      <c r="T26" s="126">
        <f t="shared" si="18"/>
        <v>55</v>
      </c>
      <c r="U26" s="127">
        <f t="shared" si="23"/>
        <v>0.53</v>
      </c>
      <c r="V26" s="386"/>
      <c r="W26" s="351">
        <f t="shared" si="5"/>
        <v>181.7</v>
      </c>
      <c r="X26" s="352">
        <f t="shared" si="19"/>
        <v>688.04</v>
      </c>
      <c r="Y26" s="355"/>
      <c r="Z26" s="356">
        <f t="shared" si="6"/>
        <v>18611.96</v>
      </c>
      <c r="AA26" s="357">
        <f t="shared" si="7"/>
        <v>0.04</v>
      </c>
      <c r="AB26" s="358">
        <f t="shared" si="8"/>
        <v>1338.8522483940044</v>
      </c>
      <c r="AC26" s="359">
        <f t="shared" si="9"/>
        <v>1442.8522483940044</v>
      </c>
      <c r="AD26" s="174">
        <v>7</v>
      </c>
      <c r="AE26" s="389"/>
      <c r="AF26" s="353">
        <f t="shared" si="10"/>
        <v>0.36</v>
      </c>
      <c r="AG26" s="354">
        <f t="shared" si="11"/>
        <v>0.01</v>
      </c>
      <c r="AI26" s="419">
        <v>2</v>
      </c>
      <c r="AL26" s="398"/>
    </row>
    <row r="27" spans="1:38" ht="15">
      <c r="A27" s="16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4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0.82799999999999996</v>
      </c>
      <c r="K27" s="8">
        <f t="shared" si="20"/>
        <v>2.3809999999999998</v>
      </c>
      <c r="L27" s="157"/>
      <c r="M27" s="162">
        <f t="shared" si="1"/>
        <v>416.11</v>
      </c>
      <c r="N27" s="312">
        <f t="shared" si="2"/>
        <v>2.1560103626943005E-2</v>
      </c>
      <c r="O27" s="159">
        <f t="shared" si="3"/>
        <v>21.52</v>
      </c>
      <c r="P27" s="212">
        <f t="shared" si="17"/>
        <v>903.64</v>
      </c>
      <c r="Q27" s="225">
        <f t="shared" si="4"/>
        <v>4.6820725388601034E-2</v>
      </c>
      <c r="R27" s="119">
        <f t="shared" si="21"/>
        <v>42</v>
      </c>
      <c r="S27" s="120">
        <f t="shared" si="22"/>
        <v>0.32</v>
      </c>
      <c r="T27" s="126">
        <f t="shared" si="18"/>
        <v>62</v>
      </c>
      <c r="U27" s="127">
        <f t="shared" si="23"/>
        <v>0.47</v>
      </c>
      <c r="V27" s="386"/>
      <c r="W27" s="351">
        <f t="shared" si="5"/>
        <v>278.58</v>
      </c>
      <c r="X27" s="352">
        <f t="shared" si="19"/>
        <v>1182.22</v>
      </c>
      <c r="Y27" s="355"/>
      <c r="Z27" s="356">
        <f t="shared" si="6"/>
        <v>18117.78</v>
      </c>
      <c r="AA27" s="357">
        <f t="shared" si="7"/>
        <v>0.06</v>
      </c>
      <c r="AB27" s="358">
        <f t="shared" si="8"/>
        <v>852.26040892193316</v>
      </c>
      <c r="AC27" s="359">
        <f t="shared" si="9"/>
        <v>984.26040892193316</v>
      </c>
      <c r="AD27" s="174">
        <v>8</v>
      </c>
      <c r="AE27" s="389"/>
      <c r="AF27" s="353">
        <f t="shared" si="10"/>
        <v>0.31</v>
      </c>
      <c r="AG27" s="354">
        <f t="shared" si="11"/>
        <v>0.01</v>
      </c>
      <c r="AI27" s="419"/>
      <c r="AL27" s="398"/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4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1.3080000000000001</v>
      </c>
      <c r="K28" s="8">
        <f t="shared" si="20"/>
        <v>3.6890000000000001</v>
      </c>
      <c r="L28" s="157"/>
      <c r="M28" s="162">
        <f t="shared" si="1"/>
        <v>678.43</v>
      </c>
      <c r="N28" s="312">
        <f t="shared" si="2"/>
        <v>3.5151813471502591E-2</v>
      </c>
      <c r="O28" s="159">
        <f t="shared" si="3"/>
        <v>33.36</v>
      </c>
      <c r="P28" s="212">
        <f t="shared" si="17"/>
        <v>1599.97</v>
      </c>
      <c r="Q28" s="225">
        <f t="shared" si="4"/>
        <v>8.2900000000000001E-2</v>
      </c>
      <c r="R28" s="119">
        <f t="shared" si="21"/>
        <v>48</v>
      </c>
      <c r="S28" s="120">
        <f t="shared" si="22"/>
        <v>0.28999999999999998</v>
      </c>
      <c r="T28" s="126">
        <f t="shared" si="18"/>
        <v>69</v>
      </c>
      <c r="U28" s="127">
        <f t="shared" si="23"/>
        <v>0.42</v>
      </c>
      <c r="V28" s="386"/>
      <c r="W28" s="351">
        <f t="shared" si="5"/>
        <v>431.61</v>
      </c>
      <c r="X28" s="352">
        <f t="shared" si="19"/>
        <v>2031.58</v>
      </c>
      <c r="Y28" s="355"/>
      <c r="Z28" s="356">
        <f t="shared" si="6"/>
        <v>17268.419999999998</v>
      </c>
      <c r="AA28" s="357">
        <f t="shared" si="7"/>
        <v>0.11</v>
      </c>
      <c r="AB28" s="358">
        <f t="shared" si="8"/>
        <v>527.98884892086323</v>
      </c>
      <c r="AC28" s="359">
        <f t="shared" si="9"/>
        <v>691.98884892086323</v>
      </c>
      <c r="AD28" s="174">
        <v>9</v>
      </c>
      <c r="AE28" s="389"/>
      <c r="AF28" s="353">
        <f t="shared" si="10"/>
        <v>0.27</v>
      </c>
      <c r="AG28" s="354">
        <f t="shared" si="11"/>
        <v>0.02</v>
      </c>
      <c r="AI28" s="181"/>
      <c r="AL28" s="398"/>
    </row>
    <row r="29" spans="1:38" ht="15">
      <c r="A29" s="165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4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2.1059999999999999</v>
      </c>
      <c r="K29" s="15">
        <f t="shared" si="20"/>
        <v>5.7949999999999999</v>
      </c>
      <c r="L29" s="157"/>
      <c r="M29" s="163">
        <f t="shared" si="1"/>
        <v>1118.69</v>
      </c>
      <c r="N29" s="313">
        <f t="shared" si="2"/>
        <v>5.7963212435233162E-2</v>
      </c>
      <c r="O29" s="160">
        <f t="shared" si="3"/>
        <v>52.43</v>
      </c>
      <c r="P29" s="213">
        <f t="shared" si="17"/>
        <v>2913.55</v>
      </c>
      <c r="Q29" s="224">
        <f t="shared" si="4"/>
        <v>0.15096113989637305</v>
      </c>
      <c r="R29" s="121">
        <f t="shared" si="21"/>
        <v>56</v>
      </c>
      <c r="S29" s="122">
        <f t="shared" si="22"/>
        <v>0.28000000000000003</v>
      </c>
      <c r="T29" s="132">
        <f t="shared" si="18"/>
        <v>78</v>
      </c>
      <c r="U29" s="122">
        <f t="shared" si="23"/>
        <v>0.38</v>
      </c>
      <c r="V29" s="386"/>
      <c r="W29" s="360">
        <f t="shared" si="5"/>
        <v>678.02</v>
      </c>
      <c r="X29" s="361">
        <f t="shared" si="19"/>
        <v>3591.57</v>
      </c>
      <c r="Y29" s="355"/>
      <c r="Z29" s="364">
        <f t="shared" si="6"/>
        <v>15708.43</v>
      </c>
      <c r="AA29" s="365">
        <f t="shared" si="7"/>
        <v>0.19</v>
      </c>
      <c r="AB29" s="366">
        <f t="shared" si="8"/>
        <v>309.95319473583828</v>
      </c>
      <c r="AC29" s="367">
        <f t="shared" si="9"/>
        <v>512.95319473583822</v>
      </c>
      <c r="AD29" s="174">
        <v>10</v>
      </c>
      <c r="AE29" s="389"/>
      <c r="AF29" s="362">
        <f t="shared" si="10"/>
        <v>0.23</v>
      </c>
      <c r="AG29" s="363">
        <f t="shared" si="11"/>
        <v>0.04</v>
      </c>
      <c r="AL29" s="398"/>
    </row>
    <row r="30" spans="1:38" ht="15">
      <c r="A30" s="16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4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3.4540000000000002</v>
      </c>
      <c r="K30" s="8">
        <f t="shared" si="20"/>
        <v>9.2490000000000006</v>
      </c>
      <c r="L30" s="157"/>
      <c r="M30" s="162">
        <f t="shared" si="1"/>
        <v>1867.77</v>
      </c>
      <c r="N30" s="312">
        <f t="shared" si="2"/>
        <v>9.6775647668393777E-2</v>
      </c>
      <c r="O30" s="159">
        <f t="shared" si="3"/>
        <v>83.62</v>
      </c>
      <c r="P30" s="212">
        <f t="shared" si="17"/>
        <v>5346.15</v>
      </c>
      <c r="Q30" s="225">
        <f t="shared" si="4"/>
        <v>0.27700259067357513</v>
      </c>
      <c r="R30" s="119">
        <f t="shared" si="21"/>
        <v>64</v>
      </c>
      <c r="S30" s="120">
        <f t="shared" si="22"/>
        <v>0.26</v>
      </c>
      <c r="T30" s="126">
        <f t="shared" si="18"/>
        <v>87</v>
      </c>
      <c r="U30" s="127">
        <f t="shared" si="23"/>
        <v>0.35</v>
      </c>
      <c r="V30" s="386"/>
      <c r="W30" s="351">
        <f t="shared" si="5"/>
        <v>1082.1300000000001</v>
      </c>
      <c r="X30" s="352">
        <f t="shared" si="19"/>
        <v>6428.28</v>
      </c>
      <c r="Y30" s="355"/>
      <c r="Z30" s="356">
        <f t="shared" si="6"/>
        <v>12871.72</v>
      </c>
      <c r="AA30" s="357">
        <f t="shared" si="7"/>
        <v>0.33</v>
      </c>
      <c r="AB30" s="358">
        <f t="shared" si="8"/>
        <v>164.28395120784501</v>
      </c>
      <c r="AC30" s="359">
        <f t="shared" si="9"/>
        <v>413.28395120784501</v>
      </c>
      <c r="AD30" s="174">
        <v>11</v>
      </c>
      <c r="AE30" s="389"/>
      <c r="AF30" s="353">
        <f t="shared" si="10"/>
        <v>0.2</v>
      </c>
      <c r="AG30" s="354">
        <f t="shared" si="11"/>
        <v>0.06</v>
      </c>
      <c r="AL30" s="398"/>
    </row>
    <row r="31" spans="1:38" ht="15">
      <c r="A31" s="392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4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5.7679999999999998</v>
      </c>
      <c r="K31" s="8">
        <f t="shared" si="20"/>
        <v>15.016999999999999</v>
      </c>
      <c r="L31" s="157"/>
      <c r="M31" s="162">
        <f t="shared" si="1"/>
        <v>2897.06</v>
      </c>
      <c r="N31" s="312">
        <f t="shared" si="2"/>
        <v>0.15010673575129532</v>
      </c>
      <c r="O31" s="159">
        <f t="shared" si="3"/>
        <v>135.78</v>
      </c>
      <c r="P31" s="212">
        <f t="shared" si="17"/>
        <v>9812.6200000000008</v>
      </c>
      <c r="Q31" s="225">
        <f t="shared" si="4"/>
        <v>0.50842590673575139</v>
      </c>
      <c r="R31" s="119">
        <f t="shared" si="21"/>
        <v>72</v>
      </c>
      <c r="S31" s="120">
        <f t="shared" si="22"/>
        <v>0.24</v>
      </c>
      <c r="T31" s="126">
        <f t="shared" si="18"/>
        <v>94</v>
      </c>
      <c r="U31" s="127">
        <f t="shared" si="23"/>
        <v>0.31</v>
      </c>
      <c r="V31" s="386"/>
      <c r="W31" s="351">
        <f t="shared" si="5"/>
        <v>1756.99</v>
      </c>
      <c r="X31" s="352">
        <f t="shared" si="19"/>
        <v>11569.61</v>
      </c>
      <c r="Y31" s="355"/>
      <c r="Z31" s="356">
        <f t="shared" si="6"/>
        <v>7730.39</v>
      </c>
      <c r="AA31" s="357">
        <f t="shared" si="7"/>
        <v>0.6</v>
      </c>
      <c r="AB31" s="358">
        <f t="shared" si="8"/>
        <v>67.285181911916339</v>
      </c>
      <c r="AC31" s="359">
        <f t="shared" si="9"/>
        <v>369.28518191191631</v>
      </c>
      <c r="AD31" s="174">
        <v>12</v>
      </c>
      <c r="AE31" s="389"/>
      <c r="AF31" s="353">
        <f t="shared" si="10"/>
        <v>0.18</v>
      </c>
      <c r="AG31" s="354">
        <f t="shared" si="11"/>
        <v>0.09</v>
      </c>
      <c r="AL31" s="398"/>
    </row>
    <row r="32" spans="1:38" ht="15">
      <c r="A32" s="16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4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9.8059999999999992</v>
      </c>
      <c r="K32" s="8">
        <f t="shared" si="20"/>
        <v>24.823</v>
      </c>
      <c r="L32" s="157"/>
      <c r="M32" s="162">
        <f t="shared" si="1"/>
        <v>4562.83</v>
      </c>
      <c r="N32" s="312">
        <f t="shared" si="2"/>
        <v>0.23641606217616579</v>
      </c>
      <c r="O32" s="159">
        <f t="shared" si="3"/>
        <v>224.37</v>
      </c>
      <c r="P32" s="212">
        <f t="shared" si="17"/>
        <v>18018.3</v>
      </c>
      <c r="Q32" s="225">
        <f t="shared" si="4"/>
        <v>0.93359067357512948</v>
      </c>
      <c r="R32" s="119">
        <f t="shared" si="21"/>
        <v>80</v>
      </c>
      <c r="S32" s="120">
        <f t="shared" si="22"/>
        <v>0.22</v>
      </c>
      <c r="T32" s="126">
        <f t="shared" si="18"/>
        <v>101</v>
      </c>
      <c r="U32" s="127">
        <f t="shared" si="23"/>
        <v>0.28000000000000003</v>
      </c>
      <c r="V32" s="386"/>
      <c r="W32" s="351">
        <f t="shared" si="5"/>
        <v>2904.29</v>
      </c>
      <c r="X32" s="352">
        <f t="shared" si="19"/>
        <v>20922.59</v>
      </c>
      <c r="Y32" s="355"/>
      <c r="Z32" s="356">
        <f t="shared" si="6"/>
        <v>-1622.59</v>
      </c>
      <c r="AA32" s="357">
        <f t="shared" si="7"/>
        <v>1.08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0.16</v>
      </c>
      <c r="AG32" s="354">
        <f t="shared" si="11"/>
        <v>0.15</v>
      </c>
      <c r="AL32" s="398"/>
    </row>
    <row r="33" spans="1:38" ht="15">
      <c r="A33" s="16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4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16.963999999999999</v>
      </c>
      <c r="K33" s="8">
        <f t="shared" si="20"/>
        <v>41.786999999999999</v>
      </c>
      <c r="L33" s="157"/>
      <c r="M33" s="162">
        <f t="shared" si="1"/>
        <v>7304.88</v>
      </c>
      <c r="N33" s="312">
        <f t="shared" si="2"/>
        <v>0.37849119170984458</v>
      </c>
      <c r="O33" s="159">
        <f t="shared" si="3"/>
        <v>377.78</v>
      </c>
      <c r="P33" s="212">
        <f t="shared" si="17"/>
        <v>31582.45</v>
      </c>
      <c r="Q33" s="225">
        <f t="shared" si="4"/>
        <v>1.6363963730569948</v>
      </c>
      <c r="R33" s="119">
        <f t="shared" si="21"/>
        <v>84</v>
      </c>
      <c r="S33" s="120">
        <f t="shared" si="22"/>
        <v>0.2</v>
      </c>
      <c r="T33" s="126">
        <f t="shared" si="18"/>
        <v>104</v>
      </c>
      <c r="U33" s="127">
        <f t="shared" si="23"/>
        <v>0.25</v>
      </c>
      <c r="V33" s="386"/>
      <c r="W33" s="351">
        <f t="shared" si="5"/>
        <v>4889.08</v>
      </c>
      <c r="X33" s="352">
        <f t="shared" si="19"/>
        <v>36471.53</v>
      </c>
      <c r="Y33" s="355"/>
      <c r="Z33" s="356">
        <f t="shared" si="6"/>
        <v>-17171.53</v>
      </c>
      <c r="AA33" s="357">
        <f t="shared" si="7"/>
        <v>1.89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0.15</v>
      </c>
      <c r="AG33" s="354">
        <f t="shared" si="11"/>
        <v>0.25</v>
      </c>
      <c r="AJ33" s="398"/>
      <c r="AL33" s="398"/>
    </row>
    <row r="34" spans="1:38" ht="15">
      <c r="A34" s="165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4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29.856999999999999</v>
      </c>
      <c r="K34" s="15">
        <f t="shared" si="20"/>
        <v>71.644000000000005</v>
      </c>
      <c r="L34" s="157"/>
      <c r="M34" s="163">
        <f t="shared" si="1"/>
        <v>11875.11</v>
      </c>
      <c r="N34" s="313">
        <f t="shared" si="2"/>
        <v>0.61529067357512957</v>
      </c>
      <c r="O34" s="160">
        <f t="shared" si="3"/>
        <v>647.63</v>
      </c>
      <c r="P34" s="213">
        <f t="shared" si="17"/>
        <v>54428.49</v>
      </c>
      <c r="Q34" s="224">
        <f t="shared" si="4"/>
        <v>2.8201290155440413</v>
      </c>
      <c r="R34" s="121">
        <f t="shared" si="21"/>
        <v>84</v>
      </c>
      <c r="S34" s="122">
        <f t="shared" si="22"/>
        <v>0.17</v>
      </c>
      <c r="T34" s="130">
        <f t="shared" si="18"/>
        <v>103</v>
      </c>
      <c r="U34" s="131">
        <f t="shared" si="23"/>
        <v>0.21</v>
      </c>
      <c r="V34" s="386"/>
      <c r="W34" s="360">
        <f t="shared" si="5"/>
        <v>8382.35</v>
      </c>
      <c r="X34" s="361">
        <f t="shared" si="19"/>
        <v>62810.84</v>
      </c>
      <c r="Y34" s="355"/>
      <c r="Z34" s="364">
        <f t="shared" si="6"/>
        <v>-43510.84</v>
      </c>
      <c r="AA34" s="365">
        <f t="shared" si="7"/>
        <v>3.25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0.43</v>
      </c>
    </row>
    <row r="35" spans="1:38" ht="15">
      <c r="A35" s="16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4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53.444000000000003</v>
      </c>
      <c r="K35" s="8">
        <f t="shared" si="20"/>
        <v>125.08800000000001</v>
      </c>
      <c r="L35" s="157"/>
      <c r="M35" s="162">
        <f t="shared" si="1"/>
        <v>19604.05</v>
      </c>
      <c r="N35" s="312">
        <f t="shared" si="2"/>
        <v>1.0157538860103628</v>
      </c>
      <c r="O35" s="159">
        <f t="shared" si="3"/>
        <v>1130.81</v>
      </c>
      <c r="P35" s="212">
        <f t="shared" si="17"/>
        <v>93606.69</v>
      </c>
      <c r="Q35" s="225">
        <f t="shared" si="4"/>
        <v>4.8500875647668398</v>
      </c>
      <c r="R35" s="119">
        <f t="shared" si="21"/>
        <v>83</v>
      </c>
      <c r="S35" s="120">
        <f t="shared" si="22"/>
        <v>0.15</v>
      </c>
      <c r="T35" s="126">
        <f t="shared" si="18"/>
        <v>101</v>
      </c>
      <c r="U35" s="127">
        <f t="shared" si="23"/>
        <v>0.19</v>
      </c>
      <c r="V35" s="386"/>
      <c r="W35" s="351">
        <f t="shared" si="5"/>
        <v>14635.3</v>
      </c>
      <c r="X35" s="352">
        <f t="shared" si="19"/>
        <v>108241.99</v>
      </c>
      <c r="Y35" s="355"/>
      <c r="Z35" s="356">
        <f t="shared" si="6"/>
        <v>-88941.99</v>
      </c>
      <c r="AA35" s="357">
        <f t="shared" si="7"/>
        <v>5.61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0.16</v>
      </c>
      <c r="AG35" s="354">
        <f t="shared" si="11"/>
        <v>0.76</v>
      </c>
    </row>
    <row r="36" spans="1:38" ht="15">
      <c r="A36" s="16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4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97.268000000000001</v>
      </c>
      <c r="K36" s="8">
        <f t="shared" si="20"/>
        <v>222.35599999999999</v>
      </c>
      <c r="L36" s="157"/>
      <c r="M36" s="162">
        <f t="shared" si="1"/>
        <v>32838.07</v>
      </c>
      <c r="N36" s="312">
        <f t="shared" si="2"/>
        <v>1.7014544041450776</v>
      </c>
      <c r="O36" s="159">
        <f t="shared" si="3"/>
        <v>2010.13</v>
      </c>
      <c r="P36" s="212">
        <f t="shared" si="17"/>
        <v>162039.10999999999</v>
      </c>
      <c r="Q36" s="225">
        <f t="shared" si="4"/>
        <v>8.3958088082901554</v>
      </c>
      <c r="R36" s="119">
        <f t="shared" si="21"/>
        <v>81</v>
      </c>
      <c r="S36" s="120">
        <f t="shared" si="22"/>
        <v>0.13</v>
      </c>
      <c r="T36" s="126">
        <f t="shared" si="18"/>
        <v>98</v>
      </c>
      <c r="U36" s="127">
        <f t="shared" si="23"/>
        <v>0.16</v>
      </c>
      <c r="V36" s="386"/>
      <c r="W36" s="351">
        <f t="shared" si="5"/>
        <v>26015.65</v>
      </c>
      <c r="X36" s="352">
        <f t="shared" si="19"/>
        <v>188054.76</v>
      </c>
      <c r="Y36" s="355"/>
      <c r="Z36" s="356">
        <f t="shared" si="6"/>
        <v>-168754.76</v>
      </c>
      <c r="AA36" s="357">
        <f t="shared" si="7"/>
        <v>9.74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0.16</v>
      </c>
      <c r="AG36" s="354">
        <f t="shared" si="11"/>
        <v>1.35</v>
      </c>
    </row>
    <row r="37" spans="1:38" ht="15">
      <c r="A37" s="16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4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179.946</v>
      </c>
      <c r="K37" s="8">
        <f t="shared" si="20"/>
        <v>402.30200000000002</v>
      </c>
      <c r="L37" s="157"/>
      <c r="M37" s="162">
        <f t="shared" si="1"/>
        <v>55774.83</v>
      </c>
      <c r="N37" s="312">
        <f t="shared" si="2"/>
        <v>2.8898875647668394</v>
      </c>
      <c r="O37" s="159">
        <f t="shared" si="3"/>
        <v>3636.79</v>
      </c>
      <c r="P37" s="212">
        <f t="shared" si="17"/>
        <v>283726.84999999998</v>
      </c>
      <c r="Q37" s="225">
        <f t="shared" si="4"/>
        <v>14.700873056994817</v>
      </c>
      <c r="R37" s="119">
        <f t="shared" si="21"/>
        <v>78</v>
      </c>
      <c r="S37" s="120">
        <f t="shared" si="22"/>
        <v>0.12</v>
      </c>
      <c r="T37" s="126">
        <f t="shared" si="18"/>
        <v>94</v>
      </c>
      <c r="U37" s="127">
        <f t="shared" si="23"/>
        <v>0.14000000000000001</v>
      </c>
      <c r="V37" s="386"/>
      <c r="W37" s="351">
        <f t="shared" si="5"/>
        <v>47069.33</v>
      </c>
      <c r="X37" s="352">
        <f t="shared" si="19"/>
        <v>330796.18</v>
      </c>
      <c r="Y37" s="355"/>
      <c r="Z37" s="356">
        <f t="shared" si="6"/>
        <v>-311496.18</v>
      </c>
      <c r="AA37" s="357">
        <f t="shared" si="7"/>
        <v>17.14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0.17</v>
      </c>
      <c r="AG37" s="354">
        <f t="shared" si="11"/>
        <v>2.44</v>
      </c>
    </row>
    <row r="38" spans="1:38" ht="15">
      <c r="A38" s="16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4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338.298</v>
      </c>
      <c r="K38" s="8">
        <f t="shared" si="20"/>
        <v>740.6</v>
      </c>
      <c r="L38" s="157"/>
      <c r="M38" s="162">
        <f t="shared" si="1"/>
        <v>95981.7</v>
      </c>
      <c r="N38" s="312">
        <f t="shared" si="2"/>
        <v>4.9731450777202069</v>
      </c>
      <c r="O38" s="159">
        <f t="shared" si="3"/>
        <v>6695.02</v>
      </c>
      <c r="P38" s="212">
        <f t="shared" si="17"/>
        <v>503964.15999999997</v>
      </c>
      <c r="Q38" s="225">
        <f t="shared" si="4"/>
        <v>26.112132642487044</v>
      </c>
      <c r="R38" s="119">
        <f t="shared" si="21"/>
        <v>75</v>
      </c>
      <c r="S38" s="120">
        <f t="shared" si="22"/>
        <v>0.1</v>
      </c>
      <c r="T38" s="126">
        <f t="shared" si="18"/>
        <v>90</v>
      </c>
      <c r="U38" s="127">
        <f t="shared" si="23"/>
        <v>0.12</v>
      </c>
      <c r="V38" s="386"/>
      <c r="W38" s="351">
        <f t="shared" si="5"/>
        <v>86650.2</v>
      </c>
      <c r="X38" s="352">
        <f t="shared" si="19"/>
        <v>590614.36</v>
      </c>
      <c r="Y38" s="355"/>
      <c r="Z38" s="356">
        <f t="shared" si="6"/>
        <v>-571314.36</v>
      </c>
      <c r="AA38" s="357">
        <f t="shared" si="7"/>
        <v>30.6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0.17</v>
      </c>
      <c r="AG38" s="354">
        <f t="shared" si="11"/>
        <v>4.49</v>
      </c>
    </row>
    <row r="39" spans="1:38" ht="15.75" thickBot="1">
      <c r="A39" s="16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4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646.149</v>
      </c>
      <c r="K39" s="18">
        <f t="shared" si="20"/>
        <v>1386.749</v>
      </c>
      <c r="L39" s="157"/>
      <c r="M39" s="164">
        <f t="shared" si="1"/>
        <v>167186.59</v>
      </c>
      <c r="N39" s="314">
        <f t="shared" si="2"/>
        <v>8.6625176165803115</v>
      </c>
      <c r="O39" s="161">
        <f t="shared" si="3"/>
        <v>12536.22</v>
      </c>
      <c r="P39" s="211">
        <f t="shared" si="17"/>
        <v>909542.49</v>
      </c>
      <c r="Q39" s="226">
        <f t="shared" si="4"/>
        <v>47.126553886010363</v>
      </c>
      <c r="R39" s="123">
        <f t="shared" si="21"/>
        <v>73</v>
      </c>
      <c r="S39" s="124">
        <f t="shared" si="22"/>
        <v>0.09</v>
      </c>
      <c r="T39" s="128">
        <f t="shared" si="18"/>
        <v>87</v>
      </c>
      <c r="U39" s="129">
        <f t="shared" si="23"/>
        <v>0.11</v>
      </c>
      <c r="V39" s="386"/>
      <c r="W39" s="368">
        <f t="shared" si="5"/>
        <v>162249.63</v>
      </c>
      <c r="X39" s="369">
        <f t="shared" si="19"/>
        <v>1071792.1200000001</v>
      </c>
      <c r="Y39" s="355"/>
      <c r="Z39" s="372">
        <f t="shared" si="6"/>
        <v>-1052492.1200000001</v>
      </c>
      <c r="AA39" s="373">
        <f t="shared" si="7"/>
        <v>55.53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0.18</v>
      </c>
      <c r="AG39" s="371">
        <f t="shared" si="11"/>
        <v>8.41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399">
        <v>1</v>
      </c>
      <c r="C43" s="399"/>
      <c r="D43" s="399"/>
      <c r="E43" s="399"/>
      <c r="F43" s="399">
        <v>2</v>
      </c>
      <c r="G43" s="399"/>
      <c r="H43" s="399"/>
      <c r="I43" s="399"/>
      <c r="J43" s="399">
        <v>3</v>
      </c>
      <c r="K43" s="399"/>
      <c r="L43" s="399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399"/>
      <c r="W43" s="431">
        <v>5</v>
      </c>
      <c r="X43" s="432"/>
      <c r="Y43" s="399"/>
      <c r="Z43" s="399"/>
      <c r="AA43" s="431">
        <v>6</v>
      </c>
      <c r="AB43" s="431"/>
      <c r="AF43" s="431">
        <v>7</v>
      </c>
      <c r="AG43" s="431"/>
    </row>
  </sheetData>
  <protectedRanges>
    <protectedRange sqref="C2:C4" name="Диапазон1_3"/>
    <protectedRange sqref="G2:G4" name="Диапазон1_1_1"/>
    <protectedRange sqref="K2:K4" name="Диапазон1_2_1"/>
  </protectedRanges>
  <mergeCells count="12">
    <mergeCell ref="AI5:AI6"/>
    <mergeCell ref="N12:O12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L43"/>
  <sheetViews>
    <sheetView workbookViewId="0">
      <pane xSplit="1" ySplit="18" topLeftCell="F22" activePane="bottomRight" state="frozen"/>
      <selection pane="topRight" activeCell="B1" sqref="B1"/>
      <selection pane="bottomLeft" activeCell="A16" sqref="A16"/>
      <selection pane="bottomRight" activeCell="AI13" sqref="AI13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18</v>
      </c>
      <c r="D2" s="83"/>
      <c r="E2" s="96" t="s">
        <v>12</v>
      </c>
      <c r="F2" s="247" t="str">
        <f>IF(G$2&lt;2,"д.б. &gt;1","")</f>
        <v/>
      </c>
      <c r="G2" s="144">
        <v>19</v>
      </c>
      <c r="H2" s="84"/>
      <c r="I2" s="96" t="s">
        <v>0</v>
      </c>
      <c r="J2" s="248" t="str">
        <f>IF(K$2&lt;0,"д.б. &gt;0","")</f>
        <v/>
      </c>
      <c r="K2" s="149">
        <v>0.1</v>
      </c>
      <c r="L2" s="115"/>
      <c r="M2" s="114" t="s">
        <v>27</v>
      </c>
      <c r="N2" s="114"/>
      <c r="O2" s="150" t="s">
        <v>96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19">
        <v>1</v>
      </c>
    </row>
    <row r="6" spans="1:35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6</v>
      </c>
      <c r="L6" s="135"/>
      <c r="M6" s="136" t="s">
        <v>36</v>
      </c>
      <c r="N6" s="136"/>
      <c r="O6" s="152">
        <v>8.08</v>
      </c>
      <c r="Q6" s="219"/>
      <c r="R6" s="114"/>
      <c r="S6" s="114"/>
      <c r="T6" s="114"/>
      <c r="U6" s="114"/>
      <c r="V6" s="385"/>
      <c r="Y6" s="158"/>
      <c r="AE6" s="385"/>
      <c r="AI6" s="419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4</v>
      </c>
      <c r="H7" s="94"/>
      <c r="I7" s="255" t="s">
        <v>3</v>
      </c>
      <c r="J7" s="248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11</v>
      </c>
      <c r="H9" s="292"/>
      <c r="I9" s="287" t="s">
        <v>4</v>
      </c>
      <c r="J9" s="248" t="str">
        <f>IF(K$9&lt;0,"д.б. &gt;=0","")</f>
        <v/>
      </c>
      <c r="K9" s="293"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8</v>
      </c>
      <c r="H10" s="297"/>
      <c r="I10" s="287" t="s">
        <v>5</v>
      </c>
      <c r="J10" s="248" t="str">
        <f>IF(AND(K$9=0,K$10&lt;&gt;0),"д.б. =0","")</f>
        <v/>
      </c>
      <c r="K10" s="298">
        <v>3.5000000000000003E-2</v>
      </c>
      <c r="L10" s="294"/>
      <c r="M10" s="299" t="s">
        <v>38</v>
      </c>
      <c r="N10" s="299"/>
      <c r="O10" s="300">
        <v>100000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393" t="s">
        <v>95</v>
      </c>
      <c r="N12" s="420" t="s">
        <v>97</v>
      </c>
      <c r="O12" s="420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8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8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21" t="s">
        <v>89</v>
      </c>
      <c r="N18" s="422"/>
      <c r="O18" s="133" t="s">
        <v>26</v>
      </c>
      <c r="P18" s="423" t="s">
        <v>81</v>
      </c>
      <c r="Q18" s="424"/>
      <c r="R18" s="425" t="s">
        <v>31</v>
      </c>
      <c r="S18" s="426"/>
      <c r="T18" s="427" t="s">
        <v>34</v>
      </c>
      <c r="U18" s="428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29" t="s">
        <v>48</v>
      </c>
      <c r="AC18" s="430"/>
      <c r="AD18" s="346" t="s">
        <v>49</v>
      </c>
      <c r="AE18" s="388"/>
      <c r="AF18" s="341" t="s">
        <v>42</v>
      </c>
      <c r="AG18" s="342" t="s">
        <v>41</v>
      </c>
      <c r="AH18" s="134"/>
      <c r="AI18" s="230"/>
    </row>
    <row r="19" spans="1:38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8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0.1</v>
      </c>
      <c r="K20" s="8">
        <f>J20</f>
        <v>0.1</v>
      </c>
      <c r="L20" s="157"/>
      <c r="M20" s="162">
        <f t="shared" ref="M20:M39" si="1">ROUND(C20*O20-K20*$O$6,2)</f>
        <v>12.51</v>
      </c>
      <c r="N20" s="312">
        <f t="shared" ref="N20:N39" si="2">IF($O$10&gt;0,M20/$O$10,0)</f>
        <v>1.2510000000000001E-4</v>
      </c>
      <c r="O20" s="159">
        <f t="shared" ref="O20:O39" si="3">ROUND(ROUND(K20,2)*$O$4,2)</f>
        <v>0.74</v>
      </c>
      <c r="P20" s="212">
        <f>ROUND(J20*$O$6,2)</f>
        <v>0.81</v>
      </c>
      <c r="Q20" s="225">
        <f t="shared" ref="Q20:Q39" si="4">P20/$O$10</f>
        <v>8.1000000000000004E-6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14.4</v>
      </c>
      <c r="X20" s="352">
        <f>ROUND(P20+W20,2)</f>
        <v>15.21</v>
      </c>
      <c r="Y20" s="355"/>
      <c r="Z20" s="356">
        <f t="shared" ref="Z20:Z39" si="6">IF($O$10&gt;0,ROUND($O$10-X20,2),0)</f>
        <v>99984.79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135130.14864864864</v>
      </c>
      <c r="AC20" s="359">
        <f t="shared" ref="AC20:AC39" si="9">IF(AB20&gt;0,AB20+G20,0)</f>
        <v>135130.14864864864</v>
      </c>
      <c r="AD20" s="174">
        <v>1</v>
      </c>
      <c r="AE20" s="389"/>
      <c r="AF20" s="353">
        <f t="shared" ref="AF20:AF39" si="10">IF(P20&gt;0,ROUND(W20/P20,2),0)</f>
        <v>17.78</v>
      </c>
      <c r="AG20" s="354">
        <f t="shared" ref="AG20:AG39" si="11">IF($O$10&gt;0,ROUND(W20/$O$10,2),0)</f>
        <v>0</v>
      </c>
      <c r="AI20" s="229"/>
    </row>
    <row r="21" spans="1:38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0.1</v>
      </c>
      <c r="K21" s="8">
        <f>K20+ROUND(J21,3)</f>
        <v>0.2</v>
      </c>
      <c r="L21" s="157"/>
      <c r="M21" s="162">
        <f t="shared" si="1"/>
        <v>25.02</v>
      </c>
      <c r="N21" s="312">
        <f t="shared" si="2"/>
        <v>2.5020000000000001E-4</v>
      </c>
      <c r="O21" s="159">
        <f t="shared" si="3"/>
        <v>1.48</v>
      </c>
      <c r="P21" s="212">
        <f t="shared" ref="P21:P39" si="17">ROUND((ROUND(K20,2)*(G21-G20)*$O$4+P20+J21*$O$6),2)</f>
        <v>15.68</v>
      </c>
      <c r="Q21" s="225">
        <f t="shared" si="4"/>
        <v>1.5679999999999999E-4</v>
      </c>
      <c r="R21" s="119">
        <f>ROUND(P21/O21,0)</f>
        <v>11</v>
      </c>
      <c r="S21" s="120">
        <f>ROUND(R21/G21,2)</f>
        <v>0.57999999999999996</v>
      </c>
      <c r="T21" s="126">
        <f t="shared" ref="T21:T39" si="18">R21+C21</f>
        <v>29</v>
      </c>
      <c r="U21" s="127">
        <f>ROUND(T21/G21,2)</f>
        <v>1.53</v>
      </c>
      <c r="V21" s="386"/>
      <c r="W21" s="351">
        <f t="shared" si="5"/>
        <v>28.8</v>
      </c>
      <c r="X21" s="352">
        <f t="shared" ref="X21:X39" si="19">ROUND(P21+W21,2)</f>
        <v>44.48</v>
      </c>
      <c r="Y21" s="355"/>
      <c r="Z21" s="356">
        <f t="shared" si="6"/>
        <v>99955.520000000004</v>
      </c>
      <c r="AA21" s="357">
        <f t="shared" si="7"/>
        <v>0</v>
      </c>
      <c r="AB21" s="358">
        <f t="shared" si="8"/>
        <v>67553.081081081094</v>
      </c>
      <c r="AC21" s="359">
        <f t="shared" si="9"/>
        <v>67572.081081081094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8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0.1</v>
      </c>
      <c r="K22" s="8">
        <f t="shared" ref="K22:K39" si="20">K21+ROUND(J22,3)</f>
        <v>0.30000000000000004</v>
      </c>
      <c r="L22" s="157"/>
      <c r="M22" s="162">
        <f t="shared" si="1"/>
        <v>37.54</v>
      </c>
      <c r="N22" s="312">
        <f t="shared" si="2"/>
        <v>3.7540000000000002E-4</v>
      </c>
      <c r="O22" s="159">
        <f t="shared" si="3"/>
        <v>2.2200000000000002</v>
      </c>
      <c r="P22" s="212">
        <f t="shared" si="17"/>
        <v>50.53</v>
      </c>
      <c r="Q22" s="225">
        <f t="shared" si="4"/>
        <v>5.0529999999999998E-4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43.2</v>
      </c>
      <c r="X22" s="352">
        <f t="shared" si="19"/>
        <v>93.73</v>
      </c>
      <c r="Y22" s="355"/>
      <c r="Z22" s="356">
        <f t="shared" si="6"/>
        <v>99906.27</v>
      </c>
      <c r="AA22" s="357">
        <f t="shared" si="7"/>
        <v>0</v>
      </c>
      <c r="AB22" s="358">
        <f t="shared" si="8"/>
        <v>45018.391891891886</v>
      </c>
      <c r="AC22" s="359">
        <f t="shared" si="9"/>
        <v>45060.391891891886</v>
      </c>
      <c r="AD22" s="174">
        <v>3</v>
      </c>
      <c r="AE22" s="389"/>
      <c r="AF22" s="353">
        <f t="shared" si="10"/>
        <v>0.85</v>
      </c>
      <c r="AG22" s="354">
        <f t="shared" si="11"/>
        <v>0</v>
      </c>
      <c r="AI22" s="229"/>
    </row>
    <row r="23" spans="1:38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0.14000000000000001</v>
      </c>
      <c r="K23" s="8">
        <f t="shared" si="20"/>
        <v>0.44000000000000006</v>
      </c>
      <c r="L23" s="157"/>
      <c r="M23" s="162">
        <f t="shared" si="1"/>
        <v>58.38</v>
      </c>
      <c r="N23" s="312">
        <f t="shared" si="2"/>
        <v>5.8379999999999999E-4</v>
      </c>
      <c r="O23" s="159">
        <f t="shared" si="3"/>
        <v>3.26</v>
      </c>
      <c r="P23" s="212">
        <f t="shared" si="17"/>
        <v>111.6</v>
      </c>
      <c r="Q23" s="225">
        <f t="shared" si="4"/>
        <v>1.116E-3</v>
      </c>
      <c r="R23" s="119">
        <f t="shared" si="21"/>
        <v>34</v>
      </c>
      <c r="S23" s="120">
        <f t="shared" si="22"/>
        <v>0.49</v>
      </c>
      <c r="T23" s="126">
        <f t="shared" si="18"/>
        <v>53</v>
      </c>
      <c r="U23" s="127">
        <f t="shared" si="23"/>
        <v>0.77</v>
      </c>
      <c r="V23" s="386"/>
      <c r="W23" s="351">
        <f t="shared" si="5"/>
        <v>63.36</v>
      </c>
      <c r="X23" s="352">
        <f t="shared" si="19"/>
        <v>174.96</v>
      </c>
      <c r="Y23" s="355"/>
      <c r="Z23" s="356">
        <f t="shared" si="6"/>
        <v>99825.04</v>
      </c>
      <c r="AA23" s="357">
        <f t="shared" si="7"/>
        <v>0</v>
      </c>
      <c r="AB23" s="358">
        <f t="shared" si="8"/>
        <v>30636.726380368098</v>
      </c>
      <c r="AC23" s="359">
        <f t="shared" si="9"/>
        <v>30705.726380368098</v>
      </c>
      <c r="AD23" s="174">
        <v>4</v>
      </c>
      <c r="AE23" s="389"/>
      <c r="AF23" s="353">
        <f t="shared" si="10"/>
        <v>0.56999999999999995</v>
      </c>
      <c r="AG23" s="354">
        <f t="shared" si="11"/>
        <v>0</v>
      </c>
      <c r="AI23" s="229"/>
    </row>
    <row r="24" spans="1:38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0.19600000000000001</v>
      </c>
      <c r="K24" s="15">
        <f t="shared" si="20"/>
        <v>0.63600000000000012</v>
      </c>
      <c r="L24" s="157"/>
      <c r="M24" s="163">
        <f t="shared" si="1"/>
        <v>89.66</v>
      </c>
      <c r="N24" s="313">
        <f t="shared" si="2"/>
        <v>8.966E-4</v>
      </c>
      <c r="O24" s="160">
        <f t="shared" si="3"/>
        <v>4.74</v>
      </c>
      <c r="P24" s="213">
        <f t="shared" si="17"/>
        <v>214.12</v>
      </c>
      <c r="Q24" s="224">
        <f t="shared" si="4"/>
        <v>2.1412000000000002E-3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91.58</v>
      </c>
      <c r="X24" s="361">
        <f t="shared" si="19"/>
        <v>305.7</v>
      </c>
      <c r="Y24" s="355"/>
      <c r="Z24" s="364">
        <f t="shared" si="6"/>
        <v>99694.3</v>
      </c>
      <c r="AA24" s="365">
        <f t="shared" si="7"/>
        <v>0</v>
      </c>
      <c r="AB24" s="366">
        <f t="shared" si="8"/>
        <v>21048.009282700419</v>
      </c>
      <c r="AC24" s="367">
        <f t="shared" si="9"/>
        <v>21148.009282700419</v>
      </c>
      <c r="AD24" s="174">
        <v>5</v>
      </c>
      <c r="AE24" s="389"/>
      <c r="AF24" s="362">
        <f t="shared" si="10"/>
        <v>0.43</v>
      </c>
      <c r="AG24" s="363">
        <f t="shared" si="11"/>
        <v>0</v>
      </c>
      <c r="AI24" s="229"/>
      <c r="AJ24">
        <v>0.01</v>
      </c>
      <c r="AK24">
        <v>905</v>
      </c>
      <c r="AL24" s="398">
        <f t="shared" ref="AL24:AL33" si="25">AK24/$AK$24</f>
        <v>1</v>
      </c>
    </row>
    <row r="25" spans="1:38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0.27800000000000002</v>
      </c>
      <c r="K25" s="8">
        <f t="shared" si="20"/>
        <v>0.91400000000000015</v>
      </c>
      <c r="L25" s="157"/>
      <c r="M25" s="162">
        <f t="shared" si="1"/>
        <v>133.94</v>
      </c>
      <c r="N25" s="312">
        <f t="shared" si="2"/>
        <v>1.3393999999999999E-3</v>
      </c>
      <c r="O25" s="159">
        <f t="shared" si="3"/>
        <v>6.73</v>
      </c>
      <c r="P25" s="212">
        <f t="shared" si="17"/>
        <v>382.13</v>
      </c>
      <c r="Q25" s="225">
        <f t="shared" si="4"/>
        <v>3.8213000000000001E-3</v>
      </c>
      <c r="R25" s="119">
        <f t="shared" si="21"/>
        <v>57</v>
      </c>
      <c r="S25" s="120">
        <f t="shared" si="22"/>
        <v>0.42</v>
      </c>
      <c r="T25" s="126">
        <f t="shared" si="18"/>
        <v>78</v>
      </c>
      <c r="U25" s="127">
        <f t="shared" si="23"/>
        <v>0.57999999999999996</v>
      </c>
      <c r="V25" s="386"/>
      <c r="W25" s="351">
        <f t="shared" si="5"/>
        <v>131.62</v>
      </c>
      <c r="X25" s="352">
        <f t="shared" si="19"/>
        <v>513.75</v>
      </c>
      <c r="Y25" s="355"/>
      <c r="Z25" s="356">
        <f t="shared" si="6"/>
        <v>99486.25</v>
      </c>
      <c r="AA25" s="357">
        <f t="shared" si="7"/>
        <v>0.01</v>
      </c>
      <c r="AB25" s="358">
        <f t="shared" si="8"/>
        <v>14798.149479940565</v>
      </c>
      <c r="AC25" s="359">
        <f t="shared" si="9"/>
        <v>14933.149479940565</v>
      </c>
      <c r="AD25" s="174">
        <v>6</v>
      </c>
      <c r="AE25" s="389"/>
      <c r="AF25" s="353">
        <f t="shared" si="10"/>
        <v>0.34</v>
      </c>
      <c r="AG25" s="354">
        <f t="shared" si="11"/>
        <v>0</v>
      </c>
      <c r="AI25" s="229"/>
      <c r="AJ25">
        <f t="shared" ref="AJ25:AJ33" si="26">AJ24+0.01</f>
        <v>0.02</v>
      </c>
      <c r="AK25">
        <v>1795</v>
      </c>
      <c r="AL25" s="398">
        <f t="shared" si="25"/>
        <v>1.9834254143646408</v>
      </c>
    </row>
    <row r="26" spans="1:38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0.4</v>
      </c>
      <c r="K26" s="8">
        <f t="shared" si="20"/>
        <v>1.3140000000000001</v>
      </c>
      <c r="L26" s="157"/>
      <c r="M26" s="162">
        <f t="shared" si="1"/>
        <v>202.56</v>
      </c>
      <c r="N26" s="312">
        <f t="shared" si="2"/>
        <v>2.0256000000000002E-3</v>
      </c>
      <c r="O26" s="159">
        <f t="shared" si="3"/>
        <v>9.69</v>
      </c>
      <c r="P26" s="212">
        <f t="shared" si="17"/>
        <v>647.99</v>
      </c>
      <c r="Q26" s="225">
        <f t="shared" si="4"/>
        <v>6.4799000000000002E-3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189.22</v>
      </c>
      <c r="X26" s="352">
        <f t="shared" si="19"/>
        <v>837.21</v>
      </c>
      <c r="Y26" s="355"/>
      <c r="Z26" s="356">
        <f t="shared" si="6"/>
        <v>99162.79</v>
      </c>
      <c r="AA26" s="357">
        <f t="shared" si="7"/>
        <v>0.01</v>
      </c>
      <c r="AB26" s="358">
        <f t="shared" si="8"/>
        <v>10249.139938080496</v>
      </c>
      <c r="AC26" s="359">
        <f t="shared" si="9"/>
        <v>10423.139938080496</v>
      </c>
      <c r="AD26" s="174">
        <v>7</v>
      </c>
      <c r="AE26" s="389"/>
      <c r="AF26" s="353">
        <f t="shared" si="10"/>
        <v>0.28999999999999998</v>
      </c>
      <c r="AG26" s="354">
        <f t="shared" si="11"/>
        <v>0</v>
      </c>
      <c r="AI26" s="419">
        <v>2</v>
      </c>
      <c r="AJ26">
        <f t="shared" si="26"/>
        <v>0.03</v>
      </c>
      <c r="AK26">
        <v>2748</v>
      </c>
      <c r="AL26" s="398">
        <f t="shared" si="25"/>
        <v>3.03646408839779</v>
      </c>
    </row>
    <row r="27" spans="1:38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0.58399999999999996</v>
      </c>
      <c r="K27" s="8">
        <f t="shared" si="20"/>
        <v>1.8980000000000001</v>
      </c>
      <c r="L27" s="157"/>
      <c r="M27" s="162">
        <f t="shared" si="1"/>
        <v>308.04000000000002</v>
      </c>
      <c r="N27" s="312">
        <f t="shared" si="2"/>
        <v>3.0804000000000001E-3</v>
      </c>
      <c r="O27" s="159">
        <f t="shared" si="3"/>
        <v>14.06</v>
      </c>
      <c r="P27" s="212">
        <f t="shared" si="17"/>
        <v>1069.55</v>
      </c>
      <c r="Q27" s="225">
        <f t="shared" si="4"/>
        <v>1.06955E-2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273.31</v>
      </c>
      <c r="X27" s="352">
        <f t="shared" si="19"/>
        <v>1342.86</v>
      </c>
      <c r="Y27" s="355"/>
      <c r="Z27" s="356">
        <f t="shared" si="6"/>
        <v>98657.14</v>
      </c>
      <c r="AA27" s="357">
        <f t="shared" si="7"/>
        <v>0.01</v>
      </c>
      <c r="AB27" s="358">
        <f t="shared" si="8"/>
        <v>7032.4173541963009</v>
      </c>
      <c r="AC27" s="359">
        <f t="shared" si="9"/>
        <v>7249.4173541963009</v>
      </c>
      <c r="AD27" s="174">
        <v>8</v>
      </c>
      <c r="AE27" s="389"/>
      <c r="AF27" s="353">
        <f t="shared" si="10"/>
        <v>0.26</v>
      </c>
      <c r="AG27" s="354">
        <f t="shared" si="11"/>
        <v>0</v>
      </c>
      <c r="AI27" s="419"/>
      <c r="AJ27">
        <f t="shared" si="26"/>
        <v>0.04</v>
      </c>
      <c r="AK27">
        <v>3639</v>
      </c>
      <c r="AL27" s="398">
        <f t="shared" si="25"/>
        <v>4.0209944751381217</v>
      </c>
    </row>
    <row r="28" spans="1:38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0.873</v>
      </c>
      <c r="K28" s="8">
        <f t="shared" si="20"/>
        <v>2.7709999999999999</v>
      </c>
      <c r="L28" s="157"/>
      <c r="M28" s="162">
        <f t="shared" si="1"/>
        <v>469.61</v>
      </c>
      <c r="N28" s="312">
        <f t="shared" si="2"/>
        <v>4.6960999999999999E-3</v>
      </c>
      <c r="O28" s="159">
        <f t="shared" si="3"/>
        <v>20.5</v>
      </c>
      <c r="P28" s="212">
        <f t="shared" si="17"/>
        <v>1737.42</v>
      </c>
      <c r="Q28" s="225">
        <f t="shared" si="4"/>
        <v>1.7374199999999999E-2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399.02</v>
      </c>
      <c r="X28" s="352">
        <f t="shared" si="19"/>
        <v>2136.44</v>
      </c>
      <c r="Y28" s="355"/>
      <c r="Z28" s="356">
        <f t="shared" si="6"/>
        <v>97863.56</v>
      </c>
      <c r="AA28" s="357">
        <f t="shared" si="7"/>
        <v>0.02</v>
      </c>
      <c r="AB28" s="358">
        <f t="shared" si="8"/>
        <v>4789.403707317073</v>
      </c>
      <c r="AC28" s="359">
        <f t="shared" si="9"/>
        <v>5053.403707317073</v>
      </c>
      <c r="AD28" s="174">
        <v>9</v>
      </c>
      <c r="AE28" s="389"/>
      <c r="AF28" s="353">
        <f t="shared" si="10"/>
        <v>0.23</v>
      </c>
      <c r="AG28" s="354">
        <f t="shared" si="11"/>
        <v>0</v>
      </c>
      <c r="AI28" s="181"/>
      <c r="AJ28">
        <f t="shared" si="26"/>
        <v>0.05</v>
      </c>
      <c r="AK28">
        <v>4548</v>
      </c>
      <c r="AL28" s="398">
        <f t="shared" si="25"/>
        <v>5.0254143646408842</v>
      </c>
    </row>
    <row r="29" spans="1:38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1.3360000000000001</v>
      </c>
      <c r="K29" s="15">
        <f t="shared" si="20"/>
        <v>4.1070000000000002</v>
      </c>
      <c r="L29" s="157"/>
      <c r="M29" s="163">
        <f t="shared" si="1"/>
        <v>727.07</v>
      </c>
      <c r="N29" s="313">
        <f t="shared" si="2"/>
        <v>7.2707000000000006E-3</v>
      </c>
      <c r="O29" s="160">
        <f t="shared" si="3"/>
        <v>30.41</v>
      </c>
      <c r="P29" s="213">
        <f t="shared" si="17"/>
        <v>2793.61</v>
      </c>
      <c r="Q29" s="224">
        <f t="shared" si="4"/>
        <v>2.7936100000000002E-2</v>
      </c>
      <c r="R29" s="121">
        <f t="shared" si="21"/>
        <v>92</v>
      </c>
      <c r="S29" s="122">
        <f t="shared" si="22"/>
        <v>0.28999999999999998</v>
      </c>
      <c r="T29" s="132">
        <f t="shared" si="18"/>
        <v>117</v>
      </c>
      <c r="U29" s="122">
        <f t="shared" si="23"/>
        <v>0.37</v>
      </c>
      <c r="V29" s="386"/>
      <c r="W29" s="360">
        <f t="shared" si="5"/>
        <v>591.41</v>
      </c>
      <c r="X29" s="361">
        <f t="shared" si="19"/>
        <v>3385.02</v>
      </c>
      <c r="Y29" s="355"/>
      <c r="Z29" s="364">
        <f t="shared" si="6"/>
        <v>96614.98</v>
      </c>
      <c r="AA29" s="365">
        <f t="shared" si="7"/>
        <v>0.03</v>
      </c>
      <c r="AB29" s="366">
        <f t="shared" si="8"/>
        <v>3192.6375534363692</v>
      </c>
      <c r="AC29" s="367">
        <f t="shared" si="9"/>
        <v>3507.6375534363692</v>
      </c>
      <c r="AD29" s="174">
        <v>10</v>
      </c>
      <c r="AE29" s="389"/>
      <c r="AF29" s="362">
        <f t="shared" si="10"/>
        <v>0.21</v>
      </c>
      <c r="AG29" s="363">
        <f t="shared" si="11"/>
        <v>0.01</v>
      </c>
      <c r="AJ29">
        <f t="shared" si="26"/>
        <v>6.0000000000000005E-2</v>
      </c>
      <c r="AK29">
        <v>5482</v>
      </c>
      <c r="AL29" s="398">
        <f t="shared" si="25"/>
        <v>6.0574585635359117</v>
      </c>
    </row>
    <row r="30" spans="1:38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2.0910000000000002</v>
      </c>
      <c r="K30" s="8">
        <f t="shared" si="20"/>
        <v>6.1980000000000004</v>
      </c>
      <c r="L30" s="157"/>
      <c r="M30" s="162">
        <f t="shared" si="1"/>
        <v>1142.8</v>
      </c>
      <c r="N30" s="312">
        <f t="shared" si="2"/>
        <v>1.1427999999999999E-2</v>
      </c>
      <c r="O30" s="159">
        <f t="shared" si="3"/>
        <v>45.88</v>
      </c>
      <c r="P30" s="212">
        <f t="shared" si="17"/>
        <v>4604.93</v>
      </c>
      <c r="Q30" s="225">
        <f t="shared" si="4"/>
        <v>4.6049300000000001E-2</v>
      </c>
      <c r="R30" s="119">
        <f t="shared" si="21"/>
        <v>100</v>
      </c>
      <c r="S30" s="120">
        <f t="shared" si="22"/>
        <v>0.27</v>
      </c>
      <c r="T30" s="126">
        <f t="shared" si="18"/>
        <v>126</v>
      </c>
      <c r="U30" s="127">
        <f t="shared" si="23"/>
        <v>0.34</v>
      </c>
      <c r="V30" s="386"/>
      <c r="W30" s="351">
        <f t="shared" si="5"/>
        <v>892.51</v>
      </c>
      <c r="X30" s="352">
        <f t="shared" si="19"/>
        <v>5497.44</v>
      </c>
      <c r="Y30" s="355"/>
      <c r="Z30" s="356">
        <f t="shared" si="6"/>
        <v>94502.56</v>
      </c>
      <c r="AA30" s="357">
        <f t="shared" si="7"/>
        <v>0.05</v>
      </c>
      <c r="AB30" s="358">
        <f t="shared" si="8"/>
        <v>2075.3393199651264</v>
      </c>
      <c r="AC30" s="359">
        <f t="shared" si="9"/>
        <v>2449.3393199651264</v>
      </c>
      <c r="AD30" s="174">
        <v>11</v>
      </c>
      <c r="AE30" s="389"/>
      <c r="AF30" s="353">
        <f t="shared" si="10"/>
        <v>0.19</v>
      </c>
      <c r="AG30" s="354">
        <f t="shared" si="11"/>
        <v>0.01</v>
      </c>
      <c r="AJ30">
        <f t="shared" si="26"/>
        <v>7.0000000000000007E-2</v>
      </c>
      <c r="AK30">
        <v>6368</v>
      </c>
      <c r="AL30" s="398">
        <f t="shared" si="25"/>
        <v>7.03646408839779</v>
      </c>
    </row>
    <row r="31" spans="1:38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3.3460000000000001</v>
      </c>
      <c r="K31" s="8">
        <f t="shared" si="20"/>
        <v>9.5440000000000005</v>
      </c>
      <c r="L31" s="157"/>
      <c r="M31" s="162">
        <f t="shared" si="1"/>
        <v>1829.08</v>
      </c>
      <c r="N31" s="312">
        <f t="shared" si="2"/>
        <v>1.8290799999999999E-2</v>
      </c>
      <c r="O31" s="159">
        <f t="shared" si="3"/>
        <v>70.599999999999994</v>
      </c>
      <c r="P31" s="212">
        <f t="shared" si="17"/>
        <v>7705.93</v>
      </c>
      <c r="Q31" s="225">
        <f t="shared" si="4"/>
        <v>7.7059299999999997E-2</v>
      </c>
      <c r="R31" s="119">
        <f t="shared" si="21"/>
        <v>109</v>
      </c>
      <c r="S31" s="120">
        <f t="shared" si="22"/>
        <v>0.25</v>
      </c>
      <c r="T31" s="126">
        <f t="shared" si="18"/>
        <v>136</v>
      </c>
      <c r="U31" s="127">
        <f t="shared" si="23"/>
        <v>0.31</v>
      </c>
      <c r="V31" s="386"/>
      <c r="W31" s="351">
        <f t="shared" si="5"/>
        <v>1374.34</v>
      </c>
      <c r="X31" s="352">
        <f t="shared" si="19"/>
        <v>9080.27</v>
      </c>
      <c r="Y31" s="355"/>
      <c r="Z31" s="356">
        <f t="shared" si="6"/>
        <v>90919.73</v>
      </c>
      <c r="AA31" s="357">
        <f t="shared" si="7"/>
        <v>0.09</v>
      </c>
      <c r="AB31" s="358">
        <f t="shared" si="8"/>
        <v>1303.388130311615</v>
      </c>
      <c r="AC31" s="359">
        <f t="shared" si="9"/>
        <v>1744.388130311615</v>
      </c>
      <c r="AD31" s="174">
        <v>12</v>
      </c>
      <c r="AE31" s="389"/>
      <c r="AF31" s="353">
        <f t="shared" si="10"/>
        <v>0.18</v>
      </c>
      <c r="AG31" s="354">
        <f t="shared" si="11"/>
        <v>0.01</v>
      </c>
      <c r="AJ31">
        <f t="shared" si="26"/>
        <v>0.08</v>
      </c>
      <c r="AK31">
        <v>7285</v>
      </c>
      <c r="AL31" s="398">
        <f t="shared" si="25"/>
        <v>8.0497237569060776</v>
      </c>
    </row>
    <row r="32" spans="1:38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5.4710000000000001</v>
      </c>
      <c r="K32" s="8">
        <f t="shared" si="20"/>
        <v>15.015000000000001</v>
      </c>
      <c r="L32" s="157"/>
      <c r="M32" s="162">
        <f t="shared" si="1"/>
        <v>2990.88</v>
      </c>
      <c r="N32" s="312">
        <f t="shared" si="2"/>
        <v>2.9908800000000003E-2</v>
      </c>
      <c r="O32" s="159">
        <f t="shared" si="3"/>
        <v>111.15</v>
      </c>
      <c r="P32" s="212">
        <f t="shared" si="17"/>
        <v>13044.84</v>
      </c>
      <c r="Q32" s="225">
        <f t="shared" si="4"/>
        <v>0.13044839999999999</v>
      </c>
      <c r="R32" s="119">
        <f t="shared" si="21"/>
        <v>117</v>
      </c>
      <c r="S32" s="120">
        <f t="shared" si="22"/>
        <v>0.23</v>
      </c>
      <c r="T32" s="126">
        <f t="shared" si="18"/>
        <v>145</v>
      </c>
      <c r="U32" s="127">
        <f t="shared" si="23"/>
        <v>0.28000000000000003</v>
      </c>
      <c r="V32" s="386"/>
      <c r="W32" s="351">
        <f t="shared" si="5"/>
        <v>2162.16</v>
      </c>
      <c r="X32" s="352">
        <f t="shared" si="19"/>
        <v>15207</v>
      </c>
      <c r="Y32" s="355"/>
      <c r="Z32" s="356">
        <f t="shared" si="6"/>
        <v>84793</v>
      </c>
      <c r="AA32" s="357">
        <f t="shared" si="7"/>
        <v>0.15</v>
      </c>
      <c r="AB32" s="358">
        <f t="shared" si="8"/>
        <v>778.43210076473235</v>
      </c>
      <c r="AC32" s="359">
        <f t="shared" si="9"/>
        <v>1294.4321007647322</v>
      </c>
      <c r="AD32" s="174">
        <v>13</v>
      </c>
      <c r="AE32" s="389"/>
      <c r="AF32" s="353">
        <f t="shared" si="10"/>
        <v>0.17</v>
      </c>
      <c r="AG32" s="354">
        <f t="shared" si="11"/>
        <v>0.02</v>
      </c>
      <c r="AJ32">
        <f t="shared" si="26"/>
        <v>0.09</v>
      </c>
      <c r="AK32">
        <v>8172</v>
      </c>
      <c r="AL32" s="398">
        <f t="shared" si="25"/>
        <v>9.0298342541436458</v>
      </c>
    </row>
    <row r="33" spans="1:38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9.1370000000000005</v>
      </c>
      <c r="K33" s="8">
        <f t="shared" si="20"/>
        <v>24.152000000000001</v>
      </c>
      <c r="L33" s="157"/>
      <c r="M33" s="162">
        <f t="shared" si="1"/>
        <v>4987.4399999999996</v>
      </c>
      <c r="N33" s="312">
        <f t="shared" si="2"/>
        <v>4.9874399999999999E-2</v>
      </c>
      <c r="O33" s="159">
        <f t="shared" si="3"/>
        <v>178.71</v>
      </c>
      <c r="P33" s="212">
        <f t="shared" si="17"/>
        <v>22343.95</v>
      </c>
      <c r="Q33" s="225">
        <f t="shared" si="4"/>
        <v>0.22343950000000001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3477.89</v>
      </c>
      <c r="X33" s="352">
        <f t="shared" si="19"/>
        <v>25821.84</v>
      </c>
      <c r="Y33" s="355"/>
      <c r="Z33" s="356">
        <f t="shared" si="6"/>
        <v>74178.16</v>
      </c>
      <c r="AA33" s="357">
        <f t="shared" si="7"/>
        <v>0.26</v>
      </c>
      <c r="AB33" s="358">
        <f t="shared" si="8"/>
        <v>430.64446309663703</v>
      </c>
      <c r="AC33" s="359">
        <f t="shared" si="9"/>
        <v>1029.6444630966371</v>
      </c>
      <c r="AD33" s="174">
        <v>14</v>
      </c>
      <c r="AE33" s="389"/>
      <c r="AF33" s="353">
        <f t="shared" si="10"/>
        <v>0.16</v>
      </c>
      <c r="AG33" s="354">
        <f t="shared" si="11"/>
        <v>0.03</v>
      </c>
      <c r="AJ33" s="398">
        <f t="shared" si="26"/>
        <v>9.9999999999999992E-2</v>
      </c>
      <c r="AK33">
        <v>9080</v>
      </c>
      <c r="AL33" s="398">
        <f t="shared" si="25"/>
        <v>10.033149171270718</v>
      </c>
    </row>
    <row r="34" spans="1:38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15.579000000000001</v>
      </c>
      <c r="K34" s="15">
        <f t="shared" si="20"/>
        <v>39.731000000000002</v>
      </c>
      <c r="L34" s="157"/>
      <c r="M34" s="163">
        <f t="shared" si="1"/>
        <v>8498.9699999999993</v>
      </c>
      <c r="N34" s="313">
        <f t="shared" si="2"/>
        <v>8.4989699999999987E-2</v>
      </c>
      <c r="O34" s="160">
        <f t="shared" si="3"/>
        <v>294</v>
      </c>
      <c r="P34" s="213">
        <f t="shared" si="17"/>
        <v>38732.44</v>
      </c>
      <c r="Q34" s="224">
        <f t="shared" si="4"/>
        <v>0.38732440000000001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5721.26</v>
      </c>
      <c r="X34" s="361">
        <f t="shared" si="19"/>
        <v>44453.7</v>
      </c>
      <c r="Y34" s="355"/>
      <c r="Z34" s="364">
        <f t="shared" si="6"/>
        <v>55546.3</v>
      </c>
      <c r="AA34" s="365">
        <f t="shared" si="7"/>
        <v>0.44</v>
      </c>
      <c r="AB34" s="366">
        <f t="shared" si="8"/>
        <v>204.5010476190476</v>
      </c>
      <c r="AC34" s="367">
        <f t="shared" si="9"/>
        <v>894.50104761904754</v>
      </c>
      <c r="AD34" s="174">
        <v>15</v>
      </c>
      <c r="AE34" s="389"/>
      <c r="AF34" s="362">
        <f t="shared" si="10"/>
        <v>0.15</v>
      </c>
      <c r="AG34" s="363">
        <f t="shared" si="11"/>
        <v>0.06</v>
      </c>
    </row>
    <row r="35" spans="1:38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27.106999999999999</v>
      </c>
      <c r="K35" s="8">
        <f t="shared" si="20"/>
        <v>66.837999999999994</v>
      </c>
      <c r="L35" s="157"/>
      <c r="M35" s="162">
        <f t="shared" si="1"/>
        <v>14793.17</v>
      </c>
      <c r="N35" s="312">
        <f t="shared" si="2"/>
        <v>0.1479317</v>
      </c>
      <c r="O35" s="159">
        <f t="shared" si="3"/>
        <v>494.62</v>
      </c>
      <c r="P35" s="212">
        <f t="shared" si="17"/>
        <v>68057.66</v>
      </c>
      <c r="Q35" s="225">
        <f t="shared" si="4"/>
        <v>0.68057660000000009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9624.67</v>
      </c>
      <c r="X35" s="352">
        <f t="shared" si="19"/>
        <v>77682.33</v>
      </c>
      <c r="Y35" s="355"/>
      <c r="Z35" s="356">
        <f t="shared" si="6"/>
        <v>22317.67</v>
      </c>
      <c r="AA35" s="357">
        <f t="shared" si="7"/>
        <v>0.78</v>
      </c>
      <c r="AB35" s="358">
        <f t="shared" si="8"/>
        <v>60.687812866442918</v>
      </c>
      <c r="AC35" s="359">
        <f t="shared" si="9"/>
        <v>849.68781286644287</v>
      </c>
      <c r="AD35" s="174">
        <v>16</v>
      </c>
      <c r="AE35" s="389"/>
      <c r="AF35" s="353">
        <f t="shared" si="10"/>
        <v>0.14000000000000001</v>
      </c>
      <c r="AG35" s="354">
        <f t="shared" si="11"/>
        <v>0.1</v>
      </c>
    </row>
    <row r="36" spans="1:38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48.115000000000002</v>
      </c>
      <c r="K36" s="8">
        <f t="shared" si="20"/>
        <v>114.953</v>
      </c>
      <c r="L36" s="157"/>
      <c r="M36" s="162">
        <f t="shared" si="1"/>
        <v>26291.34</v>
      </c>
      <c r="N36" s="312">
        <f t="shared" si="2"/>
        <v>0.26291340000000002</v>
      </c>
      <c r="O36" s="159">
        <f t="shared" si="3"/>
        <v>850.63</v>
      </c>
      <c r="P36" s="212">
        <f t="shared" si="17"/>
        <v>121370.34</v>
      </c>
      <c r="Q36" s="225">
        <f t="shared" si="4"/>
        <v>1.2137034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16553.23</v>
      </c>
      <c r="X36" s="352">
        <f t="shared" si="19"/>
        <v>137923.57</v>
      </c>
      <c r="Y36" s="355"/>
      <c r="Z36" s="356">
        <f t="shared" si="6"/>
        <v>-37923.57</v>
      </c>
      <c r="AA36" s="357">
        <f t="shared" si="7"/>
        <v>1.38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0.17</v>
      </c>
    </row>
    <row r="37" spans="1:38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87.087999999999994</v>
      </c>
      <c r="K37" s="8">
        <f t="shared" si="20"/>
        <v>202.041</v>
      </c>
      <c r="L37" s="157"/>
      <c r="M37" s="162">
        <f t="shared" si="1"/>
        <v>47705.81</v>
      </c>
      <c r="N37" s="312">
        <f t="shared" si="2"/>
        <v>0.47705809999999998</v>
      </c>
      <c r="O37" s="159">
        <f t="shared" si="3"/>
        <v>1495.1</v>
      </c>
      <c r="P37" s="212">
        <f t="shared" si="17"/>
        <v>219896.46</v>
      </c>
      <c r="Q37" s="225">
        <f t="shared" si="4"/>
        <v>2.1989646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29093.9</v>
      </c>
      <c r="X37" s="352">
        <f t="shared" si="19"/>
        <v>248990.36</v>
      </c>
      <c r="Y37" s="355"/>
      <c r="Z37" s="356">
        <f t="shared" si="6"/>
        <v>-148990.35999999999</v>
      </c>
      <c r="AA37" s="357">
        <f t="shared" si="7"/>
        <v>2.4900000000000002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0.28999999999999998</v>
      </c>
    </row>
    <row r="38" spans="1:38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160.67699999999999</v>
      </c>
      <c r="K38" s="8">
        <f t="shared" si="20"/>
        <v>362.71799999999996</v>
      </c>
      <c r="L38" s="157"/>
      <c r="M38" s="162">
        <f t="shared" si="1"/>
        <v>88329.66</v>
      </c>
      <c r="N38" s="312">
        <f t="shared" si="2"/>
        <v>0.88329659999999999</v>
      </c>
      <c r="O38" s="159">
        <f t="shared" si="3"/>
        <v>2684.13</v>
      </c>
      <c r="P38" s="212">
        <f t="shared" si="17"/>
        <v>405091.54</v>
      </c>
      <c r="Q38" s="225">
        <f t="shared" si="4"/>
        <v>4.0509154000000001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52231.39</v>
      </c>
      <c r="X38" s="352">
        <f t="shared" si="19"/>
        <v>457322.93</v>
      </c>
      <c r="Y38" s="355"/>
      <c r="Z38" s="356">
        <f t="shared" si="6"/>
        <v>-357322.93</v>
      </c>
      <c r="AA38" s="357">
        <f t="shared" si="7"/>
        <v>4.57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0.52</v>
      </c>
    </row>
    <row r="39" spans="1:38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302.07299999999998</v>
      </c>
      <c r="K39" s="18">
        <f t="shared" si="20"/>
        <v>664.79099999999994</v>
      </c>
      <c r="L39" s="157"/>
      <c r="M39" s="164">
        <f t="shared" si="1"/>
        <v>166809.24</v>
      </c>
      <c r="N39" s="314">
        <f t="shared" si="2"/>
        <v>1.6680923999999999</v>
      </c>
      <c r="O39" s="161">
        <f t="shared" si="3"/>
        <v>4919.45</v>
      </c>
      <c r="P39" s="211">
        <f t="shared" si="17"/>
        <v>759153.06</v>
      </c>
      <c r="Q39" s="226">
        <f t="shared" si="4"/>
        <v>7.5915306000000005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95729.9</v>
      </c>
      <c r="X39" s="369">
        <f t="shared" si="19"/>
        <v>854882.96</v>
      </c>
      <c r="Y39" s="355"/>
      <c r="Z39" s="372">
        <f t="shared" si="6"/>
        <v>-754882.96</v>
      </c>
      <c r="AA39" s="373">
        <f t="shared" si="7"/>
        <v>8.5500000000000007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0.96</v>
      </c>
    </row>
    <row r="40" spans="1:38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8" ht="26.25">
      <c r="A43" s="227"/>
      <c r="B43" s="228">
        <v>1</v>
      </c>
      <c r="C43" s="228"/>
      <c r="D43" s="228"/>
      <c r="E43" s="228"/>
      <c r="F43" s="228">
        <v>2</v>
      </c>
      <c r="G43" s="228"/>
      <c r="H43" s="228"/>
      <c r="I43" s="228"/>
      <c r="J43" s="228">
        <v>3</v>
      </c>
      <c r="K43" s="228"/>
      <c r="L43" s="228"/>
      <c r="M43" s="431">
        <v>4</v>
      </c>
      <c r="N43" s="431"/>
      <c r="O43" s="431"/>
      <c r="P43" s="431"/>
      <c r="Q43" s="432"/>
      <c r="R43" s="431"/>
      <c r="S43" s="431"/>
      <c r="T43" s="431"/>
      <c r="U43" s="431"/>
      <c r="V43" s="228"/>
      <c r="W43" s="431">
        <v>5</v>
      </c>
      <c r="X43" s="432"/>
      <c r="Y43" s="228"/>
      <c r="Z43" s="228"/>
      <c r="AA43" s="431">
        <v>6</v>
      </c>
      <c r="AB43" s="431"/>
      <c r="AF43" s="431">
        <v>7</v>
      </c>
      <c r="AG43" s="431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M43:U43"/>
    <mergeCell ref="N12:O12"/>
    <mergeCell ref="AI5:AI6"/>
    <mergeCell ref="T18:U18"/>
    <mergeCell ref="AB18:AC18"/>
    <mergeCell ref="R18:S18"/>
    <mergeCell ref="M18:N18"/>
    <mergeCell ref="AA43:AB43"/>
    <mergeCell ref="AI26:AI27"/>
    <mergeCell ref="P18:Q18"/>
    <mergeCell ref="AF43:AG43"/>
    <mergeCell ref="W43:X43"/>
  </mergeCells>
  <phoneticPr fontId="2" type="noConversion"/>
  <pageMargins left="0.17" right="0.17" top="0.4" bottom="0.24" header="0.3" footer="0.16"/>
  <pageSetup paperSize="9" orientation="landscape" horizontalDpi="200" verticalDpi="2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mult+lots 2x2</vt:lpstr>
      <vt:lpstr>mult+lots 4x1</vt:lpstr>
      <vt:lpstr>Итого</vt:lpstr>
      <vt:lpstr>0.01</vt:lpstr>
      <vt:lpstr>0.02</vt:lpstr>
      <vt:lpstr>0.03</vt:lpstr>
      <vt:lpstr>0.04</vt:lpstr>
      <vt:lpstr>0.05</vt:lpstr>
      <vt:lpstr>0.06</vt:lpstr>
      <vt:lpstr>0.07</vt:lpstr>
      <vt:lpstr>0.08</vt:lpstr>
      <vt:lpstr>0.09</vt:lpstr>
      <vt:lpstr>0.10</vt:lpstr>
      <vt:lpstr>Steps 4x1</vt:lpstr>
      <vt:lpstr>TP 4x1</vt:lpstr>
      <vt:lpstr>Сводная МОДЕЛЬ 1x1</vt:lpstr>
      <vt:lpstr>Залоги и Цена пункта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2017-05-01T10:55:09Z</cp:lastPrinted>
  <dcterms:created xsi:type="dcterms:W3CDTF">2016-02-20T10:06:05Z</dcterms:created>
  <dcterms:modified xsi:type="dcterms:W3CDTF">2018-01-14T23:43:45Z</dcterms:modified>
</cp:coreProperties>
</file>