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worksheets/sheet17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4415" windowHeight="12615" firstSheet="2" activeTab="2"/>
  </bookViews>
  <sheets>
    <sheet name="mult+lots 2x2" sheetId="4" r:id="rId1"/>
    <sheet name="mult+lots 4x1" sheetId="1" r:id="rId2"/>
    <sheet name="Итого" sheetId="19" r:id="rId3"/>
    <sheet name="0.01" sheetId="2" r:id="rId4"/>
    <sheet name="0.02" sheetId="6" r:id="rId5"/>
    <sheet name="0.03" sheetId="11" r:id="rId6"/>
    <sheet name="0.04" sheetId="9" r:id="rId7"/>
    <sheet name="0.05" sheetId="12" r:id="rId8"/>
    <sheet name="0.06" sheetId="14" r:id="rId9"/>
    <sheet name="0.07" sheetId="15" r:id="rId10"/>
    <sheet name="0.08" sheetId="16" r:id="rId11"/>
    <sheet name="0.09" sheetId="17" r:id="rId12"/>
    <sheet name="0.10" sheetId="18" r:id="rId13"/>
    <sheet name="Steps 4x1" sheetId="5" r:id="rId14"/>
    <sheet name="TP 4x1" sheetId="8" r:id="rId15"/>
    <sheet name="Сводная МОДЕЛЬ 1x1" sheetId="10" r:id="rId16"/>
    <sheet name="Залоги и Цена пункта" sheetId="13" r:id="rId17"/>
  </sheets>
  <calcPr calcId="125725"/>
</workbook>
</file>

<file path=xl/calcChain.xml><?xml version="1.0" encoding="utf-8"?>
<calcChain xmlns="http://schemas.openxmlformats.org/spreadsheetml/2006/main">
  <c r="N9" i="19"/>
  <c r="M9"/>
  <c r="L9"/>
  <c r="K9"/>
  <c r="J9"/>
  <c r="I9"/>
  <c r="H9"/>
  <c r="G9"/>
  <c r="F9"/>
  <c r="E9"/>
  <c r="N6"/>
  <c r="M6"/>
  <c r="L6"/>
  <c r="K6"/>
  <c r="J6"/>
  <c r="I6"/>
  <c r="H7"/>
  <c r="H6"/>
  <c r="G6"/>
  <c r="F6"/>
  <c r="E6"/>
  <c r="F3"/>
  <c r="G3"/>
  <c r="H3"/>
  <c r="I3"/>
  <c r="J3"/>
  <c r="K3"/>
  <c r="L3"/>
  <c r="M3"/>
  <c r="N3"/>
  <c r="E3"/>
  <c r="B9"/>
  <c r="B6"/>
  <c r="B3"/>
  <c r="N2" l="1"/>
  <c r="G2"/>
  <c r="H2" s="1"/>
  <c r="I2" s="1"/>
  <c r="J2" s="1"/>
  <c r="K2" s="1"/>
  <c r="L2" s="1"/>
  <c r="M2" s="1"/>
  <c r="F2"/>
  <c r="G20" i="18"/>
  <c r="K16"/>
  <c r="J16" s="1"/>
  <c r="K15"/>
  <c r="J15" s="1"/>
  <c r="G15"/>
  <c r="K13"/>
  <c r="G13"/>
  <c r="C13"/>
  <c r="K12"/>
  <c r="J13" s="1"/>
  <c r="G12"/>
  <c r="F13" s="1"/>
  <c r="C12"/>
  <c r="O10"/>
  <c r="K10"/>
  <c r="G10"/>
  <c r="C10"/>
  <c r="K9"/>
  <c r="G9"/>
  <c r="C9"/>
  <c r="O8"/>
  <c r="O7"/>
  <c r="K7"/>
  <c r="G7"/>
  <c r="C7"/>
  <c r="O6"/>
  <c r="K6"/>
  <c r="J7" s="1"/>
  <c r="G6"/>
  <c r="F8" s="1"/>
  <c r="C6"/>
  <c r="B8" s="1"/>
  <c r="O4"/>
  <c r="K4"/>
  <c r="J4" s="1"/>
  <c r="O3"/>
  <c r="K3"/>
  <c r="J3" s="1"/>
  <c r="O2"/>
  <c r="J2"/>
  <c r="G2"/>
  <c r="F2" s="1"/>
  <c r="C2"/>
  <c r="C20" s="1"/>
  <c r="K1"/>
  <c r="J1" s="1"/>
  <c r="G20" i="17"/>
  <c r="K16"/>
  <c r="J16" s="1"/>
  <c r="K15"/>
  <c r="J15" s="1"/>
  <c r="G15"/>
  <c r="F15" s="1"/>
  <c r="K13"/>
  <c r="G13"/>
  <c r="C13"/>
  <c r="K12"/>
  <c r="J12" s="1"/>
  <c r="G12"/>
  <c r="F12" s="1"/>
  <c r="C12"/>
  <c r="O10"/>
  <c r="K10"/>
  <c r="G10"/>
  <c r="C10"/>
  <c r="K9"/>
  <c r="G9"/>
  <c r="C9"/>
  <c r="O8"/>
  <c r="O7"/>
  <c r="K7"/>
  <c r="G7"/>
  <c r="C7"/>
  <c r="O6"/>
  <c r="K6"/>
  <c r="J6" s="1"/>
  <c r="G6"/>
  <c r="C6"/>
  <c r="O4"/>
  <c r="K4"/>
  <c r="J4" s="1"/>
  <c r="O3"/>
  <c r="K3"/>
  <c r="J3" s="1"/>
  <c r="O2"/>
  <c r="J2"/>
  <c r="G2"/>
  <c r="C2"/>
  <c r="C20" s="1"/>
  <c r="K1"/>
  <c r="J1" s="1"/>
  <c r="G20" i="16"/>
  <c r="K16"/>
  <c r="J16" s="1"/>
  <c r="K15"/>
  <c r="J15" s="1"/>
  <c r="G15"/>
  <c r="F15" s="1"/>
  <c r="K13"/>
  <c r="G13"/>
  <c r="C13"/>
  <c r="K12"/>
  <c r="J12" s="1"/>
  <c r="G12"/>
  <c r="F12" s="1"/>
  <c r="C12"/>
  <c r="O10"/>
  <c r="K10"/>
  <c r="G10"/>
  <c r="C10"/>
  <c r="K9"/>
  <c r="G9"/>
  <c r="C9"/>
  <c r="O8"/>
  <c r="O7"/>
  <c r="K7"/>
  <c r="G7"/>
  <c r="C7"/>
  <c r="O6"/>
  <c r="K6"/>
  <c r="J6" s="1"/>
  <c r="G6"/>
  <c r="F6" s="1"/>
  <c r="C6"/>
  <c r="B8" s="1"/>
  <c r="O4"/>
  <c r="K4"/>
  <c r="J4" s="1"/>
  <c r="O3"/>
  <c r="K3"/>
  <c r="J3" s="1"/>
  <c r="O2"/>
  <c r="J2"/>
  <c r="G2"/>
  <c r="C2"/>
  <c r="C20" s="1"/>
  <c r="K1"/>
  <c r="J1" s="1"/>
  <c r="G20" i="15"/>
  <c r="K16"/>
  <c r="J16" s="1"/>
  <c r="K15"/>
  <c r="J15" s="1"/>
  <c r="G15"/>
  <c r="K13"/>
  <c r="G13"/>
  <c r="C13"/>
  <c r="K12"/>
  <c r="G12"/>
  <c r="C12"/>
  <c r="O10"/>
  <c r="K10"/>
  <c r="G10"/>
  <c r="C10"/>
  <c r="K9"/>
  <c r="J10" s="1"/>
  <c r="G9"/>
  <c r="C9"/>
  <c r="O8"/>
  <c r="O7"/>
  <c r="K7"/>
  <c r="G7"/>
  <c r="C7"/>
  <c r="O6"/>
  <c r="K6"/>
  <c r="J7" s="1"/>
  <c r="G6"/>
  <c r="C6"/>
  <c r="O4"/>
  <c r="K4"/>
  <c r="J4" s="1"/>
  <c r="O3"/>
  <c r="K3"/>
  <c r="J3"/>
  <c r="O2"/>
  <c r="J2"/>
  <c r="G2"/>
  <c r="F2" s="1"/>
  <c r="C2"/>
  <c r="C20" s="1"/>
  <c r="B2"/>
  <c r="K1"/>
  <c r="J1"/>
  <c r="G20" i="14"/>
  <c r="K16"/>
  <c r="J16" s="1"/>
  <c r="K15"/>
  <c r="J15" s="1"/>
  <c r="G15"/>
  <c r="K13"/>
  <c r="G13"/>
  <c r="C13"/>
  <c r="K12"/>
  <c r="J12" s="1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O4"/>
  <c r="K4"/>
  <c r="J4" s="1"/>
  <c r="O3"/>
  <c r="K3"/>
  <c r="J3" s="1"/>
  <c r="O2"/>
  <c r="J2"/>
  <c r="G2"/>
  <c r="C2"/>
  <c r="C20" s="1"/>
  <c r="K1"/>
  <c r="J1" s="1"/>
  <c r="G20" i="12"/>
  <c r="K16"/>
  <c r="J16" s="1"/>
  <c r="K15"/>
  <c r="J15" s="1"/>
  <c r="G15"/>
  <c r="K13"/>
  <c r="G13"/>
  <c r="C13"/>
  <c r="K12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O4"/>
  <c r="K4"/>
  <c r="J4" s="1"/>
  <c r="O3"/>
  <c r="K3"/>
  <c r="J3" s="1"/>
  <c r="O2"/>
  <c r="J2"/>
  <c r="G2"/>
  <c r="F2" s="1"/>
  <c r="C2"/>
  <c r="C20" s="1"/>
  <c r="K1"/>
  <c r="J1" s="1"/>
  <c r="G20" i="9"/>
  <c r="K16"/>
  <c r="J16" s="1"/>
  <c r="K15"/>
  <c r="J15" s="1"/>
  <c r="G15"/>
  <c r="K13"/>
  <c r="G13"/>
  <c r="C13"/>
  <c r="K12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O4"/>
  <c r="K4"/>
  <c r="J4" s="1"/>
  <c r="O3"/>
  <c r="K3"/>
  <c r="J3" s="1"/>
  <c r="O2"/>
  <c r="J2"/>
  <c r="G2"/>
  <c r="F2" s="1"/>
  <c r="C2"/>
  <c r="C20" s="1"/>
  <c r="K1"/>
  <c r="J1" s="1"/>
  <c r="G20" i="11"/>
  <c r="K16"/>
  <c r="J16" s="1"/>
  <c r="K15"/>
  <c r="J15" s="1"/>
  <c r="G15"/>
  <c r="K13"/>
  <c r="G13"/>
  <c r="C13"/>
  <c r="K12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O4"/>
  <c r="K4"/>
  <c r="J4" s="1"/>
  <c r="O3"/>
  <c r="K3"/>
  <c r="J3" s="1"/>
  <c r="O2"/>
  <c r="J2"/>
  <c r="G2"/>
  <c r="F2" s="1"/>
  <c r="C2"/>
  <c r="C20" s="1"/>
  <c r="K1"/>
  <c r="J1" s="1"/>
  <c r="O10" i="6"/>
  <c r="O8"/>
  <c r="O7"/>
  <c r="O6"/>
  <c r="O4"/>
  <c r="O3"/>
  <c r="O2"/>
  <c r="K16"/>
  <c r="K15"/>
  <c r="K13"/>
  <c r="K12"/>
  <c r="K10"/>
  <c r="K9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K7"/>
  <c r="K6"/>
  <c r="K4"/>
  <c r="K3"/>
  <c r="K1"/>
  <c r="G15"/>
  <c r="G13"/>
  <c r="E31" s="1"/>
  <c r="G12"/>
  <c r="G10"/>
  <c r="E37" s="1"/>
  <c r="G9"/>
  <c r="G7"/>
  <c r="E28" s="1"/>
  <c r="G6"/>
  <c r="G2"/>
  <c r="C13"/>
  <c r="C12"/>
  <c r="C10"/>
  <c r="C9"/>
  <c r="C7"/>
  <c r="C6"/>
  <c r="C2"/>
  <c r="E38"/>
  <c r="E33"/>
  <c r="E29"/>
  <c r="E27"/>
  <c r="E25"/>
  <c r="E24"/>
  <c r="B23"/>
  <c r="E22"/>
  <c r="B22"/>
  <c r="J21"/>
  <c r="I21"/>
  <c r="E21"/>
  <c r="F21" s="1"/>
  <c r="F22" s="1"/>
  <c r="B21"/>
  <c r="J20"/>
  <c r="P20" s="1"/>
  <c r="I20"/>
  <c r="G20"/>
  <c r="E20"/>
  <c r="C20"/>
  <c r="J16"/>
  <c r="J15"/>
  <c r="F15"/>
  <c r="J13"/>
  <c r="F13"/>
  <c r="J12"/>
  <c r="F12"/>
  <c r="J10"/>
  <c r="J8"/>
  <c r="F8"/>
  <c r="B8"/>
  <c r="J7"/>
  <c r="J6"/>
  <c r="F6"/>
  <c r="J4"/>
  <c r="J3"/>
  <c r="J2"/>
  <c r="F2"/>
  <c r="B2"/>
  <c r="J1"/>
  <c r="E39" i="2"/>
  <c r="B39"/>
  <c r="E38"/>
  <c r="B38"/>
  <c r="E37"/>
  <c r="B37"/>
  <c r="E36"/>
  <c r="B36"/>
  <c r="E35"/>
  <c r="B35"/>
  <c r="E34"/>
  <c r="B34"/>
  <c r="E33"/>
  <c r="B33"/>
  <c r="E32"/>
  <c r="B32"/>
  <c r="E31"/>
  <c r="B31"/>
  <c r="E30"/>
  <c r="B30"/>
  <c r="E29"/>
  <c r="B29"/>
  <c r="E28"/>
  <c r="B28"/>
  <c r="E27"/>
  <c r="B27"/>
  <c r="E26"/>
  <c r="B26"/>
  <c r="E25"/>
  <c r="B25"/>
  <c r="E24"/>
  <c r="B24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E23"/>
  <c r="B23"/>
  <c r="I22"/>
  <c r="E22"/>
  <c r="B22"/>
  <c r="J21"/>
  <c r="I21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E21"/>
  <c r="B21"/>
  <c r="J20"/>
  <c r="P20" s="1"/>
  <c r="I20"/>
  <c r="G20"/>
  <c r="E20"/>
  <c r="C20"/>
  <c r="C21" s="1"/>
  <c r="J16"/>
  <c r="J15"/>
  <c r="F15"/>
  <c r="J13"/>
  <c r="F13"/>
  <c r="J12"/>
  <c r="F12"/>
  <c r="J10"/>
  <c r="J9"/>
  <c r="J8"/>
  <c r="F8"/>
  <c r="B8"/>
  <c r="J7"/>
  <c r="J6"/>
  <c r="F6"/>
  <c r="J4"/>
  <c r="J3"/>
  <c r="J2"/>
  <c r="F2"/>
  <c r="B2"/>
  <c r="J1"/>
  <c r="AL33" i="10"/>
  <c r="AL32"/>
  <c r="AL31"/>
  <c r="AL30"/>
  <c r="AL29"/>
  <c r="AJ33"/>
  <c r="AJ32"/>
  <c r="AJ31"/>
  <c r="AJ30"/>
  <c r="AJ29"/>
  <c r="AJ28"/>
  <c r="AJ27"/>
  <c r="AJ26"/>
  <c r="AJ25"/>
  <c r="AL24"/>
  <c r="AL25"/>
  <c r="AL26"/>
  <c r="AL27"/>
  <c r="AL28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3"/>
  <c r="N22"/>
  <c r="N21"/>
  <c r="J24"/>
  <c r="J25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21"/>
  <c r="N20"/>
  <c r="J24"/>
  <c r="J25" s="1"/>
  <c r="J23"/>
  <c r="J22"/>
  <c r="J21"/>
  <c r="J20"/>
  <c r="F24"/>
  <c r="F25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1"/>
  <c r="I20"/>
  <c r="J20"/>
  <c r="K20" s="1"/>
  <c r="W20" s="1"/>
  <c r="AG20" s="1"/>
  <c r="J21"/>
  <c r="J22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K20"/>
  <c r="L20"/>
  <c r="K21"/>
  <c r="L21" s="1"/>
  <c r="L22" s="1"/>
  <c r="L23" s="1"/>
  <c r="L24" s="1"/>
  <c r="K22"/>
  <c r="K23"/>
  <c r="K24"/>
  <c r="G20"/>
  <c r="H20" s="1"/>
  <c r="H21" s="1"/>
  <c r="H22" s="1"/>
  <c r="H23" s="1"/>
  <c r="H24" s="1"/>
  <c r="G21"/>
  <c r="G22"/>
  <c r="G23"/>
  <c r="G24"/>
  <c r="C20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O21" i="4"/>
  <c r="P21" s="1"/>
  <c r="P22" s="1"/>
  <c r="P23" s="1"/>
  <c r="P24" s="1"/>
  <c r="O22"/>
  <c r="O23"/>
  <c r="O24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21"/>
  <c r="L21"/>
  <c r="L22" s="1"/>
  <c r="G21"/>
  <c r="H21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2"/>
  <c r="C21"/>
  <c r="D21"/>
  <c r="D22" s="1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1" i="1"/>
  <c r="J1"/>
  <c r="F1"/>
  <c r="B1"/>
  <c r="J1" i="4"/>
  <c r="B1"/>
  <c r="J1" i="10"/>
  <c r="O21" i="5"/>
  <c r="K21"/>
  <c r="G21"/>
  <c r="C21"/>
  <c r="J16" i="10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21" s="1"/>
  <c r="L22" s="1"/>
  <c r="L23" s="1"/>
  <c r="L24" s="1"/>
  <c r="L25" s="1"/>
  <c r="L26" s="1"/>
  <c r="L27" s="1"/>
  <c r="L28" s="1"/>
  <c r="L29" s="1"/>
  <c r="L30"/>
  <c r="L31"/>
  <c r="L32"/>
  <c r="I39"/>
  <c r="I38"/>
  <c r="I37"/>
  <c r="I36"/>
  <c r="I35"/>
  <c r="I34"/>
  <c r="I33"/>
  <c r="I20"/>
  <c r="I21" s="1"/>
  <c r="I22" s="1"/>
  <c r="I23" s="1"/>
  <c r="I24" s="1"/>
  <c r="I25" s="1"/>
  <c r="I26" s="1"/>
  <c r="I27" s="1"/>
  <c r="I28" s="1"/>
  <c r="I29" s="1"/>
  <c r="I30" s="1"/>
  <c r="I31" s="1"/>
  <c r="I32" s="1"/>
  <c r="F39"/>
  <c r="F38"/>
  <c r="F37"/>
  <c r="F36"/>
  <c r="F35"/>
  <c r="F34"/>
  <c r="F33"/>
  <c r="F32"/>
  <c r="F31"/>
  <c r="F30"/>
  <c r="F20"/>
  <c r="F21"/>
  <c r="F22" s="1"/>
  <c r="F23" s="1"/>
  <c r="F24" s="1"/>
  <c r="F25" s="1"/>
  <c r="F26" s="1"/>
  <c r="F27" s="1"/>
  <c r="F28" s="1"/>
  <c r="F29"/>
  <c r="C20"/>
  <c r="C21"/>
  <c r="C22" s="1"/>
  <c r="C23" s="1"/>
  <c r="C24" s="1"/>
  <c r="C25" s="1"/>
  <c r="C26" s="1"/>
  <c r="C27" s="1"/>
  <c r="C28" s="1"/>
  <c r="C29" s="1"/>
  <c r="C30" s="1"/>
  <c r="C31"/>
  <c r="C32"/>
  <c r="C33"/>
  <c r="C34"/>
  <c r="C35"/>
  <c r="C36"/>
  <c r="C37"/>
  <c r="C38"/>
  <c r="C39"/>
  <c r="P20" i="5"/>
  <c r="P21"/>
  <c r="O22"/>
  <c r="P22"/>
  <c r="O23"/>
  <c r="P23"/>
  <c r="O24"/>
  <c r="P24"/>
  <c r="O25"/>
  <c r="P25"/>
  <c r="O26"/>
  <c r="P26"/>
  <c r="O27"/>
  <c r="P27"/>
  <c r="O28"/>
  <c r="P28"/>
  <c r="P29" s="1"/>
  <c r="P30" s="1"/>
  <c r="P31" s="1"/>
  <c r="P32" s="1"/>
  <c r="P33" s="1"/>
  <c r="P34" s="1"/>
  <c r="P35" s="1"/>
  <c r="P36" s="1"/>
  <c r="P37" s="1"/>
  <c r="P38" s="1"/>
  <c r="P39" s="1"/>
  <c r="O29"/>
  <c r="O30"/>
  <c r="O31"/>
  <c r="O32"/>
  <c r="O33"/>
  <c r="O34"/>
  <c r="O35"/>
  <c r="O36"/>
  <c r="O37"/>
  <c r="O38"/>
  <c r="O39"/>
  <c r="L20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H20"/>
  <c r="H21"/>
  <c r="G22"/>
  <c r="H22"/>
  <c r="G23"/>
  <c r="H23"/>
  <c r="G24"/>
  <c r="H24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G25"/>
  <c r="G26"/>
  <c r="G27"/>
  <c r="G28"/>
  <c r="G29"/>
  <c r="G30"/>
  <c r="G31"/>
  <c r="G32"/>
  <c r="G33"/>
  <c r="G34"/>
  <c r="G35"/>
  <c r="G36"/>
  <c r="G37"/>
  <c r="G38"/>
  <c r="G39"/>
  <c r="C22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B35" i="6" l="1"/>
  <c r="B8" i="14"/>
  <c r="F13"/>
  <c r="F13" i="15"/>
  <c r="F8"/>
  <c r="J10" i="14"/>
  <c r="J22" i="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9" i="6"/>
  <c r="I22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E23"/>
  <c r="F23" s="1"/>
  <c r="F24" s="1"/>
  <c r="F25" s="1"/>
  <c r="B24"/>
  <c r="B25"/>
  <c r="B26"/>
  <c r="B28"/>
  <c r="F8" i="14"/>
  <c r="J9"/>
  <c r="F12"/>
  <c r="F8" i="17"/>
  <c r="G21" i="2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1" i="6"/>
  <c r="C22" s="1"/>
  <c r="B8" i="17"/>
  <c r="B33" i="6"/>
  <c r="J8" i="14"/>
  <c r="B39" i="16"/>
  <c r="F13"/>
  <c r="B30" i="6"/>
  <c r="B32"/>
  <c r="B34"/>
  <c r="E36"/>
  <c r="B8" i="11"/>
  <c r="J13"/>
  <c r="B8" i="9"/>
  <c r="J13"/>
  <c r="B8" i="12"/>
  <c r="J13"/>
  <c r="F6" i="14"/>
  <c r="J6"/>
  <c r="J13" i="15"/>
  <c r="E26" i="6"/>
  <c r="B27"/>
  <c r="B29"/>
  <c r="E30"/>
  <c r="B31"/>
  <c r="E32"/>
  <c r="E34"/>
  <c r="E35"/>
  <c r="E39"/>
  <c r="F8" i="11"/>
  <c r="J10"/>
  <c r="F13"/>
  <c r="B2" i="9"/>
  <c r="F8"/>
  <c r="J10"/>
  <c r="F13"/>
  <c r="B2" i="12"/>
  <c r="F8"/>
  <c r="J10"/>
  <c r="F13"/>
  <c r="J13" i="14"/>
  <c r="B8" i="15"/>
  <c r="J12"/>
  <c r="F8" i="16"/>
  <c r="F6" i="17"/>
  <c r="B39"/>
  <c r="F13"/>
  <c r="B2" i="18"/>
  <c r="J10"/>
  <c r="G21" i="6"/>
  <c r="G22" s="1"/>
  <c r="B39"/>
  <c r="E38" i="18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J12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I22" i="17"/>
  <c r="J21"/>
  <c r="J22" s="1"/>
  <c r="I20"/>
  <c r="J10"/>
  <c r="J9"/>
  <c r="B2"/>
  <c r="F2"/>
  <c r="J8"/>
  <c r="J7"/>
  <c r="E38"/>
  <c r="I21"/>
  <c r="B22"/>
  <c r="E24"/>
  <c r="E25"/>
  <c r="B27"/>
  <c r="B29"/>
  <c r="B31"/>
  <c r="B33"/>
  <c r="B35"/>
  <c r="E37"/>
  <c r="B38"/>
  <c r="B36"/>
  <c r="B34"/>
  <c r="B32"/>
  <c r="B30"/>
  <c r="B28"/>
  <c r="B26"/>
  <c r="B23"/>
  <c r="B21"/>
  <c r="C21" s="1"/>
  <c r="J13"/>
  <c r="J20"/>
  <c r="E22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B24"/>
  <c r="B25"/>
  <c r="E27"/>
  <c r="E29"/>
  <c r="E31"/>
  <c r="E33"/>
  <c r="E35"/>
  <c r="B37"/>
  <c r="E39"/>
  <c r="E20"/>
  <c r="E21"/>
  <c r="F21" s="1"/>
  <c r="E23"/>
  <c r="E26"/>
  <c r="E28"/>
  <c r="E30"/>
  <c r="E32"/>
  <c r="E34"/>
  <c r="E36"/>
  <c r="I22" i="16"/>
  <c r="J21"/>
  <c r="I20"/>
  <c r="J10"/>
  <c r="J9"/>
  <c r="B2"/>
  <c r="F2"/>
  <c r="J8"/>
  <c r="J7"/>
  <c r="E38"/>
  <c r="I21"/>
  <c r="B22"/>
  <c r="E24"/>
  <c r="E25"/>
  <c r="B27"/>
  <c r="B29"/>
  <c r="B31"/>
  <c r="B33"/>
  <c r="B35"/>
  <c r="E37"/>
  <c r="B38"/>
  <c r="B36"/>
  <c r="B34"/>
  <c r="B32"/>
  <c r="B30"/>
  <c r="B28"/>
  <c r="B26"/>
  <c r="B23"/>
  <c r="B21"/>
  <c r="C21" s="1"/>
  <c r="J13"/>
  <c r="J20"/>
  <c r="E22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B24"/>
  <c r="B25"/>
  <c r="E27"/>
  <c r="E29"/>
  <c r="E31"/>
  <c r="E33"/>
  <c r="E35"/>
  <c r="B37"/>
  <c r="E39"/>
  <c r="E20"/>
  <c r="E21"/>
  <c r="F21" s="1"/>
  <c r="E23"/>
  <c r="E26"/>
  <c r="E28"/>
  <c r="E30"/>
  <c r="E32"/>
  <c r="E34"/>
  <c r="E36"/>
  <c r="E38" i="15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I22"/>
  <c r="J21"/>
  <c r="J22" s="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E38" i="14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I22"/>
  <c r="J21"/>
  <c r="J22" s="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B2"/>
  <c r="F2"/>
  <c r="E38" i="12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J12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E38" i="9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J12"/>
  <c r="I22"/>
  <c r="J21"/>
  <c r="J22" s="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E38" i="11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B2"/>
  <c r="F6"/>
  <c r="J6"/>
  <c r="J8"/>
  <c r="J9"/>
  <c r="F12"/>
  <c r="J12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B36" i="6"/>
  <c r="B37"/>
  <c r="B38"/>
  <c r="Q20"/>
  <c r="K20"/>
  <c r="C22" i="2"/>
  <c r="Q20"/>
  <c r="K20"/>
  <c r="C21" i="10"/>
  <c r="C22" s="1"/>
  <c r="J23"/>
  <c r="J24" s="1"/>
  <c r="P20"/>
  <c r="Q20" s="1"/>
  <c r="G2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1"/>
  <c r="O20"/>
  <c r="M20" s="1"/>
  <c r="N20" s="1"/>
  <c r="I25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G25" i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F2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D21" i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5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5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J26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N26" i="4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O25"/>
  <c r="L23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P25"/>
  <c r="F22" i="11" l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26" i="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J22" i="18"/>
  <c r="J22" i="16"/>
  <c r="J22" i="11"/>
  <c r="J22" i="12"/>
  <c r="G23" i="6"/>
  <c r="F22" i="1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2" i="14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2" i="15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J23" i="12"/>
  <c r="J24" s="1"/>
  <c r="J23" i="17"/>
  <c r="J24" s="1"/>
  <c r="F22" i="9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F22" i="18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J23" i="9"/>
  <c r="J24" s="1"/>
  <c r="J25" s="1"/>
  <c r="J26" s="1"/>
  <c r="J27" s="1"/>
  <c r="J28" s="1"/>
  <c r="J29" s="1"/>
  <c r="J30" s="1"/>
  <c r="J31" s="1"/>
  <c r="J32" s="1"/>
  <c r="G21" i="12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J23" i="14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5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6"/>
  <c r="J24" s="1"/>
  <c r="J25" s="1"/>
  <c r="J26" s="1"/>
  <c r="J27" s="1"/>
  <c r="J28" s="1"/>
  <c r="J29" s="1"/>
  <c r="J30" s="1"/>
  <c r="J23" i="18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1"/>
  <c r="J24" s="1"/>
  <c r="J25" i="12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5" i="17"/>
  <c r="J26" s="1"/>
  <c r="J27" s="1"/>
  <c r="J28" s="1"/>
  <c r="J29" s="1"/>
  <c r="J30" s="1"/>
  <c r="P20" i="18"/>
  <c r="K20"/>
  <c r="C22"/>
  <c r="F22" i="17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C22"/>
  <c r="J31"/>
  <c r="J32" s="1"/>
  <c r="J33" s="1"/>
  <c r="J34" s="1"/>
  <c r="J35" s="1"/>
  <c r="J36" s="1"/>
  <c r="J37" s="1"/>
  <c r="J38" s="1"/>
  <c r="J39" s="1"/>
  <c r="P20"/>
  <c r="K20"/>
  <c r="F22" i="16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C22"/>
  <c r="J31"/>
  <c r="J32" s="1"/>
  <c r="J33" s="1"/>
  <c r="J34" s="1"/>
  <c r="J35" s="1"/>
  <c r="J36" s="1"/>
  <c r="J37" s="1"/>
  <c r="J38" s="1"/>
  <c r="J39" s="1"/>
  <c r="P20"/>
  <c r="K20"/>
  <c r="P20" i="15"/>
  <c r="K20"/>
  <c r="C22"/>
  <c r="P20" i="14"/>
  <c r="K20"/>
  <c r="C22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P20" i="12"/>
  <c r="K20"/>
  <c r="C22"/>
  <c r="J33" i="9"/>
  <c r="J34" s="1"/>
  <c r="J35" s="1"/>
  <c r="J36" s="1"/>
  <c r="J37" s="1"/>
  <c r="J38" s="1"/>
  <c r="J39" s="1"/>
  <c r="P20"/>
  <c r="K20"/>
  <c r="C22"/>
  <c r="J25" i="1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K20"/>
  <c r="F36"/>
  <c r="F37" s="1"/>
  <c r="F38" s="1"/>
  <c r="F39" s="1"/>
  <c r="C22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4" i="6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3"/>
  <c r="W20"/>
  <c r="P21"/>
  <c r="K21"/>
  <c r="O20"/>
  <c r="W20" i="2"/>
  <c r="P21"/>
  <c r="K21"/>
  <c r="O20"/>
  <c r="C23"/>
  <c r="X20" i="10"/>
  <c r="AA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P21"/>
  <c r="AF20"/>
  <c r="R20"/>
  <c r="T20" s="1"/>
  <c r="C23"/>
  <c r="Z20"/>
  <c r="AB20" s="1"/>
  <c r="AC20" s="1"/>
  <c r="K22"/>
  <c r="O21"/>
  <c r="M21" s="1"/>
  <c r="N21" s="1"/>
  <c r="W21"/>
  <c r="AG21" s="1"/>
  <c r="O26" i="4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L25" i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J25" i="10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G22" i="16" l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2" i="17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2" i="18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2" i="9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2" i="15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Q20" i="18"/>
  <c r="C23"/>
  <c r="W20"/>
  <c r="AG20" s="1"/>
  <c r="P21"/>
  <c r="K21"/>
  <c r="O20"/>
  <c r="M20" s="1"/>
  <c r="N20" s="1"/>
  <c r="W20" i="17"/>
  <c r="AG20" s="1"/>
  <c r="P21"/>
  <c r="K21"/>
  <c r="O20"/>
  <c r="M20" s="1"/>
  <c r="N20" s="1"/>
  <c r="AF20"/>
  <c r="R20"/>
  <c r="T20" s="1"/>
  <c r="X20"/>
  <c r="Q20"/>
  <c r="C23"/>
  <c r="W20" i="16"/>
  <c r="AG20" s="1"/>
  <c r="P21"/>
  <c r="K21"/>
  <c r="O20"/>
  <c r="M20" s="1"/>
  <c r="N20" s="1"/>
  <c r="AF20"/>
  <c r="R20"/>
  <c r="T20" s="1"/>
  <c r="X20"/>
  <c r="Q20"/>
  <c r="C23"/>
  <c r="Q20" i="15"/>
  <c r="C23"/>
  <c r="W20"/>
  <c r="AG20" s="1"/>
  <c r="P21"/>
  <c r="K21"/>
  <c r="O20"/>
  <c r="M20" s="1"/>
  <c r="N20" s="1"/>
  <c r="Q20" i="14"/>
  <c r="C23"/>
  <c r="W20"/>
  <c r="AG20" s="1"/>
  <c r="P21"/>
  <c r="K21"/>
  <c r="O20"/>
  <c r="M20" s="1"/>
  <c r="N20" s="1"/>
  <c r="Q20" i="12"/>
  <c r="C23"/>
  <c r="W20"/>
  <c r="AG20" s="1"/>
  <c r="P21"/>
  <c r="K21"/>
  <c r="O20"/>
  <c r="M20" s="1"/>
  <c r="N20" s="1"/>
  <c r="C23" i="9"/>
  <c r="W20"/>
  <c r="AG20" s="1"/>
  <c r="P21"/>
  <c r="K21"/>
  <c r="O20"/>
  <c r="M20" s="1"/>
  <c r="N20" s="1"/>
  <c r="AF20"/>
  <c r="R20"/>
  <c r="T20" s="1"/>
  <c r="X20"/>
  <c r="Q20"/>
  <c r="W20" i="11"/>
  <c r="AG20" s="1"/>
  <c r="P21"/>
  <c r="K21"/>
  <c r="O20"/>
  <c r="M20" s="1"/>
  <c r="N20" s="1"/>
  <c r="C23"/>
  <c r="Q20"/>
  <c r="P22" i="6"/>
  <c r="K22"/>
  <c r="O21"/>
  <c r="M21" s="1"/>
  <c r="N21" s="1"/>
  <c r="W21"/>
  <c r="AG21" s="1"/>
  <c r="AG20"/>
  <c r="AF20"/>
  <c r="X20"/>
  <c r="C24"/>
  <c r="R20"/>
  <c r="T20" s="1"/>
  <c r="M20"/>
  <c r="N20" s="1"/>
  <c r="Q21"/>
  <c r="C24" i="2"/>
  <c r="P22"/>
  <c r="K22"/>
  <c r="O21"/>
  <c r="M21" s="1"/>
  <c r="N21" s="1"/>
  <c r="W21"/>
  <c r="AG21" s="1"/>
  <c r="AG20"/>
  <c r="AF20"/>
  <c r="X20"/>
  <c r="R20"/>
  <c r="T20" s="1"/>
  <c r="M20"/>
  <c r="N20" s="1"/>
  <c r="X21"/>
  <c r="Q21"/>
  <c r="AF21"/>
  <c r="R21"/>
  <c r="P22" i="10"/>
  <c r="P23" s="1"/>
  <c r="Q21"/>
  <c r="K23"/>
  <c r="O22"/>
  <c r="M22" s="1"/>
  <c r="N22" s="1"/>
  <c r="W22"/>
  <c r="AG22" s="1"/>
  <c r="C24"/>
  <c r="P26" i="4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AF21" i="10"/>
  <c r="X21"/>
  <c r="R21"/>
  <c r="AF21" i="6" l="1"/>
  <c r="X21"/>
  <c r="X20" i="11"/>
  <c r="Z20" s="1"/>
  <c r="AB20" s="1"/>
  <c r="AC20" s="1"/>
  <c r="R21" i="6"/>
  <c r="AF20" i="11"/>
  <c r="R20"/>
  <c r="T20" s="1"/>
  <c r="P22" i="18"/>
  <c r="K22"/>
  <c r="O21"/>
  <c r="M21" s="1"/>
  <c r="N21" s="1"/>
  <c r="W21"/>
  <c r="AG21" s="1"/>
  <c r="X21"/>
  <c r="Q21"/>
  <c r="AF21"/>
  <c r="C24"/>
  <c r="X20"/>
  <c r="AF20"/>
  <c r="R20"/>
  <c r="T20" s="1"/>
  <c r="AA20" i="17"/>
  <c r="Z20"/>
  <c r="AB20" s="1"/>
  <c r="AC20" s="1"/>
  <c r="P22"/>
  <c r="K22"/>
  <c r="O21"/>
  <c r="M21" s="1"/>
  <c r="N21" s="1"/>
  <c r="W21"/>
  <c r="AG21" s="1"/>
  <c r="C24"/>
  <c r="X21"/>
  <c r="Q21"/>
  <c r="AF21"/>
  <c r="R21"/>
  <c r="AA20" i="16"/>
  <c r="Z20"/>
  <c r="AB20" s="1"/>
  <c r="AC20" s="1"/>
  <c r="P22"/>
  <c r="K22"/>
  <c r="O21"/>
  <c r="M21" s="1"/>
  <c r="N21" s="1"/>
  <c r="W21"/>
  <c r="AG21" s="1"/>
  <c r="C24"/>
  <c r="X21"/>
  <c r="Q21"/>
  <c r="AF21"/>
  <c r="R21"/>
  <c r="P22" i="15"/>
  <c r="K22"/>
  <c r="O21"/>
  <c r="M21" s="1"/>
  <c r="N21" s="1"/>
  <c r="W21"/>
  <c r="AG21" s="1"/>
  <c r="Q21"/>
  <c r="R21"/>
  <c r="C24"/>
  <c r="X20"/>
  <c r="AF20"/>
  <c r="R20"/>
  <c r="T20" s="1"/>
  <c r="P22" i="14"/>
  <c r="K22"/>
  <c r="O21"/>
  <c r="M21" s="1"/>
  <c r="N21" s="1"/>
  <c r="W21"/>
  <c r="AG21" s="1"/>
  <c r="X20"/>
  <c r="AF20"/>
  <c r="Q21"/>
  <c r="R21"/>
  <c r="C24"/>
  <c r="R20"/>
  <c r="T20" s="1"/>
  <c r="P22" i="12"/>
  <c r="K22"/>
  <c r="O21"/>
  <c r="M21" s="1"/>
  <c r="N21" s="1"/>
  <c r="W21"/>
  <c r="AG21" s="1"/>
  <c r="X20"/>
  <c r="AF20"/>
  <c r="Q21"/>
  <c r="C24"/>
  <c r="R20"/>
  <c r="T20" s="1"/>
  <c r="AA20" i="9"/>
  <c r="Z20"/>
  <c r="AB20" s="1"/>
  <c r="AC20" s="1"/>
  <c r="P22"/>
  <c r="K22"/>
  <c r="O21"/>
  <c r="M21" s="1"/>
  <c r="N21" s="1"/>
  <c r="W21"/>
  <c r="AG21" s="1"/>
  <c r="Q21"/>
  <c r="C24"/>
  <c r="AA20" i="11"/>
  <c r="P22"/>
  <c r="K22"/>
  <c r="O21"/>
  <c r="M21" s="1"/>
  <c r="N21" s="1"/>
  <c r="W21"/>
  <c r="AG21" s="1"/>
  <c r="C24"/>
  <c r="X21"/>
  <c r="Q21"/>
  <c r="AF21"/>
  <c r="R21"/>
  <c r="S21" i="6"/>
  <c r="T21"/>
  <c r="U21" s="1"/>
  <c r="Z20"/>
  <c r="AB20" s="1"/>
  <c r="AC20" s="1"/>
  <c r="AA20"/>
  <c r="Q22"/>
  <c r="AA21"/>
  <c r="Z21"/>
  <c r="AB21" s="1"/>
  <c r="AC21" s="1"/>
  <c r="C25"/>
  <c r="W22"/>
  <c r="AG22" s="1"/>
  <c r="P23"/>
  <c r="K23"/>
  <c r="O22"/>
  <c r="M22" s="1"/>
  <c r="N22" s="1"/>
  <c r="Z20" i="2"/>
  <c r="AB20" s="1"/>
  <c r="AC20" s="1"/>
  <c r="AA20"/>
  <c r="Q22"/>
  <c r="C25"/>
  <c r="S21"/>
  <c r="T21"/>
  <c r="U21" s="1"/>
  <c r="AA21"/>
  <c r="Z21"/>
  <c r="AB21" s="1"/>
  <c r="AC21" s="1"/>
  <c r="W22"/>
  <c r="AG22" s="1"/>
  <c r="P23"/>
  <c r="K23"/>
  <c r="O22"/>
  <c r="M22" s="1"/>
  <c r="N22" s="1"/>
  <c r="Q22" i="10"/>
  <c r="C25"/>
  <c r="Q23"/>
  <c r="K24"/>
  <c r="O23"/>
  <c r="M23" s="1"/>
  <c r="N23" s="1"/>
  <c r="W23"/>
  <c r="AG23" s="1"/>
  <c r="P24"/>
  <c r="AF22"/>
  <c r="R22"/>
  <c r="Z21"/>
  <c r="AB21" s="1"/>
  <c r="AC21" s="1"/>
  <c r="AA21"/>
  <c r="T21"/>
  <c r="U21" s="1"/>
  <c r="S21"/>
  <c r="X22"/>
  <c r="R21" i="12" l="1"/>
  <c r="S21" s="1"/>
  <c r="AF21" i="9"/>
  <c r="X21"/>
  <c r="AA21" s="1"/>
  <c r="AF21" i="12"/>
  <c r="X21"/>
  <c r="AA21" s="1"/>
  <c r="AF21" i="14"/>
  <c r="X21"/>
  <c r="AA21" s="1"/>
  <c r="AF21" i="15"/>
  <c r="X21"/>
  <c r="AA21" s="1"/>
  <c r="R21" i="9"/>
  <c r="T21" s="1"/>
  <c r="U21" s="1"/>
  <c r="R21" i="18"/>
  <c r="S21" s="1"/>
  <c r="AA20"/>
  <c r="Z20"/>
  <c r="AB20" s="1"/>
  <c r="AC20" s="1"/>
  <c r="AA21"/>
  <c r="Z21"/>
  <c r="AB21" s="1"/>
  <c r="AC21" s="1"/>
  <c r="Q22"/>
  <c r="C25"/>
  <c r="W22"/>
  <c r="AG22" s="1"/>
  <c r="P23"/>
  <c r="K23"/>
  <c r="O22"/>
  <c r="M22" s="1"/>
  <c r="N22" s="1"/>
  <c r="Z21" i="17"/>
  <c r="AB21" s="1"/>
  <c r="AC21" s="1"/>
  <c r="AA21"/>
  <c r="Q22"/>
  <c r="S21"/>
  <c r="T21"/>
  <c r="U21" s="1"/>
  <c r="C25"/>
  <c r="W22"/>
  <c r="AG22" s="1"/>
  <c r="O22"/>
  <c r="M22" s="1"/>
  <c r="N22" s="1"/>
  <c r="P23"/>
  <c r="K23"/>
  <c r="Z21" i="16"/>
  <c r="AB21" s="1"/>
  <c r="AC21" s="1"/>
  <c r="AA21"/>
  <c r="Q22"/>
  <c r="S21"/>
  <c r="T21"/>
  <c r="U21" s="1"/>
  <c r="C25"/>
  <c r="W22"/>
  <c r="AG22" s="1"/>
  <c r="O22"/>
  <c r="M22" s="1"/>
  <c r="N22" s="1"/>
  <c r="P23"/>
  <c r="K23"/>
  <c r="AA20" i="15"/>
  <c r="Z20"/>
  <c r="AB20" s="1"/>
  <c r="AC20" s="1"/>
  <c r="Z21"/>
  <c r="AB21" s="1"/>
  <c r="AC21" s="1"/>
  <c r="Q22"/>
  <c r="C25"/>
  <c r="S21"/>
  <c r="T21"/>
  <c r="U21" s="1"/>
  <c r="W22"/>
  <c r="AG22" s="1"/>
  <c r="P23"/>
  <c r="K23"/>
  <c r="O22"/>
  <c r="M22" s="1"/>
  <c r="N22" s="1"/>
  <c r="Z21" i="14"/>
  <c r="AB21" s="1"/>
  <c r="AC21" s="1"/>
  <c r="AA20"/>
  <c r="Z20"/>
  <c r="AB20" s="1"/>
  <c r="AC20" s="1"/>
  <c r="Q22"/>
  <c r="C25"/>
  <c r="S21"/>
  <c r="T21"/>
  <c r="U21" s="1"/>
  <c r="W22"/>
  <c r="AG22" s="1"/>
  <c r="P23"/>
  <c r="K23"/>
  <c r="O22"/>
  <c r="M22" s="1"/>
  <c r="N22" s="1"/>
  <c r="Z21" i="12"/>
  <c r="AB21" s="1"/>
  <c r="AC21" s="1"/>
  <c r="AA20"/>
  <c r="Z20"/>
  <c r="AB20" s="1"/>
  <c r="AC20" s="1"/>
  <c r="Q22"/>
  <c r="C25"/>
  <c r="T21"/>
  <c r="U21" s="1"/>
  <c r="W22"/>
  <c r="AG22" s="1"/>
  <c r="P23"/>
  <c r="K23"/>
  <c r="O22"/>
  <c r="M22" s="1"/>
  <c r="N22" s="1"/>
  <c r="Z21" i="9"/>
  <c r="AB21" s="1"/>
  <c r="AC21" s="1"/>
  <c r="Q22"/>
  <c r="C25"/>
  <c r="S21"/>
  <c r="W22"/>
  <c r="AG22" s="1"/>
  <c r="P23"/>
  <c r="K23"/>
  <c r="O22"/>
  <c r="M22" s="1"/>
  <c r="N22" s="1"/>
  <c r="AA21" i="11"/>
  <c r="Z21"/>
  <c r="AB21" s="1"/>
  <c r="AC21" s="1"/>
  <c r="Q22"/>
  <c r="S21"/>
  <c r="T21"/>
  <c r="U21" s="1"/>
  <c r="C25"/>
  <c r="W22"/>
  <c r="AG22" s="1"/>
  <c r="P23"/>
  <c r="K23"/>
  <c r="O22"/>
  <c r="M22" s="1"/>
  <c r="N22" s="1"/>
  <c r="P24" i="6"/>
  <c r="K24"/>
  <c r="O23"/>
  <c r="M23" s="1"/>
  <c r="N23" s="1"/>
  <c r="W23"/>
  <c r="AG23" s="1"/>
  <c r="C26"/>
  <c r="X22"/>
  <c r="AF22"/>
  <c r="Q23"/>
  <c r="R22"/>
  <c r="P24" i="2"/>
  <c r="K24"/>
  <c r="O23"/>
  <c r="M23" s="1"/>
  <c r="N23" s="1"/>
  <c r="W23"/>
  <c r="AG23" s="1"/>
  <c r="C26"/>
  <c r="X22"/>
  <c r="AF22"/>
  <c r="Q23"/>
  <c r="R23"/>
  <c r="R22"/>
  <c r="Z22" i="10"/>
  <c r="AB22" s="1"/>
  <c r="AC22" s="1"/>
  <c r="AA22"/>
  <c r="K25"/>
  <c r="O24"/>
  <c r="M24" s="1"/>
  <c r="N24" s="1"/>
  <c r="P25"/>
  <c r="W24"/>
  <c r="AG24" s="1"/>
  <c r="C26"/>
  <c r="X23"/>
  <c r="S22"/>
  <c r="T22"/>
  <c r="U22" s="1"/>
  <c r="Q24"/>
  <c r="X24"/>
  <c r="R23"/>
  <c r="AF23"/>
  <c r="AF23" i="6" l="1"/>
  <c r="T21" i="18"/>
  <c r="U21" s="1"/>
  <c r="R23" i="6"/>
  <c r="T23" s="1"/>
  <c r="U23" s="1"/>
  <c r="X23"/>
  <c r="P24" i="18"/>
  <c r="K24"/>
  <c r="O23"/>
  <c r="M23" s="1"/>
  <c r="N23" s="1"/>
  <c r="W23"/>
  <c r="AG23" s="1"/>
  <c r="X22"/>
  <c r="AF22"/>
  <c r="Q23"/>
  <c r="AF23"/>
  <c r="C26"/>
  <c r="R22"/>
  <c r="Q23" i="17"/>
  <c r="X22"/>
  <c r="AF22"/>
  <c r="P24"/>
  <c r="K24"/>
  <c r="O23"/>
  <c r="M23" s="1"/>
  <c r="N23" s="1"/>
  <c r="W23"/>
  <c r="AG23" s="1"/>
  <c r="C26"/>
  <c r="R22"/>
  <c r="Q23" i="16"/>
  <c r="X22"/>
  <c r="AF22"/>
  <c r="P24"/>
  <c r="K24"/>
  <c r="O23"/>
  <c r="M23" s="1"/>
  <c r="N23" s="1"/>
  <c r="W23"/>
  <c r="AG23" s="1"/>
  <c r="C26"/>
  <c r="R22"/>
  <c r="P24" i="15"/>
  <c r="K24"/>
  <c r="O23"/>
  <c r="M23" s="1"/>
  <c r="N23" s="1"/>
  <c r="W23"/>
  <c r="AG23" s="1"/>
  <c r="X22"/>
  <c r="AF22"/>
  <c r="Q23"/>
  <c r="AF23"/>
  <c r="R23"/>
  <c r="C26"/>
  <c r="R22"/>
  <c r="P24" i="14"/>
  <c r="K24"/>
  <c r="O23"/>
  <c r="M23" s="1"/>
  <c r="N23" s="1"/>
  <c r="W23"/>
  <c r="AG23" s="1"/>
  <c r="X22"/>
  <c r="AF22"/>
  <c r="Q23"/>
  <c r="C26"/>
  <c r="R22"/>
  <c r="P24" i="12"/>
  <c r="K24"/>
  <c r="O23"/>
  <c r="M23" s="1"/>
  <c r="N23" s="1"/>
  <c r="W23"/>
  <c r="AG23" s="1"/>
  <c r="X22"/>
  <c r="AF22"/>
  <c r="Q23"/>
  <c r="C26"/>
  <c r="R22"/>
  <c r="P24" i="9"/>
  <c r="K24"/>
  <c r="O23"/>
  <c r="M23" s="1"/>
  <c r="N23" s="1"/>
  <c r="W23"/>
  <c r="AG23" s="1"/>
  <c r="X22"/>
  <c r="AF22"/>
  <c r="Q23"/>
  <c r="C26"/>
  <c r="R22"/>
  <c r="P24" i="11"/>
  <c r="K24"/>
  <c r="O23"/>
  <c r="M23" s="1"/>
  <c r="N23" s="1"/>
  <c r="W23"/>
  <c r="AG23" s="1"/>
  <c r="X22"/>
  <c r="AF22"/>
  <c r="Q23"/>
  <c r="C26"/>
  <c r="R22"/>
  <c r="T22" i="6"/>
  <c r="U22" s="1"/>
  <c r="S22"/>
  <c r="AA23"/>
  <c r="Z23"/>
  <c r="AB23" s="1"/>
  <c r="AC23" s="1"/>
  <c r="Z22"/>
  <c r="AB22" s="1"/>
  <c r="AC22" s="1"/>
  <c r="AA22"/>
  <c r="C27"/>
  <c r="Q24"/>
  <c r="S23"/>
  <c r="P25"/>
  <c r="K25"/>
  <c r="W24"/>
  <c r="AG24" s="1"/>
  <c r="O24"/>
  <c r="M24" s="1"/>
  <c r="N24" s="1"/>
  <c r="S23" i="2"/>
  <c r="T23"/>
  <c r="U23" s="1"/>
  <c r="P25"/>
  <c r="K25"/>
  <c r="W24"/>
  <c r="AG24" s="1"/>
  <c r="O24"/>
  <c r="M24" s="1"/>
  <c r="N24" s="1"/>
  <c r="T22"/>
  <c r="U22" s="1"/>
  <c r="S22"/>
  <c r="Z22"/>
  <c r="AB22" s="1"/>
  <c r="AC22" s="1"/>
  <c r="AA22"/>
  <c r="C27"/>
  <c r="R24"/>
  <c r="Q24"/>
  <c r="AF23"/>
  <c r="X23"/>
  <c r="AF24" i="10"/>
  <c r="R24"/>
  <c r="S24" s="1"/>
  <c r="Z24"/>
  <c r="AB24" s="1"/>
  <c r="AC24" s="1"/>
  <c r="AA24"/>
  <c r="Z23"/>
  <c r="AB23" s="1"/>
  <c r="AC23" s="1"/>
  <c r="AA23"/>
  <c r="C27"/>
  <c r="Q25"/>
  <c r="K26"/>
  <c r="O25"/>
  <c r="M25" s="1"/>
  <c r="N25" s="1"/>
  <c r="P26"/>
  <c r="W25"/>
  <c r="AG25" s="1"/>
  <c r="T23"/>
  <c r="U23" s="1"/>
  <c r="S23"/>
  <c r="AF23" i="9" l="1"/>
  <c r="X23"/>
  <c r="AF23" i="14"/>
  <c r="X23"/>
  <c r="X23" i="18"/>
  <c r="X24" i="2"/>
  <c r="Z24" s="1"/>
  <c r="AB24" s="1"/>
  <c r="AC24" s="1"/>
  <c r="AF24"/>
  <c r="AF23" i="12"/>
  <c r="X23"/>
  <c r="AF23" i="11"/>
  <c r="X23"/>
  <c r="R23" i="12"/>
  <c r="T23" s="1"/>
  <c r="U23" s="1"/>
  <c r="R23" i="14"/>
  <c r="R23" i="11"/>
  <c r="T23" s="1"/>
  <c r="U23" s="1"/>
  <c r="R23" i="9"/>
  <c r="X23" i="15"/>
  <c r="Z23" s="1"/>
  <c r="AB23" s="1"/>
  <c r="AC23" s="1"/>
  <c r="R23" i="18"/>
  <c r="T22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7"/>
  <c r="U22" s="1"/>
  <c r="S22"/>
  <c r="Q24"/>
  <c r="AA22"/>
  <c r="Z22"/>
  <c r="AB22" s="1"/>
  <c r="AC22" s="1"/>
  <c r="R23"/>
  <c r="X23"/>
  <c r="C27"/>
  <c r="P25"/>
  <c r="K25"/>
  <c r="W24"/>
  <c r="AG24" s="1"/>
  <c r="O24"/>
  <c r="M24" s="1"/>
  <c r="N24" s="1"/>
  <c r="AF23"/>
  <c r="T22" i="16"/>
  <c r="U22" s="1"/>
  <c r="S22"/>
  <c r="Q24"/>
  <c r="AA22"/>
  <c r="Z22"/>
  <c r="AB22" s="1"/>
  <c r="AC22" s="1"/>
  <c r="R23"/>
  <c r="X23"/>
  <c r="C27"/>
  <c r="P25"/>
  <c r="K25"/>
  <c r="W24"/>
  <c r="AG24" s="1"/>
  <c r="O24"/>
  <c r="M24" s="1"/>
  <c r="N24" s="1"/>
  <c r="AF23"/>
  <c r="T22" i="15"/>
  <c r="U22" s="1"/>
  <c r="S22"/>
  <c r="AA23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4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2"/>
  <c r="U22" s="1"/>
  <c r="S22"/>
  <c r="AA23"/>
  <c r="Z23"/>
  <c r="AB23" s="1"/>
  <c r="AC23" s="1"/>
  <c r="AA22"/>
  <c r="Z22"/>
  <c r="AB22" s="1"/>
  <c r="AC22" s="1"/>
  <c r="Q24"/>
  <c r="C27"/>
  <c r="S23"/>
  <c r="P25"/>
  <c r="K25"/>
  <c r="W24"/>
  <c r="AG24" s="1"/>
  <c r="O24"/>
  <c r="M24" s="1"/>
  <c r="N24" s="1"/>
  <c r="T22" i="9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1"/>
  <c r="U22" s="1"/>
  <c r="S22"/>
  <c r="AA23"/>
  <c r="Z23"/>
  <c r="AB23" s="1"/>
  <c r="AC23" s="1"/>
  <c r="AA22"/>
  <c r="Z22"/>
  <c r="AB22" s="1"/>
  <c r="AC22" s="1"/>
  <c r="Q24"/>
  <c r="C27"/>
  <c r="S23"/>
  <c r="P25"/>
  <c r="K25"/>
  <c r="W24"/>
  <c r="AG24" s="1"/>
  <c r="O24"/>
  <c r="M24" s="1"/>
  <c r="N24" s="1"/>
  <c r="Q25" i="6"/>
  <c r="C28"/>
  <c r="X24"/>
  <c r="AF24"/>
  <c r="W25"/>
  <c r="AG25" s="1"/>
  <c r="P26"/>
  <c r="K26"/>
  <c r="O25"/>
  <c r="M25" s="1"/>
  <c r="N25" s="1"/>
  <c r="R24"/>
  <c r="AA24" i="2"/>
  <c r="C28"/>
  <c r="Q25"/>
  <c r="AA23"/>
  <c r="Z23"/>
  <c r="AB23" s="1"/>
  <c r="AC23" s="1"/>
  <c r="T24"/>
  <c r="U24" s="1"/>
  <c r="S24"/>
  <c r="W25"/>
  <c r="AG25" s="1"/>
  <c r="P26"/>
  <c r="K26"/>
  <c r="O25"/>
  <c r="M25" s="1"/>
  <c r="N25" s="1"/>
  <c r="T24" i="10"/>
  <c r="U24" s="1"/>
  <c r="Q26"/>
  <c r="K27"/>
  <c r="O26"/>
  <c r="M26" s="1"/>
  <c r="N26" s="1"/>
  <c r="P27"/>
  <c r="W26"/>
  <c r="AG26" s="1"/>
  <c r="C28"/>
  <c r="X25"/>
  <c r="R25"/>
  <c r="AF25"/>
  <c r="Q25" i="18" l="1"/>
  <c r="X24"/>
  <c r="AF24"/>
  <c r="W25"/>
  <c r="AG25" s="1"/>
  <c r="P26"/>
  <c r="K26"/>
  <c r="O25"/>
  <c r="M25" s="1"/>
  <c r="N25" s="1"/>
  <c r="C28"/>
  <c r="R24"/>
  <c r="Q25" i="17"/>
  <c r="S23"/>
  <c r="T23"/>
  <c r="U23" s="1"/>
  <c r="W25"/>
  <c r="AG25" s="1"/>
  <c r="P26"/>
  <c r="K26"/>
  <c r="O25"/>
  <c r="M25" s="1"/>
  <c r="N25" s="1"/>
  <c r="C28"/>
  <c r="Z23"/>
  <c r="AB23" s="1"/>
  <c r="AC23" s="1"/>
  <c r="AA23"/>
  <c r="AF24"/>
  <c r="X24"/>
  <c r="R24"/>
  <c r="Q25" i="16"/>
  <c r="S23"/>
  <c r="T23"/>
  <c r="U23" s="1"/>
  <c r="AF24"/>
  <c r="W25"/>
  <c r="AG25" s="1"/>
  <c r="P26"/>
  <c r="K26"/>
  <c r="O25"/>
  <c r="M25" s="1"/>
  <c r="N25" s="1"/>
  <c r="C28"/>
  <c r="Z23"/>
  <c r="AB23" s="1"/>
  <c r="AC23" s="1"/>
  <c r="AA23"/>
  <c r="X24"/>
  <c r="R24"/>
  <c r="Q25" i="15"/>
  <c r="X24"/>
  <c r="AF24"/>
  <c r="W25"/>
  <c r="AG25" s="1"/>
  <c r="P26"/>
  <c r="K26"/>
  <c r="O25"/>
  <c r="M25" s="1"/>
  <c r="N25" s="1"/>
  <c r="C28"/>
  <c r="R24"/>
  <c r="Q25" i="14"/>
  <c r="X24"/>
  <c r="AF24"/>
  <c r="W25"/>
  <c r="AG25" s="1"/>
  <c r="P26"/>
  <c r="K26"/>
  <c r="O25"/>
  <c r="M25" s="1"/>
  <c r="N25" s="1"/>
  <c r="C28"/>
  <c r="R24"/>
  <c r="Q25" i="12"/>
  <c r="X24"/>
  <c r="AF24"/>
  <c r="W25"/>
  <c r="AG25" s="1"/>
  <c r="P26"/>
  <c r="K26"/>
  <c r="O25"/>
  <c r="M25" s="1"/>
  <c r="N25" s="1"/>
  <c r="C28"/>
  <c r="R24"/>
  <c r="Q25" i="9"/>
  <c r="X24"/>
  <c r="AF24"/>
  <c r="W25"/>
  <c r="AG25" s="1"/>
  <c r="P26"/>
  <c r="K26"/>
  <c r="O25"/>
  <c r="M25" s="1"/>
  <c r="N25" s="1"/>
  <c r="C28"/>
  <c r="R24"/>
  <c r="Q25" i="11"/>
  <c r="X24"/>
  <c r="AF24"/>
  <c r="W25"/>
  <c r="AG25" s="1"/>
  <c r="P26"/>
  <c r="K26"/>
  <c r="O25"/>
  <c r="M25" s="1"/>
  <c r="N25" s="1"/>
  <c r="C28"/>
  <c r="R24"/>
  <c r="T24" i="6"/>
  <c r="U24" s="1"/>
  <c r="S24"/>
  <c r="P27"/>
  <c r="K27"/>
  <c r="O26"/>
  <c r="M26" s="1"/>
  <c r="N26" s="1"/>
  <c r="W26"/>
  <c r="AG26" s="1"/>
  <c r="Z24"/>
  <c r="AB24" s="1"/>
  <c r="AC24" s="1"/>
  <c r="AA24"/>
  <c r="C29"/>
  <c r="X25"/>
  <c r="AF25"/>
  <c r="X26"/>
  <c r="Q26"/>
  <c r="AF26"/>
  <c r="R26"/>
  <c r="R25"/>
  <c r="P27" i="2"/>
  <c r="K27"/>
  <c r="O26"/>
  <c r="M26" s="1"/>
  <c r="N26" s="1"/>
  <c r="W26"/>
  <c r="AG26" s="1"/>
  <c r="C29"/>
  <c r="Q26"/>
  <c r="X25"/>
  <c r="AF25"/>
  <c r="R25"/>
  <c r="Z25" i="10"/>
  <c r="AB25" s="1"/>
  <c r="AC25" s="1"/>
  <c r="AA25"/>
  <c r="C29"/>
  <c r="Q27"/>
  <c r="K28"/>
  <c r="O27"/>
  <c r="M27" s="1"/>
  <c r="N27" s="1"/>
  <c r="W27"/>
  <c r="AG27" s="1"/>
  <c r="P28"/>
  <c r="AF26"/>
  <c r="R26"/>
  <c r="T25"/>
  <c r="U25" s="1"/>
  <c r="S25"/>
  <c r="X26"/>
  <c r="AF26" i="2" l="1"/>
  <c r="X26"/>
  <c r="T24" i="18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7"/>
  <c r="U24" s="1"/>
  <c r="S24"/>
  <c r="P27"/>
  <c r="K27"/>
  <c r="O26"/>
  <c r="M26" s="1"/>
  <c r="N26" s="1"/>
  <c r="W26"/>
  <c r="AG26" s="1"/>
  <c r="AF25"/>
  <c r="AA24"/>
  <c r="Z24"/>
  <c r="AB24" s="1"/>
  <c r="AC24" s="1"/>
  <c r="C29"/>
  <c r="Q26"/>
  <c r="X25"/>
  <c r="R25"/>
  <c r="T24" i="16"/>
  <c r="U24" s="1"/>
  <c r="S24"/>
  <c r="C29"/>
  <c r="Q26"/>
  <c r="AF25"/>
  <c r="AA24"/>
  <c r="Z24"/>
  <c r="AB24" s="1"/>
  <c r="AC24" s="1"/>
  <c r="P27"/>
  <c r="K27"/>
  <c r="O26"/>
  <c r="M26" s="1"/>
  <c r="N26" s="1"/>
  <c r="W26"/>
  <c r="AG26" s="1"/>
  <c r="X25"/>
  <c r="R25"/>
  <c r="T24" i="15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4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2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9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1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5" i="6"/>
  <c r="U25" s="1"/>
  <c r="S25"/>
  <c r="AA26"/>
  <c r="Z26"/>
  <c r="AB26" s="1"/>
  <c r="AC26" s="1"/>
  <c r="Z25"/>
  <c r="AB25" s="1"/>
  <c r="AC25" s="1"/>
  <c r="AA25"/>
  <c r="C30"/>
  <c r="Q27"/>
  <c r="S26"/>
  <c r="T26"/>
  <c r="U26" s="1"/>
  <c r="W27"/>
  <c r="AG27" s="1"/>
  <c r="P28"/>
  <c r="K28"/>
  <c r="O27"/>
  <c r="M27" s="1"/>
  <c r="N27" s="1"/>
  <c r="T25" i="2"/>
  <c r="U25" s="1"/>
  <c r="S25"/>
  <c r="Z25"/>
  <c r="AB25" s="1"/>
  <c r="AC25" s="1"/>
  <c r="AA25"/>
  <c r="AA26"/>
  <c r="Z26"/>
  <c r="AB26" s="1"/>
  <c r="AC26" s="1"/>
  <c r="C30"/>
  <c r="Q27"/>
  <c r="W27"/>
  <c r="AG27" s="1"/>
  <c r="P28"/>
  <c r="K28"/>
  <c r="O27"/>
  <c r="M27" s="1"/>
  <c r="N27" s="1"/>
  <c r="R26"/>
  <c r="Z26" i="10"/>
  <c r="AB26" s="1"/>
  <c r="AC26" s="1"/>
  <c r="AA26"/>
  <c r="K29"/>
  <c r="O28"/>
  <c r="M28" s="1"/>
  <c r="N28" s="1"/>
  <c r="P29"/>
  <c r="W28"/>
  <c r="AG28" s="1"/>
  <c r="C30"/>
  <c r="X27"/>
  <c r="S26"/>
  <c r="T26"/>
  <c r="U26" s="1"/>
  <c r="Q28"/>
  <c r="X28"/>
  <c r="R27"/>
  <c r="AF27"/>
  <c r="AF26" i="17" l="1"/>
  <c r="X26"/>
  <c r="AA26" s="1"/>
  <c r="R26"/>
  <c r="S26" s="1"/>
  <c r="T25" i="18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7"/>
  <c r="U25" s="1"/>
  <c r="S25"/>
  <c r="C30"/>
  <c r="Q27"/>
  <c r="AA25"/>
  <c r="Z25"/>
  <c r="AB25" s="1"/>
  <c r="AC25" s="1"/>
  <c r="Z26"/>
  <c r="AB26" s="1"/>
  <c r="AC26" s="1"/>
  <c r="W27"/>
  <c r="AG27" s="1"/>
  <c r="P28"/>
  <c r="K28"/>
  <c r="O27"/>
  <c r="M27" s="1"/>
  <c r="N27" s="1"/>
  <c r="T25" i="16"/>
  <c r="U25" s="1"/>
  <c r="S25"/>
  <c r="W27"/>
  <c r="AG27" s="1"/>
  <c r="P28"/>
  <c r="K28"/>
  <c r="O27"/>
  <c r="M27" s="1"/>
  <c r="N27" s="1"/>
  <c r="AF26"/>
  <c r="X26"/>
  <c r="AA25"/>
  <c r="Z25"/>
  <c r="AB25" s="1"/>
  <c r="AC25" s="1"/>
  <c r="AF27"/>
  <c r="R27"/>
  <c r="X27"/>
  <c r="Q27"/>
  <c r="C30"/>
  <c r="R26"/>
  <c r="T25" i="15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4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2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9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AA26" i="11"/>
  <c r="Z26"/>
  <c r="AB26" s="1"/>
  <c r="AC26" s="1"/>
  <c r="AA25"/>
  <c r="Z25"/>
  <c r="AB25" s="1"/>
  <c r="AC25" s="1"/>
  <c r="Q27"/>
  <c r="T25"/>
  <c r="U25" s="1"/>
  <c r="S25"/>
  <c r="S26"/>
  <c r="T26"/>
  <c r="U26" s="1"/>
  <c r="C30"/>
  <c r="W27"/>
  <c r="AG27" s="1"/>
  <c r="P28"/>
  <c r="K28"/>
  <c r="O27"/>
  <c r="M27" s="1"/>
  <c r="N27" s="1"/>
  <c r="P29" i="6"/>
  <c r="K29"/>
  <c r="O28"/>
  <c r="M28" s="1"/>
  <c r="N28" s="1"/>
  <c r="W28"/>
  <c r="AG28" s="1"/>
  <c r="C31"/>
  <c r="X27"/>
  <c r="AF27"/>
  <c r="X28"/>
  <c r="Q28"/>
  <c r="AF28"/>
  <c r="R28"/>
  <c r="R27"/>
  <c r="S26" i="2"/>
  <c r="T26"/>
  <c r="U26" s="1"/>
  <c r="P29"/>
  <c r="K29"/>
  <c r="O28"/>
  <c r="M28" s="1"/>
  <c r="N28" s="1"/>
  <c r="W28"/>
  <c r="AG28" s="1"/>
  <c r="C31"/>
  <c r="X27"/>
  <c r="AF27"/>
  <c r="X28"/>
  <c r="Q28"/>
  <c r="AF28"/>
  <c r="R28"/>
  <c r="R27"/>
  <c r="AF28" i="10"/>
  <c r="R28"/>
  <c r="S28" s="1"/>
  <c r="Z28"/>
  <c r="AB28" s="1"/>
  <c r="AC28" s="1"/>
  <c r="AA28"/>
  <c r="Z27"/>
  <c r="AB27" s="1"/>
  <c r="AC27" s="1"/>
  <c r="AA27"/>
  <c r="C31"/>
  <c r="Q29"/>
  <c r="K30"/>
  <c r="O29"/>
  <c r="M29" s="1"/>
  <c r="N29" s="1"/>
  <c r="P30"/>
  <c r="W29"/>
  <c r="AG29" s="1"/>
  <c r="T27"/>
  <c r="U27" s="1"/>
  <c r="S27"/>
  <c r="T26" i="17" l="1"/>
  <c r="U26" s="1"/>
  <c r="P29" i="18"/>
  <c r="K29"/>
  <c r="O28"/>
  <c r="M28" s="1"/>
  <c r="N28" s="1"/>
  <c r="W28"/>
  <c r="AG28" s="1"/>
  <c r="X27"/>
  <c r="AF27"/>
  <c r="Q28"/>
  <c r="C31"/>
  <c r="R27"/>
  <c r="P29" i="17"/>
  <c r="K29"/>
  <c r="O28"/>
  <c r="M28" s="1"/>
  <c r="N28" s="1"/>
  <c r="W28"/>
  <c r="AG28" s="1"/>
  <c r="X27"/>
  <c r="AF27"/>
  <c r="Q28"/>
  <c r="C31"/>
  <c r="R27"/>
  <c r="S26" i="16"/>
  <c r="T26"/>
  <c r="U26" s="1"/>
  <c r="AA27"/>
  <c r="Z27"/>
  <c r="AB27" s="1"/>
  <c r="AC27" s="1"/>
  <c r="P29"/>
  <c r="K29"/>
  <c r="O28"/>
  <c r="M28" s="1"/>
  <c r="N28" s="1"/>
  <c r="W28"/>
  <c r="AG28" s="1"/>
  <c r="C31"/>
  <c r="T27"/>
  <c r="U27" s="1"/>
  <c r="S27"/>
  <c r="Z26"/>
  <c r="AB26" s="1"/>
  <c r="AC26" s="1"/>
  <c r="AA26"/>
  <c r="X28"/>
  <c r="Q28"/>
  <c r="AF28"/>
  <c r="R28"/>
  <c r="P29" i="15"/>
  <c r="K29"/>
  <c r="O28"/>
  <c r="M28" s="1"/>
  <c r="N28" s="1"/>
  <c r="W28"/>
  <c r="AG28" s="1"/>
  <c r="X27"/>
  <c r="AF27"/>
  <c r="Q28"/>
  <c r="C31"/>
  <c r="R27"/>
  <c r="P29" i="14"/>
  <c r="K29"/>
  <c r="O28"/>
  <c r="M28" s="1"/>
  <c r="N28" s="1"/>
  <c r="W28"/>
  <c r="AG28" s="1"/>
  <c r="X27"/>
  <c r="AF27"/>
  <c r="Q28"/>
  <c r="AF28"/>
  <c r="R28"/>
  <c r="C31"/>
  <c r="R27"/>
  <c r="P29" i="12"/>
  <c r="K29"/>
  <c r="O28"/>
  <c r="M28" s="1"/>
  <c r="N28" s="1"/>
  <c r="W28"/>
  <c r="AG28" s="1"/>
  <c r="X27"/>
  <c r="AF27"/>
  <c r="Q28"/>
  <c r="C31"/>
  <c r="R27"/>
  <c r="P29" i="9"/>
  <c r="K29"/>
  <c r="O28"/>
  <c r="M28" s="1"/>
  <c r="N28" s="1"/>
  <c r="W28"/>
  <c r="AG28" s="1"/>
  <c r="X27"/>
  <c r="AF27"/>
  <c r="Q28"/>
  <c r="AF28"/>
  <c r="C31"/>
  <c r="R27"/>
  <c r="P29" i="11"/>
  <c r="K29"/>
  <c r="O28"/>
  <c r="M28" s="1"/>
  <c r="N28" s="1"/>
  <c r="W28"/>
  <c r="AG28" s="1"/>
  <c r="X27"/>
  <c r="AF27"/>
  <c r="Q28"/>
  <c r="AF28"/>
  <c r="C31"/>
  <c r="R27"/>
  <c r="T27" i="6"/>
  <c r="U27" s="1"/>
  <c r="S27"/>
  <c r="AA28"/>
  <c r="Z28"/>
  <c r="AB28" s="1"/>
  <c r="AC28" s="1"/>
  <c r="Z27"/>
  <c r="AB27" s="1"/>
  <c r="AC27" s="1"/>
  <c r="AA27"/>
  <c r="C32"/>
  <c r="Q29"/>
  <c r="S28"/>
  <c r="T28"/>
  <c r="U28" s="1"/>
  <c r="W29"/>
  <c r="AG29" s="1"/>
  <c r="P30"/>
  <c r="K30"/>
  <c r="O29"/>
  <c r="M29" s="1"/>
  <c r="N29" s="1"/>
  <c r="T27" i="2"/>
  <c r="U27" s="1"/>
  <c r="S27"/>
  <c r="AA28"/>
  <c r="Z28"/>
  <c r="AB28" s="1"/>
  <c r="AC28" s="1"/>
  <c r="Z27"/>
  <c r="AB27" s="1"/>
  <c r="AC27" s="1"/>
  <c r="AA27"/>
  <c r="C32"/>
  <c r="Q29"/>
  <c r="S28"/>
  <c r="T28"/>
  <c r="U28" s="1"/>
  <c r="W29"/>
  <c r="AG29" s="1"/>
  <c r="P30"/>
  <c r="K30"/>
  <c r="O29"/>
  <c r="M29" s="1"/>
  <c r="N29" s="1"/>
  <c r="T28" i="10"/>
  <c r="U28" s="1"/>
  <c r="Q30"/>
  <c r="K31"/>
  <c r="O30"/>
  <c r="M30" s="1"/>
  <c r="N30" s="1"/>
  <c r="W30"/>
  <c r="AG30" s="1"/>
  <c r="P31"/>
  <c r="C32"/>
  <c r="X29"/>
  <c r="R29"/>
  <c r="AF29"/>
  <c r="AF28" i="18" l="1"/>
  <c r="X28"/>
  <c r="AF28" i="12"/>
  <c r="X28"/>
  <c r="AF28" i="15"/>
  <c r="X28"/>
  <c r="X28" i="9"/>
  <c r="AA28" s="1"/>
  <c r="AF28" i="17"/>
  <c r="X28"/>
  <c r="Z28" s="1"/>
  <c r="AB28" s="1"/>
  <c r="AC28" s="1"/>
  <c r="R28" i="12"/>
  <c r="T28" s="1"/>
  <c r="U28" s="1"/>
  <c r="X28" i="14"/>
  <c r="Z28" s="1"/>
  <c r="AB28" s="1"/>
  <c r="AC28" s="1"/>
  <c r="X28" i="11"/>
  <c r="Z28" s="1"/>
  <c r="AB28" s="1"/>
  <c r="AC28" s="1"/>
  <c r="R28" i="9"/>
  <c r="S28" s="1"/>
  <c r="R28" i="11"/>
  <c r="T28" s="1"/>
  <c r="U28" s="1"/>
  <c r="R28" i="15"/>
  <c r="T28" s="1"/>
  <c r="U28" s="1"/>
  <c r="R28" i="17"/>
  <c r="T28" s="1"/>
  <c r="U28" s="1"/>
  <c r="R28" i="18"/>
  <c r="S28" s="1"/>
  <c r="T27"/>
  <c r="U27" s="1"/>
  <c r="S27"/>
  <c r="AA28"/>
  <c r="Z28"/>
  <c r="AB28" s="1"/>
  <c r="AC28" s="1"/>
  <c r="AA27"/>
  <c r="Z27"/>
  <c r="AB27" s="1"/>
  <c r="AC27" s="1"/>
  <c r="Q29"/>
  <c r="C32"/>
  <c r="W29"/>
  <c r="AG29" s="1"/>
  <c r="P30"/>
  <c r="K30"/>
  <c r="O29"/>
  <c r="M29" s="1"/>
  <c r="N29" s="1"/>
  <c r="T27" i="17"/>
  <c r="U27" s="1"/>
  <c r="S27"/>
  <c r="AA28"/>
  <c r="AA27"/>
  <c r="Z27"/>
  <c r="AB27" s="1"/>
  <c r="AC27" s="1"/>
  <c r="Q29"/>
  <c r="C32"/>
  <c r="S28"/>
  <c r="W29"/>
  <c r="AG29" s="1"/>
  <c r="P30"/>
  <c r="K30"/>
  <c r="O29"/>
  <c r="M29" s="1"/>
  <c r="N29" s="1"/>
  <c r="Z28" i="16"/>
  <c r="AB28" s="1"/>
  <c r="AC28" s="1"/>
  <c r="AA28"/>
  <c r="Q29"/>
  <c r="S28"/>
  <c r="T28"/>
  <c r="U28" s="1"/>
  <c r="C32"/>
  <c r="W29"/>
  <c r="AG29" s="1"/>
  <c r="P30"/>
  <c r="K30"/>
  <c r="O29"/>
  <c r="M29" s="1"/>
  <c r="N29" s="1"/>
  <c r="T27" i="15"/>
  <c r="U27" s="1"/>
  <c r="S27"/>
  <c r="AA28"/>
  <c r="Z28"/>
  <c r="AB28" s="1"/>
  <c r="AC28" s="1"/>
  <c r="AA27"/>
  <c r="Z27"/>
  <c r="AB27" s="1"/>
  <c r="AC27" s="1"/>
  <c r="Q29"/>
  <c r="C32"/>
  <c r="S28"/>
  <c r="W29"/>
  <c r="AG29" s="1"/>
  <c r="P30"/>
  <c r="K30"/>
  <c r="O29"/>
  <c r="M29" s="1"/>
  <c r="N29" s="1"/>
  <c r="T27" i="14"/>
  <c r="U27" s="1"/>
  <c r="S27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T27" i="12"/>
  <c r="U27" s="1"/>
  <c r="S27"/>
  <c r="AA28"/>
  <c r="Z28"/>
  <c r="AB28" s="1"/>
  <c r="AC28" s="1"/>
  <c r="AA27"/>
  <c r="Z27"/>
  <c r="AB27" s="1"/>
  <c r="AC27" s="1"/>
  <c r="Q29"/>
  <c r="C32"/>
  <c r="S28"/>
  <c r="W29"/>
  <c r="AG29" s="1"/>
  <c r="P30"/>
  <c r="K30"/>
  <c r="O29"/>
  <c r="M29" s="1"/>
  <c r="N29" s="1"/>
  <c r="T27" i="9"/>
  <c r="U27" s="1"/>
  <c r="S27"/>
  <c r="AA27"/>
  <c r="Z27"/>
  <c r="AB27" s="1"/>
  <c r="AC27" s="1"/>
  <c r="Q29"/>
  <c r="C32"/>
  <c r="T28"/>
  <c r="U28" s="1"/>
  <c r="W29"/>
  <c r="AG29" s="1"/>
  <c r="P30"/>
  <c r="K30"/>
  <c r="O29"/>
  <c r="M29" s="1"/>
  <c r="N29" s="1"/>
  <c r="T27" i="11"/>
  <c r="U27" s="1"/>
  <c r="S27"/>
  <c r="AA28"/>
  <c r="AA27"/>
  <c r="Z27"/>
  <c r="AB27" s="1"/>
  <c r="AC27" s="1"/>
  <c r="Q29"/>
  <c r="C32"/>
  <c r="S28"/>
  <c r="W29"/>
  <c r="AG29" s="1"/>
  <c r="P30"/>
  <c r="K30"/>
  <c r="O29"/>
  <c r="M29" s="1"/>
  <c r="N29" s="1"/>
  <c r="P31" i="6"/>
  <c r="K31"/>
  <c r="O30"/>
  <c r="M30" s="1"/>
  <c r="N30" s="1"/>
  <c r="W30"/>
  <c r="AG30" s="1"/>
  <c r="C33"/>
  <c r="X29"/>
  <c r="AF29"/>
  <c r="X30"/>
  <c r="Q30"/>
  <c r="AF30"/>
  <c r="R30"/>
  <c r="R29"/>
  <c r="P31" i="2"/>
  <c r="K31"/>
  <c r="O30"/>
  <c r="M30" s="1"/>
  <c r="N30" s="1"/>
  <c r="W30"/>
  <c r="AG30" s="1"/>
  <c r="C33"/>
  <c r="Q30"/>
  <c r="X29"/>
  <c r="AF29"/>
  <c r="R29"/>
  <c r="Z29" i="10"/>
  <c r="AB29" s="1"/>
  <c r="AC29" s="1"/>
  <c r="AA29"/>
  <c r="C33"/>
  <c r="K32"/>
  <c r="O31"/>
  <c r="M31" s="1"/>
  <c r="N31" s="1"/>
  <c r="P32"/>
  <c r="W31"/>
  <c r="AG31" s="1"/>
  <c r="AF30"/>
  <c r="R30"/>
  <c r="T29"/>
  <c r="U29" s="1"/>
  <c r="S29"/>
  <c r="Q31"/>
  <c r="X30"/>
  <c r="AF30" i="2" l="1"/>
  <c r="Z28" i="9"/>
  <c r="AB28" s="1"/>
  <c r="AC28" s="1"/>
  <c r="AA28" i="14"/>
  <c r="T28" i="18"/>
  <c r="U28" s="1"/>
  <c r="X30" i="2"/>
  <c r="R30"/>
  <c r="S30" s="1"/>
  <c r="P31" i="18"/>
  <c r="K31"/>
  <c r="O30"/>
  <c r="M30" s="1"/>
  <c r="N30" s="1"/>
  <c r="W30"/>
  <c r="AG30" s="1"/>
  <c r="X29"/>
  <c r="AF29"/>
  <c r="Q30"/>
  <c r="C33"/>
  <c r="R29"/>
  <c r="P31" i="17"/>
  <c r="K31"/>
  <c r="O30"/>
  <c r="M30" s="1"/>
  <c r="N30" s="1"/>
  <c r="W30"/>
  <c r="AG30" s="1"/>
  <c r="X29"/>
  <c r="AF29"/>
  <c r="Q30"/>
  <c r="C33"/>
  <c r="R29"/>
  <c r="P31" i="16"/>
  <c r="K31"/>
  <c r="O30"/>
  <c r="M30" s="1"/>
  <c r="N30" s="1"/>
  <c r="W30"/>
  <c r="AG30" s="1"/>
  <c r="X29"/>
  <c r="AF29"/>
  <c r="Q30"/>
  <c r="C33"/>
  <c r="R29"/>
  <c r="P31" i="15"/>
  <c r="K31"/>
  <c r="O30"/>
  <c r="M30" s="1"/>
  <c r="N30" s="1"/>
  <c r="W30"/>
  <c r="AG30" s="1"/>
  <c r="X29"/>
  <c r="AF29"/>
  <c r="Q30"/>
  <c r="AF30"/>
  <c r="C33"/>
  <c r="R29"/>
  <c r="P31" i="14"/>
  <c r="K31"/>
  <c r="O30"/>
  <c r="M30" s="1"/>
  <c r="N30" s="1"/>
  <c r="W30"/>
  <c r="AG30" s="1"/>
  <c r="X29"/>
  <c r="AF29"/>
  <c r="Q30"/>
  <c r="C33"/>
  <c r="R29"/>
  <c r="P31" i="12"/>
  <c r="K31"/>
  <c r="O30"/>
  <c r="M30" s="1"/>
  <c r="N30" s="1"/>
  <c r="W30"/>
  <c r="AG30" s="1"/>
  <c r="X29"/>
  <c r="AF29"/>
  <c r="Q30"/>
  <c r="C33"/>
  <c r="R29"/>
  <c r="P31" i="9"/>
  <c r="K31"/>
  <c r="O30"/>
  <c r="M30" s="1"/>
  <c r="N30" s="1"/>
  <c r="W30"/>
  <c r="AG30" s="1"/>
  <c r="X29"/>
  <c r="AF29"/>
  <c r="Q30"/>
  <c r="C33"/>
  <c r="R29"/>
  <c r="P31" i="11"/>
  <c r="K31"/>
  <c r="O30"/>
  <c r="M30" s="1"/>
  <c r="N30" s="1"/>
  <c r="W30"/>
  <c r="AG30" s="1"/>
  <c r="X29"/>
  <c r="AF29"/>
  <c r="Q30"/>
  <c r="C33"/>
  <c r="R29"/>
  <c r="AA30" i="6"/>
  <c r="Z30"/>
  <c r="AB30" s="1"/>
  <c r="AC30" s="1"/>
  <c r="Z29"/>
  <c r="AB29" s="1"/>
  <c r="AC29" s="1"/>
  <c r="AA29"/>
  <c r="C34"/>
  <c r="Q31"/>
  <c r="T29"/>
  <c r="U29" s="1"/>
  <c r="S29"/>
  <c r="S30"/>
  <c r="T30"/>
  <c r="U30" s="1"/>
  <c r="W31"/>
  <c r="AG31" s="1"/>
  <c r="P32"/>
  <c r="K32"/>
  <c r="O31"/>
  <c r="M31" s="1"/>
  <c r="N31" s="1"/>
  <c r="T29" i="2"/>
  <c r="U29" s="1"/>
  <c r="S29"/>
  <c r="C34"/>
  <c r="Q31"/>
  <c r="Z29"/>
  <c r="AB29" s="1"/>
  <c r="AC29" s="1"/>
  <c r="AA29"/>
  <c r="AA30"/>
  <c r="Z30"/>
  <c r="AB30" s="1"/>
  <c r="AC30" s="1"/>
  <c r="T30"/>
  <c r="U30" s="1"/>
  <c r="W31"/>
  <c r="AG31" s="1"/>
  <c r="P32"/>
  <c r="K32"/>
  <c r="O31"/>
  <c r="M31" s="1"/>
  <c r="N31" s="1"/>
  <c r="AF31" i="10"/>
  <c r="R31"/>
  <c r="S31" s="1"/>
  <c r="X31"/>
  <c r="Z31" s="1"/>
  <c r="AB31" s="1"/>
  <c r="AC31" s="1"/>
  <c r="Q32"/>
  <c r="K33"/>
  <c r="O32"/>
  <c r="M32" s="1"/>
  <c r="N32" s="1"/>
  <c r="W32"/>
  <c r="AG32" s="1"/>
  <c r="P33"/>
  <c r="C34"/>
  <c r="Z30"/>
  <c r="AB30" s="1"/>
  <c r="AC30" s="1"/>
  <c r="AA30"/>
  <c r="T31"/>
  <c r="U31" s="1"/>
  <c r="S30"/>
  <c r="T30"/>
  <c r="U30" s="1"/>
  <c r="AF30" i="12" l="1"/>
  <c r="X30"/>
  <c r="AA30" s="1"/>
  <c r="R30" i="17"/>
  <c r="T30" s="1"/>
  <c r="U30" s="1"/>
  <c r="AF30" i="18"/>
  <c r="X30"/>
  <c r="Z30" s="1"/>
  <c r="AB30" s="1"/>
  <c r="AC30" s="1"/>
  <c r="X30" i="15"/>
  <c r="AA30" s="1"/>
  <c r="R30" i="16"/>
  <c r="T30" s="1"/>
  <c r="U30" s="1"/>
  <c r="AF30"/>
  <c r="X30"/>
  <c r="AA30" s="1"/>
  <c r="AF30" i="17"/>
  <c r="X30"/>
  <c r="AA30" s="1"/>
  <c r="AF30" i="9"/>
  <c r="X30"/>
  <c r="Z30" s="1"/>
  <c r="AB30" s="1"/>
  <c r="AC30" s="1"/>
  <c r="AF30" i="14"/>
  <c r="X30"/>
  <c r="AA30" s="1"/>
  <c r="AF30" i="11"/>
  <c r="X30"/>
  <c r="AA30" s="1"/>
  <c r="R30" i="12"/>
  <c r="T30" s="1"/>
  <c r="U30" s="1"/>
  <c r="R30" i="14"/>
  <c r="S30" s="1"/>
  <c r="R30" i="15"/>
  <c r="T30" s="1"/>
  <c r="U30" s="1"/>
  <c r="R30" i="11"/>
  <c r="S30" s="1"/>
  <c r="R30" i="18"/>
  <c r="S30" s="1"/>
  <c r="T29"/>
  <c r="U29" s="1"/>
  <c r="S29"/>
  <c r="AA30"/>
  <c r="AA29"/>
  <c r="Z29"/>
  <c r="AB29" s="1"/>
  <c r="AC29" s="1"/>
  <c r="Q31"/>
  <c r="C34"/>
  <c r="W31"/>
  <c r="AG31" s="1"/>
  <c r="P32"/>
  <c r="K32"/>
  <c r="O31"/>
  <c r="M31" s="1"/>
  <c r="N31" s="1"/>
  <c r="T29" i="17"/>
  <c r="U29" s="1"/>
  <c r="S29"/>
  <c r="Z30"/>
  <c r="AB30" s="1"/>
  <c r="AC30" s="1"/>
  <c r="AA29"/>
  <c r="Z29"/>
  <c r="AB29" s="1"/>
  <c r="AC29" s="1"/>
  <c r="Q31"/>
  <c r="C34"/>
  <c r="S30"/>
  <c r="W31"/>
  <c r="AG31" s="1"/>
  <c r="P32"/>
  <c r="K32"/>
  <c r="O31"/>
  <c r="M31" s="1"/>
  <c r="N31" s="1"/>
  <c r="T29" i="16"/>
  <c r="U29" s="1"/>
  <c r="S29"/>
  <c r="Z30"/>
  <c r="AB30" s="1"/>
  <c r="AC30" s="1"/>
  <c r="AA29"/>
  <c r="Z29"/>
  <c r="AB29" s="1"/>
  <c r="AC29" s="1"/>
  <c r="Q31"/>
  <c r="C34"/>
  <c r="S30"/>
  <c r="W31"/>
  <c r="AG31" s="1"/>
  <c r="P32"/>
  <c r="K32"/>
  <c r="O31"/>
  <c r="M31" s="1"/>
  <c r="N31" s="1"/>
  <c r="T29" i="15"/>
  <c r="U29" s="1"/>
  <c r="S29"/>
  <c r="Z30"/>
  <c r="AB30" s="1"/>
  <c r="AC30" s="1"/>
  <c r="AA29"/>
  <c r="Z29"/>
  <c r="AB29" s="1"/>
  <c r="AC29" s="1"/>
  <c r="Q31"/>
  <c r="C34"/>
  <c r="W31"/>
  <c r="AG31" s="1"/>
  <c r="P32"/>
  <c r="K32"/>
  <c r="O31"/>
  <c r="M31" s="1"/>
  <c r="N31" s="1"/>
  <c r="T29" i="14"/>
  <c r="U29" s="1"/>
  <c r="S29"/>
  <c r="Z30"/>
  <c r="AB30" s="1"/>
  <c r="AC30" s="1"/>
  <c r="AA29"/>
  <c r="Z29"/>
  <c r="AB29" s="1"/>
  <c r="AC29" s="1"/>
  <c r="Q31"/>
  <c r="C34"/>
  <c r="T30"/>
  <c r="U30" s="1"/>
  <c r="W31"/>
  <c r="AG31" s="1"/>
  <c r="P32"/>
  <c r="K32"/>
  <c r="O31"/>
  <c r="M31" s="1"/>
  <c r="N31" s="1"/>
  <c r="T29" i="12"/>
  <c r="U29" s="1"/>
  <c r="S29"/>
  <c r="Z30"/>
  <c r="AB30" s="1"/>
  <c r="AC30" s="1"/>
  <c r="AA29"/>
  <c r="Z29"/>
  <c r="AB29" s="1"/>
  <c r="AC29" s="1"/>
  <c r="Q31"/>
  <c r="C34"/>
  <c r="W31"/>
  <c r="AG31" s="1"/>
  <c r="P32"/>
  <c r="K32"/>
  <c r="O31"/>
  <c r="M31" s="1"/>
  <c r="N31" s="1"/>
  <c r="T29" i="9"/>
  <c r="U29" s="1"/>
  <c r="S29"/>
  <c r="AA30"/>
  <c r="AA29"/>
  <c r="Z29"/>
  <c r="AB29" s="1"/>
  <c r="AC29" s="1"/>
  <c r="Q31"/>
  <c r="C34"/>
  <c r="W31"/>
  <c r="AG31" s="1"/>
  <c r="P32"/>
  <c r="K32"/>
  <c r="O31"/>
  <c r="M31" s="1"/>
  <c r="N31" s="1"/>
  <c r="R30"/>
  <c r="T29" i="11"/>
  <c r="U29" s="1"/>
  <c r="S29"/>
  <c r="Z30"/>
  <c r="AB30" s="1"/>
  <c r="AC30" s="1"/>
  <c r="AA29"/>
  <c r="Z29"/>
  <c r="AB29" s="1"/>
  <c r="AC29" s="1"/>
  <c r="Q31"/>
  <c r="C34"/>
  <c r="T30"/>
  <c r="U30" s="1"/>
  <c r="W31"/>
  <c r="AG31" s="1"/>
  <c r="P32"/>
  <c r="K32"/>
  <c r="O31"/>
  <c r="M31" s="1"/>
  <c r="N31" s="1"/>
  <c r="P33" i="6"/>
  <c r="K33"/>
  <c r="O32"/>
  <c r="M32" s="1"/>
  <c r="N32" s="1"/>
  <c r="W32"/>
  <c r="AG32" s="1"/>
  <c r="C35"/>
  <c r="X31"/>
  <c r="AF31"/>
  <c r="X32"/>
  <c r="Q32"/>
  <c r="AF32"/>
  <c r="R32"/>
  <c r="R31"/>
  <c r="P33" i="2"/>
  <c r="K33"/>
  <c r="O32"/>
  <c r="M32" s="1"/>
  <c r="N32" s="1"/>
  <c r="W32"/>
  <c r="AG32" s="1"/>
  <c r="C35"/>
  <c r="X31"/>
  <c r="E4" i="19" s="1"/>
  <c r="AF31" i="2"/>
  <c r="X32"/>
  <c r="Q32"/>
  <c r="AF32"/>
  <c r="R32"/>
  <c r="R31"/>
  <c r="AA31" i="10"/>
  <c r="C35"/>
  <c r="K34"/>
  <c r="O33"/>
  <c r="M33" s="1"/>
  <c r="N33" s="1"/>
  <c r="P34"/>
  <c r="W33"/>
  <c r="AG33" s="1"/>
  <c r="AF32"/>
  <c r="R32"/>
  <c r="Q33"/>
  <c r="AF33"/>
  <c r="X32"/>
  <c r="S30" i="12" l="1"/>
  <c r="S30" i="15"/>
  <c r="T30" i="18"/>
  <c r="U30" s="1"/>
  <c r="F4" i="19"/>
  <c r="P33" i="18"/>
  <c r="K33"/>
  <c r="O32"/>
  <c r="M32" s="1"/>
  <c r="N32" s="1"/>
  <c r="W32"/>
  <c r="AG32" s="1"/>
  <c r="X31"/>
  <c r="N4" i="19" s="1"/>
  <c r="AF31" i="18"/>
  <c r="Q32"/>
  <c r="C35"/>
  <c r="R31"/>
  <c r="P33" i="17"/>
  <c r="K33"/>
  <c r="O32"/>
  <c r="M32" s="1"/>
  <c r="N32" s="1"/>
  <c r="W32"/>
  <c r="AG32" s="1"/>
  <c r="X31"/>
  <c r="M4" i="19" s="1"/>
  <c r="AF31" i="17"/>
  <c r="Q32"/>
  <c r="C35"/>
  <c r="R31"/>
  <c r="P33" i="16"/>
  <c r="K33"/>
  <c r="O32"/>
  <c r="M32" s="1"/>
  <c r="N32" s="1"/>
  <c r="W32"/>
  <c r="AG32" s="1"/>
  <c r="X31"/>
  <c r="L4" i="19" s="1"/>
  <c r="AF31" i="16"/>
  <c r="Q32"/>
  <c r="AF32"/>
  <c r="C35"/>
  <c r="R31"/>
  <c r="P33" i="15"/>
  <c r="K33"/>
  <c r="O32"/>
  <c r="M32" s="1"/>
  <c r="N32" s="1"/>
  <c r="W32"/>
  <c r="AG32" s="1"/>
  <c r="X31"/>
  <c r="K4" i="19" s="1"/>
  <c r="AF31" i="15"/>
  <c r="Q32"/>
  <c r="C35"/>
  <c r="R31"/>
  <c r="P33" i="14"/>
  <c r="K33"/>
  <c r="O32"/>
  <c r="M32" s="1"/>
  <c r="N32" s="1"/>
  <c r="W32"/>
  <c r="AG32" s="1"/>
  <c r="X31"/>
  <c r="J4" i="19" s="1"/>
  <c r="AF31" i="14"/>
  <c r="Q32"/>
  <c r="C35"/>
  <c r="R31"/>
  <c r="P33" i="12"/>
  <c r="K33"/>
  <c r="O32"/>
  <c r="M32" s="1"/>
  <c r="N32" s="1"/>
  <c r="W32"/>
  <c r="AG32" s="1"/>
  <c r="X31"/>
  <c r="I4" i="19" s="1"/>
  <c r="AF31" i="12"/>
  <c r="Q32"/>
  <c r="C35"/>
  <c r="R31"/>
  <c r="S30" i="9"/>
  <c r="T30"/>
  <c r="U30" s="1"/>
  <c r="P33"/>
  <c r="K33"/>
  <c r="O32"/>
  <c r="M32" s="1"/>
  <c r="N32" s="1"/>
  <c r="W32"/>
  <c r="AG32" s="1"/>
  <c r="X31"/>
  <c r="H4" i="19" s="1"/>
  <c r="AF31" i="9"/>
  <c r="Q32"/>
  <c r="C35"/>
  <c r="R31"/>
  <c r="P33" i="11"/>
  <c r="K33"/>
  <c r="O32"/>
  <c r="M32" s="1"/>
  <c r="N32" s="1"/>
  <c r="W32"/>
  <c r="AG32" s="1"/>
  <c r="X31"/>
  <c r="G4" i="19" s="1"/>
  <c r="AF31" i="11"/>
  <c r="Q32"/>
  <c r="C35"/>
  <c r="R31"/>
  <c r="AA32" i="6"/>
  <c r="Z32"/>
  <c r="AB32" s="1"/>
  <c r="AC32" s="1"/>
  <c r="Z31"/>
  <c r="AB31" s="1"/>
  <c r="AC31" s="1"/>
  <c r="AA31"/>
  <c r="C36"/>
  <c r="Q33"/>
  <c r="T31"/>
  <c r="U31" s="1"/>
  <c r="S31"/>
  <c r="S32"/>
  <c r="T32"/>
  <c r="U32" s="1"/>
  <c r="W33"/>
  <c r="AG33" s="1"/>
  <c r="P34"/>
  <c r="K34"/>
  <c r="O33"/>
  <c r="M33" s="1"/>
  <c r="N33" s="1"/>
  <c r="Z31" i="2"/>
  <c r="AB31" s="1"/>
  <c r="AC31" s="1"/>
  <c r="AA31"/>
  <c r="C36"/>
  <c r="Q33"/>
  <c r="T31"/>
  <c r="U31" s="1"/>
  <c r="S31"/>
  <c r="AA32"/>
  <c r="Z32"/>
  <c r="AB32" s="1"/>
  <c r="AC32" s="1"/>
  <c r="S32"/>
  <c r="T32"/>
  <c r="U32" s="1"/>
  <c r="W33"/>
  <c r="AG33" s="1"/>
  <c r="P34"/>
  <c r="K34"/>
  <c r="O33"/>
  <c r="M33" s="1"/>
  <c r="N33" s="1"/>
  <c r="R33" i="10"/>
  <c r="S33" s="1"/>
  <c r="Z32"/>
  <c r="AB32" s="1"/>
  <c r="AC32" s="1"/>
  <c r="AA32"/>
  <c r="Q34"/>
  <c r="K35"/>
  <c r="O34"/>
  <c r="M34" s="1"/>
  <c r="N34" s="1"/>
  <c r="W34"/>
  <c r="AG34" s="1"/>
  <c r="P35"/>
  <c r="C36"/>
  <c r="X33"/>
  <c r="T33"/>
  <c r="U33" s="1"/>
  <c r="S32"/>
  <c r="T32"/>
  <c r="U32" s="1"/>
  <c r="R32" i="17" l="1"/>
  <c r="S32" s="1"/>
  <c r="AF32" i="18"/>
  <c r="X32"/>
  <c r="AA32" s="1"/>
  <c r="AF32" i="14"/>
  <c r="X32"/>
  <c r="Z32" s="1"/>
  <c r="AB32" s="1"/>
  <c r="AC32" s="1"/>
  <c r="AF32" i="15"/>
  <c r="X32"/>
  <c r="AA32" s="1"/>
  <c r="R32" i="11"/>
  <c r="T32" s="1"/>
  <c r="U32" s="1"/>
  <c r="R32" i="9"/>
  <c r="T32" s="1"/>
  <c r="U32" s="1"/>
  <c r="AF32" i="12"/>
  <c r="X32"/>
  <c r="Z32" s="1"/>
  <c r="AB32" s="1"/>
  <c r="AC32" s="1"/>
  <c r="R32" i="15"/>
  <c r="T32" s="1"/>
  <c r="U32" s="1"/>
  <c r="X32" i="16"/>
  <c r="AA32" s="1"/>
  <c r="AF32" i="11"/>
  <c r="X32"/>
  <c r="AA32" s="1"/>
  <c r="AF32" i="9"/>
  <c r="X32"/>
  <c r="AA32" s="1"/>
  <c r="R32" i="14"/>
  <c r="S32" s="1"/>
  <c r="AF32" i="17"/>
  <c r="X32"/>
  <c r="AA32" s="1"/>
  <c r="R32" i="18"/>
  <c r="S32" s="1"/>
  <c r="T31"/>
  <c r="U31" s="1"/>
  <c r="S31"/>
  <c r="Z32"/>
  <c r="AB32" s="1"/>
  <c r="AC32" s="1"/>
  <c r="AA31"/>
  <c r="Z31"/>
  <c r="AB31" s="1"/>
  <c r="AC31" s="1"/>
  <c r="Q33"/>
  <c r="C36"/>
  <c r="W33"/>
  <c r="AG33" s="1"/>
  <c r="P34"/>
  <c r="K34"/>
  <c r="O33"/>
  <c r="M33" s="1"/>
  <c r="N33" s="1"/>
  <c r="T31" i="17"/>
  <c r="U31" s="1"/>
  <c r="S31"/>
  <c r="Z32"/>
  <c r="AB32" s="1"/>
  <c r="AC32" s="1"/>
  <c r="AA31"/>
  <c r="Z31"/>
  <c r="AB31" s="1"/>
  <c r="AC31" s="1"/>
  <c r="Q33"/>
  <c r="C36"/>
  <c r="T32"/>
  <c r="U32" s="1"/>
  <c r="W33"/>
  <c r="AG33" s="1"/>
  <c r="P34"/>
  <c r="K34"/>
  <c r="O33"/>
  <c r="M33" s="1"/>
  <c r="N33" s="1"/>
  <c r="T31" i="16"/>
  <c r="U31" s="1"/>
  <c r="S31"/>
  <c r="AA31"/>
  <c r="Z31"/>
  <c r="AB31" s="1"/>
  <c r="AC31" s="1"/>
  <c r="Q33"/>
  <c r="C36"/>
  <c r="W33"/>
  <c r="AG33" s="1"/>
  <c r="P34"/>
  <c r="K34"/>
  <c r="O33"/>
  <c r="M33" s="1"/>
  <c r="N33" s="1"/>
  <c r="R32"/>
  <c r="T31" i="15"/>
  <c r="U31" s="1"/>
  <c r="S31"/>
  <c r="Z32"/>
  <c r="AB32" s="1"/>
  <c r="AC32" s="1"/>
  <c r="AA31"/>
  <c r="Z31"/>
  <c r="AB31" s="1"/>
  <c r="AC31" s="1"/>
  <c r="Q33"/>
  <c r="C36"/>
  <c r="S32"/>
  <c r="W33"/>
  <c r="AG33" s="1"/>
  <c r="P34"/>
  <c r="K34"/>
  <c r="O33"/>
  <c r="M33" s="1"/>
  <c r="N33" s="1"/>
  <c r="T31" i="14"/>
  <c r="U31" s="1"/>
  <c r="S31"/>
  <c r="AA32"/>
  <c r="AA31"/>
  <c r="Z31"/>
  <c r="AB31" s="1"/>
  <c r="AC31" s="1"/>
  <c r="Q33"/>
  <c r="C36"/>
  <c r="W33"/>
  <c r="AG33" s="1"/>
  <c r="P34"/>
  <c r="K34"/>
  <c r="O33"/>
  <c r="M33" s="1"/>
  <c r="N33" s="1"/>
  <c r="T31" i="12"/>
  <c r="U31" s="1"/>
  <c r="S31"/>
  <c r="AA32"/>
  <c r="AA31"/>
  <c r="Z31"/>
  <c r="AB31" s="1"/>
  <c r="AC31" s="1"/>
  <c r="Q33"/>
  <c r="C36"/>
  <c r="W33"/>
  <c r="AG33" s="1"/>
  <c r="P34"/>
  <c r="K34"/>
  <c r="O33"/>
  <c r="M33" s="1"/>
  <c r="N33" s="1"/>
  <c r="R32"/>
  <c r="T31" i="9"/>
  <c r="U31" s="1"/>
  <c r="S31"/>
  <c r="AA31"/>
  <c r="Z31"/>
  <c r="AB31" s="1"/>
  <c r="AC31" s="1"/>
  <c r="Q33"/>
  <c r="C36"/>
  <c r="S32"/>
  <c r="W33"/>
  <c r="AG33" s="1"/>
  <c r="P34"/>
  <c r="K34"/>
  <c r="O33"/>
  <c r="M33" s="1"/>
  <c r="N33" s="1"/>
  <c r="T31" i="11"/>
  <c r="U31" s="1"/>
  <c r="S31"/>
  <c r="Z32"/>
  <c r="AB32" s="1"/>
  <c r="AC32" s="1"/>
  <c r="AA31"/>
  <c r="Z31"/>
  <c r="AB31" s="1"/>
  <c r="AC31" s="1"/>
  <c r="Q33"/>
  <c r="C36"/>
  <c r="W33"/>
  <c r="AG33" s="1"/>
  <c r="P34"/>
  <c r="K34"/>
  <c r="O33"/>
  <c r="M33" s="1"/>
  <c r="N33" s="1"/>
  <c r="P35" i="6"/>
  <c r="K35"/>
  <c r="O34"/>
  <c r="M34" s="1"/>
  <c r="N34" s="1"/>
  <c r="W34"/>
  <c r="AG34" s="1"/>
  <c r="C37"/>
  <c r="X33"/>
  <c r="AF33"/>
  <c r="X34"/>
  <c r="Q34"/>
  <c r="AF34"/>
  <c r="R34"/>
  <c r="R33"/>
  <c r="P35" i="2"/>
  <c r="K35"/>
  <c r="O34"/>
  <c r="M34" s="1"/>
  <c r="N34" s="1"/>
  <c r="W34"/>
  <c r="AG34" s="1"/>
  <c r="C37"/>
  <c r="X33"/>
  <c r="AF33"/>
  <c r="Q34"/>
  <c r="R33"/>
  <c r="Z33" i="10"/>
  <c r="AB33" s="1"/>
  <c r="AC33" s="1"/>
  <c r="AA33"/>
  <c r="C37"/>
  <c r="K36"/>
  <c r="O35"/>
  <c r="M35" s="1"/>
  <c r="N35" s="1"/>
  <c r="P36"/>
  <c r="W35"/>
  <c r="AG35" s="1"/>
  <c r="AF34"/>
  <c r="R34"/>
  <c r="Q35"/>
  <c r="X34"/>
  <c r="Z32" i="9" l="1"/>
  <c r="AB32" s="1"/>
  <c r="AC32" s="1"/>
  <c r="Z32" i="16"/>
  <c r="AB32" s="1"/>
  <c r="AC32" s="1"/>
  <c r="T32" i="18"/>
  <c r="U32" s="1"/>
  <c r="AF34" i="2"/>
  <c r="R34"/>
  <c r="X34"/>
  <c r="E7" i="19" s="1"/>
  <c r="S32" i="11"/>
  <c r="T32" i="14"/>
  <c r="U32" s="1"/>
  <c r="P35" i="18"/>
  <c r="K35"/>
  <c r="O34"/>
  <c r="M34" s="1"/>
  <c r="N34" s="1"/>
  <c r="W34"/>
  <c r="AG34" s="1"/>
  <c r="X33"/>
  <c r="AF33"/>
  <c r="Q34"/>
  <c r="C37"/>
  <c r="R33"/>
  <c r="P35" i="17"/>
  <c r="K35"/>
  <c r="O34"/>
  <c r="M34" s="1"/>
  <c r="N34" s="1"/>
  <c r="W34"/>
  <c r="AG34" s="1"/>
  <c r="Q34"/>
  <c r="C37"/>
  <c r="X33"/>
  <c r="AF33"/>
  <c r="R33"/>
  <c r="S32" i="16"/>
  <c r="T32"/>
  <c r="U32" s="1"/>
  <c r="P35"/>
  <c r="K35"/>
  <c r="O34"/>
  <c r="M34" s="1"/>
  <c r="N34" s="1"/>
  <c r="W34"/>
  <c r="AG34" s="1"/>
  <c r="X33"/>
  <c r="AF33"/>
  <c r="Q34"/>
  <c r="AF34"/>
  <c r="R34"/>
  <c r="C37"/>
  <c r="R33"/>
  <c r="P35" i="15"/>
  <c r="K35"/>
  <c r="O34"/>
  <c r="M34" s="1"/>
  <c r="N34" s="1"/>
  <c r="W34"/>
  <c r="AG34" s="1"/>
  <c r="X33"/>
  <c r="AF33"/>
  <c r="Q34"/>
  <c r="C37"/>
  <c r="R33"/>
  <c r="P35" i="14"/>
  <c r="K35"/>
  <c r="O34"/>
  <c r="M34" s="1"/>
  <c r="N34" s="1"/>
  <c r="W34"/>
  <c r="AG34" s="1"/>
  <c r="X33"/>
  <c r="AF33"/>
  <c r="Q34"/>
  <c r="C37"/>
  <c r="R33"/>
  <c r="S32" i="12"/>
  <c r="T32"/>
  <c r="U32" s="1"/>
  <c r="P35"/>
  <c r="K35"/>
  <c r="O34"/>
  <c r="M34" s="1"/>
  <c r="N34" s="1"/>
  <c r="W34"/>
  <c r="AG34" s="1"/>
  <c r="X33"/>
  <c r="AF33"/>
  <c r="Q34"/>
  <c r="C37"/>
  <c r="R33"/>
  <c r="P35" i="9"/>
  <c r="K35"/>
  <c r="O34"/>
  <c r="M34" s="1"/>
  <c r="N34" s="1"/>
  <c r="W34"/>
  <c r="AG34" s="1"/>
  <c r="X33"/>
  <c r="AF33"/>
  <c r="Q34"/>
  <c r="C37"/>
  <c r="R33"/>
  <c r="P35" i="11"/>
  <c r="K35"/>
  <c r="O34"/>
  <c r="M34" s="1"/>
  <c r="N34" s="1"/>
  <c r="W34"/>
  <c r="AG34" s="1"/>
  <c r="X33"/>
  <c r="AF33"/>
  <c r="Q34"/>
  <c r="C37"/>
  <c r="R33"/>
  <c r="T33" i="6"/>
  <c r="U33" s="1"/>
  <c r="S33"/>
  <c r="AA34"/>
  <c r="Z34"/>
  <c r="AB34" s="1"/>
  <c r="AC34" s="1"/>
  <c r="Z33"/>
  <c r="AB33" s="1"/>
  <c r="AC33" s="1"/>
  <c r="AA33"/>
  <c r="C38"/>
  <c r="Q35"/>
  <c r="S34"/>
  <c r="T34"/>
  <c r="U34" s="1"/>
  <c r="W35"/>
  <c r="AG35" s="1"/>
  <c r="P36"/>
  <c r="K36"/>
  <c r="O35"/>
  <c r="M35" s="1"/>
  <c r="N35" s="1"/>
  <c r="T33" i="2"/>
  <c r="U33" s="1"/>
  <c r="S33"/>
  <c r="Z34"/>
  <c r="AB34" s="1"/>
  <c r="AC34" s="1"/>
  <c r="C38"/>
  <c r="Q35"/>
  <c r="Z33"/>
  <c r="AB33" s="1"/>
  <c r="AC33" s="1"/>
  <c r="AA33"/>
  <c r="S34"/>
  <c r="T34"/>
  <c r="U34" s="1"/>
  <c r="W35"/>
  <c r="AG35" s="1"/>
  <c r="P36"/>
  <c r="K36"/>
  <c r="O35"/>
  <c r="M35" s="1"/>
  <c r="N35" s="1"/>
  <c r="AF35" i="10"/>
  <c r="R35"/>
  <c r="S35" s="1"/>
  <c r="X35"/>
  <c r="Z35" s="1"/>
  <c r="AB35" s="1"/>
  <c r="AC35" s="1"/>
  <c r="Z34"/>
  <c r="AB34" s="1"/>
  <c r="AC34" s="1"/>
  <c r="AA34"/>
  <c r="Q36"/>
  <c r="K37"/>
  <c r="O36"/>
  <c r="M36" s="1"/>
  <c r="N36" s="1"/>
  <c r="W36"/>
  <c r="AG36" s="1"/>
  <c r="P37"/>
  <c r="C38"/>
  <c r="T35"/>
  <c r="U35" s="1"/>
  <c r="S34"/>
  <c r="T34"/>
  <c r="U34" s="1"/>
  <c r="R34" i="15" l="1"/>
  <c r="AA34" i="2"/>
  <c r="F7" i="19"/>
  <c r="AF34" i="14"/>
  <c r="X34"/>
  <c r="J7" i="19" s="1"/>
  <c r="AF34" i="15"/>
  <c r="X34"/>
  <c r="K7" i="19" s="1"/>
  <c r="R34" i="17"/>
  <c r="S34" s="1"/>
  <c r="AF34" i="18"/>
  <c r="X34"/>
  <c r="N7" i="19" s="1"/>
  <c r="AF34" i="11"/>
  <c r="X34"/>
  <c r="G7" i="19" s="1"/>
  <c r="AF34" i="12"/>
  <c r="X34"/>
  <c r="I7" i="19" s="1"/>
  <c r="AF34" i="9"/>
  <c r="X34"/>
  <c r="R34" i="14"/>
  <c r="S34" s="1"/>
  <c r="R34" i="9"/>
  <c r="S34" s="1"/>
  <c r="R34" i="12"/>
  <c r="S34" s="1"/>
  <c r="X34" i="16"/>
  <c r="L7" i="19" s="1"/>
  <c r="AF34" i="17"/>
  <c r="X34"/>
  <c r="M7" i="19" s="1"/>
  <c r="R34" i="18"/>
  <c r="S34" s="1"/>
  <c r="T33"/>
  <c r="U33" s="1"/>
  <c r="S33"/>
  <c r="AA34"/>
  <c r="AA33"/>
  <c r="Z33"/>
  <c r="AB33" s="1"/>
  <c r="AC33" s="1"/>
  <c r="Q35"/>
  <c r="C38"/>
  <c r="T34"/>
  <c r="U34" s="1"/>
  <c r="W35"/>
  <c r="AG35" s="1"/>
  <c r="P36"/>
  <c r="K36"/>
  <c r="O35"/>
  <c r="M35" s="1"/>
  <c r="N35" s="1"/>
  <c r="T33" i="17"/>
  <c r="U33" s="1"/>
  <c r="S33"/>
  <c r="AA33"/>
  <c r="Z33"/>
  <c r="AB33" s="1"/>
  <c r="AC33" s="1"/>
  <c r="AA34"/>
  <c r="Q35"/>
  <c r="C38"/>
  <c r="T34"/>
  <c r="U34" s="1"/>
  <c r="W35"/>
  <c r="AG35" s="1"/>
  <c r="O35"/>
  <c r="M35" s="1"/>
  <c r="N35" s="1"/>
  <c r="P36"/>
  <c r="K36"/>
  <c r="T33" i="16"/>
  <c r="U33" s="1"/>
  <c r="S33"/>
  <c r="AA34"/>
  <c r="AA33"/>
  <c r="Z33"/>
  <c r="AB33" s="1"/>
  <c r="AC33" s="1"/>
  <c r="Q35"/>
  <c r="C38"/>
  <c r="S34"/>
  <c r="T34"/>
  <c r="U34" s="1"/>
  <c r="W35"/>
  <c r="AG35" s="1"/>
  <c r="O35"/>
  <c r="M35" s="1"/>
  <c r="N35" s="1"/>
  <c r="P36"/>
  <c r="K36"/>
  <c r="T33" i="15"/>
  <c r="U33" s="1"/>
  <c r="S33"/>
  <c r="AA34"/>
  <c r="Z34"/>
  <c r="AB34" s="1"/>
  <c r="AC34" s="1"/>
  <c r="AA33"/>
  <c r="Z33"/>
  <c r="AB33" s="1"/>
  <c r="AC33" s="1"/>
  <c r="Q35"/>
  <c r="C38"/>
  <c r="S34"/>
  <c r="T34"/>
  <c r="U34" s="1"/>
  <c r="W35"/>
  <c r="AG35" s="1"/>
  <c r="P36"/>
  <c r="K36"/>
  <c r="O35"/>
  <c r="M35" s="1"/>
  <c r="N35" s="1"/>
  <c r="T33" i="14"/>
  <c r="U33" s="1"/>
  <c r="S33"/>
  <c r="AA34"/>
  <c r="Z34"/>
  <c r="AB34" s="1"/>
  <c r="AC34" s="1"/>
  <c r="AA33"/>
  <c r="Z33"/>
  <c r="AB33" s="1"/>
  <c r="AC33" s="1"/>
  <c r="Q35"/>
  <c r="C38"/>
  <c r="T34"/>
  <c r="U34" s="1"/>
  <c r="W35"/>
  <c r="AG35" s="1"/>
  <c r="P36"/>
  <c r="K36"/>
  <c r="O35"/>
  <c r="M35" s="1"/>
  <c r="N35" s="1"/>
  <c r="T33" i="12"/>
  <c r="U33" s="1"/>
  <c r="S33"/>
  <c r="AA34"/>
  <c r="AA33"/>
  <c r="Z33"/>
  <c r="AB33" s="1"/>
  <c r="AC33" s="1"/>
  <c r="Q35"/>
  <c r="C38"/>
  <c r="T34"/>
  <c r="U34" s="1"/>
  <c r="W35"/>
  <c r="AG35" s="1"/>
  <c r="P36"/>
  <c r="K36"/>
  <c r="O35"/>
  <c r="M35" s="1"/>
  <c r="N35" s="1"/>
  <c r="T33" i="9"/>
  <c r="U33" s="1"/>
  <c r="S33"/>
  <c r="Z34"/>
  <c r="AB34" s="1"/>
  <c r="AC34" s="1"/>
  <c r="AA33"/>
  <c r="Z33"/>
  <c r="AB33" s="1"/>
  <c r="AC33" s="1"/>
  <c r="Q35"/>
  <c r="C38"/>
  <c r="T34"/>
  <c r="U34" s="1"/>
  <c r="W35"/>
  <c r="AG35" s="1"/>
  <c r="P36"/>
  <c r="K36"/>
  <c r="O35"/>
  <c r="M35" s="1"/>
  <c r="N35" s="1"/>
  <c r="Z34" i="11"/>
  <c r="AB34" s="1"/>
  <c r="AC34" s="1"/>
  <c r="AA33"/>
  <c r="Z33"/>
  <c r="AB33" s="1"/>
  <c r="AC33" s="1"/>
  <c r="Q35"/>
  <c r="T33"/>
  <c r="U33" s="1"/>
  <c r="S33"/>
  <c r="C38"/>
  <c r="W35"/>
  <c r="AG35" s="1"/>
  <c r="P36"/>
  <c r="K36"/>
  <c r="O35"/>
  <c r="M35" s="1"/>
  <c r="N35" s="1"/>
  <c r="R34"/>
  <c r="P37" i="6"/>
  <c r="K37"/>
  <c r="O36"/>
  <c r="M36" s="1"/>
  <c r="N36" s="1"/>
  <c r="W36"/>
  <c r="AG36" s="1"/>
  <c r="C39"/>
  <c r="X35"/>
  <c r="AF35"/>
  <c r="X36"/>
  <c r="Q36"/>
  <c r="AF36"/>
  <c r="R35"/>
  <c r="P37" i="2"/>
  <c r="K37"/>
  <c r="O36"/>
  <c r="M36" s="1"/>
  <c r="N36" s="1"/>
  <c r="W36"/>
  <c r="AG36" s="1"/>
  <c r="C39"/>
  <c r="X35"/>
  <c r="AF35"/>
  <c r="X36"/>
  <c r="Q36"/>
  <c r="AF36"/>
  <c r="R36"/>
  <c r="R35"/>
  <c r="AA35" i="10"/>
  <c r="C39"/>
  <c r="K38"/>
  <c r="O37"/>
  <c r="M37" s="1"/>
  <c r="N37" s="1"/>
  <c r="P38"/>
  <c r="W37"/>
  <c r="AG37" s="1"/>
  <c r="AF36"/>
  <c r="R36"/>
  <c r="Q37"/>
  <c r="X36"/>
  <c r="AA34" i="11" l="1"/>
  <c r="AA34" i="9"/>
  <c r="Z34" i="12"/>
  <c r="AB34" s="1"/>
  <c r="AC34" s="1"/>
  <c r="Z34" i="16"/>
  <c r="AB34" s="1"/>
  <c r="AC34" s="1"/>
  <c r="Z34" i="17"/>
  <c r="AB34" s="1"/>
  <c r="AC34" s="1"/>
  <c r="Z34" i="18"/>
  <c r="AB34" s="1"/>
  <c r="AC34" s="1"/>
  <c r="R36" i="6"/>
  <c r="S36" s="1"/>
  <c r="P37" i="18"/>
  <c r="K37"/>
  <c r="O36"/>
  <c r="M36" s="1"/>
  <c r="N36" s="1"/>
  <c r="W36"/>
  <c r="AG36" s="1"/>
  <c r="X35"/>
  <c r="AF35"/>
  <c r="Q36"/>
  <c r="C39"/>
  <c r="R35"/>
  <c r="Q36" i="17"/>
  <c r="X35"/>
  <c r="AF35"/>
  <c r="P37"/>
  <c r="K37"/>
  <c r="O36"/>
  <c r="M36" s="1"/>
  <c r="N36" s="1"/>
  <c r="W36"/>
  <c r="AG36" s="1"/>
  <c r="C39"/>
  <c r="R35"/>
  <c r="Q36" i="16"/>
  <c r="X35"/>
  <c r="AF35"/>
  <c r="P37"/>
  <c r="K37"/>
  <c r="O36"/>
  <c r="M36" s="1"/>
  <c r="N36" s="1"/>
  <c r="W36"/>
  <c r="AG36" s="1"/>
  <c r="C39"/>
  <c r="R35"/>
  <c r="P37" i="15"/>
  <c r="K37"/>
  <c r="O36"/>
  <c r="M36" s="1"/>
  <c r="N36" s="1"/>
  <c r="W36"/>
  <c r="AG36" s="1"/>
  <c r="X35"/>
  <c r="AF35"/>
  <c r="Q36"/>
  <c r="C39"/>
  <c r="R35"/>
  <c r="P37" i="14"/>
  <c r="K37"/>
  <c r="O36"/>
  <c r="M36" s="1"/>
  <c r="N36" s="1"/>
  <c r="W36"/>
  <c r="AG36" s="1"/>
  <c r="X35"/>
  <c r="AF35"/>
  <c r="Q36"/>
  <c r="AF36"/>
  <c r="R36"/>
  <c r="C39"/>
  <c r="R35"/>
  <c r="P37" i="12"/>
  <c r="K37"/>
  <c r="O36"/>
  <c r="M36" s="1"/>
  <c r="N36" s="1"/>
  <c r="W36"/>
  <c r="AG36" s="1"/>
  <c r="X35"/>
  <c r="AF35"/>
  <c r="Q36"/>
  <c r="C39"/>
  <c r="R35"/>
  <c r="P37" i="9"/>
  <c r="K37"/>
  <c r="O36"/>
  <c r="M36" s="1"/>
  <c r="N36" s="1"/>
  <c r="W36"/>
  <c r="AG36" s="1"/>
  <c r="X35"/>
  <c r="AF35"/>
  <c r="Q36"/>
  <c r="C39"/>
  <c r="R35"/>
  <c r="S34" i="11"/>
  <c r="T34"/>
  <c r="U34" s="1"/>
  <c r="P37"/>
  <c r="K37"/>
  <c r="O36"/>
  <c r="M36" s="1"/>
  <c r="N36" s="1"/>
  <c r="W36"/>
  <c r="AG36" s="1"/>
  <c r="X35"/>
  <c r="AF35"/>
  <c r="Q36"/>
  <c r="C39"/>
  <c r="R35"/>
  <c r="T35" i="6"/>
  <c r="U35" s="1"/>
  <c r="S35"/>
  <c r="AA36"/>
  <c r="Z36"/>
  <c r="AB36" s="1"/>
  <c r="AC36" s="1"/>
  <c r="Z35"/>
  <c r="AB35" s="1"/>
  <c r="AC35" s="1"/>
  <c r="AA35"/>
  <c r="Q37"/>
  <c r="W37"/>
  <c r="AG37" s="1"/>
  <c r="P38"/>
  <c r="K38"/>
  <c r="O37"/>
  <c r="M37" s="1"/>
  <c r="N37" s="1"/>
  <c r="T35" i="2"/>
  <c r="U35" s="1"/>
  <c r="S35"/>
  <c r="AA36"/>
  <c r="Z36"/>
  <c r="AB36" s="1"/>
  <c r="AC36" s="1"/>
  <c r="Q37"/>
  <c r="Z35"/>
  <c r="AB35" s="1"/>
  <c r="AC35" s="1"/>
  <c r="AA35"/>
  <c r="S36"/>
  <c r="T36"/>
  <c r="U36" s="1"/>
  <c r="W37"/>
  <c r="AG37" s="1"/>
  <c r="P38"/>
  <c r="K38"/>
  <c r="O37"/>
  <c r="M37" s="1"/>
  <c r="N37" s="1"/>
  <c r="AF37" i="10"/>
  <c r="R37"/>
  <c r="T37" s="1"/>
  <c r="U37" s="1"/>
  <c r="Z36"/>
  <c r="AB36" s="1"/>
  <c r="AC36" s="1"/>
  <c r="AA36"/>
  <c r="Q38"/>
  <c r="K39"/>
  <c r="O38"/>
  <c r="M38" s="1"/>
  <c r="N38" s="1"/>
  <c r="W38"/>
  <c r="AG38" s="1"/>
  <c r="P39"/>
  <c r="X37"/>
  <c r="S36"/>
  <c r="T36"/>
  <c r="U36" s="1"/>
  <c r="T36" i="6" l="1"/>
  <c r="U36" s="1"/>
  <c r="AF36" i="12"/>
  <c r="X36"/>
  <c r="AA36" s="1"/>
  <c r="R36" i="15"/>
  <c r="AF36" i="18"/>
  <c r="X36"/>
  <c r="AF36" i="9"/>
  <c r="X36"/>
  <c r="R36" i="12"/>
  <c r="T36" s="1"/>
  <c r="U36" s="1"/>
  <c r="X36" i="14"/>
  <c r="AF36" i="11"/>
  <c r="X36"/>
  <c r="AF36" i="15"/>
  <c r="X36"/>
  <c r="R36" i="11"/>
  <c r="S36" s="1"/>
  <c r="R36" i="18"/>
  <c r="T35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7"/>
  <c r="U35" s="1"/>
  <c r="S35"/>
  <c r="Q37"/>
  <c r="AA35"/>
  <c r="Z35"/>
  <c r="AB35" s="1"/>
  <c r="AC35" s="1"/>
  <c r="R36"/>
  <c r="X36"/>
  <c r="W37"/>
  <c r="AG37" s="1"/>
  <c r="P38"/>
  <c r="K38"/>
  <c r="O37"/>
  <c r="M37" s="1"/>
  <c r="N37" s="1"/>
  <c r="AF36"/>
  <c r="T35" i="16"/>
  <c r="U35" s="1"/>
  <c r="S35"/>
  <c r="Q37"/>
  <c r="AA35"/>
  <c r="Z35"/>
  <c r="AB35" s="1"/>
  <c r="AC35" s="1"/>
  <c r="R36"/>
  <c r="X36"/>
  <c r="W37"/>
  <c r="AG37" s="1"/>
  <c r="P38"/>
  <c r="K38"/>
  <c r="O37"/>
  <c r="M37" s="1"/>
  <c r="N37" s="1"/>
  <c r="AF36"/>
  <c r="T35" i="15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4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2"/>
  <c r="U35" s="1"/>
  <c r="S35"/>
  <c r="Z36"/>
  <c r="AB36" s="1"/>
  <c r="AC36" s="1"/>
  <c r="AA35"/>
  <c r="Z35"/>
  <c r="AB35" s="1"/>
  <c r="AC35" s="1"/>
  <c r="Q37"/>
  <c r="S36"/>
  <c r="W37"/>
  <c r="AG37" s="1"/>
  <c r="P38"/>
  <c r="K38"/>
  <c r="O37"/>
  <c r="M37" s="1"/>
  <c r="N37" s="1"/>
  <c r="T35" i="9"/>
  <c r="U35" s="1"/>
  <c r="S35"/>
  <c r="AA36"/>
  <c r="Z36"/>
  <c r="AB36" s="1"/>
  <c r="AC36" s="1"/>
  <c r="AA35"/>
  <c r="Z35"/>
  <c r="AB35" s="1"/>
  <c r="AC35" s="1"/>
  <c r="Q37"/>
  <c r="W37"/>
  <c r="AG37" s="1"/>
  <c r="P38"/>
  <c r="K38"/>
  <c r="O37"/>
  <c r="M37" s="1"/>
  <c r="N37" s="1"/>
  <c r="R36"/>
  <c r="T35" i="11"/>
  <c r="U35" s="1"/>
  <c r="S35"/>
  <c r="AA36"/>
  <c r="Z36"/>
  <c r="AB36" s="1"/>
  <c r="AC36" s="1"/>
  <c r="AA35"/>
  <c r="Z35"/>
  <c r="AB35" s="1"/>
  <c r="AC35" s="1"/>
  <c r="Q37"/>
  <c r="T36"/>
  <c r="U36" s="1"/>
  <c r="W37"/>
  <c r="AG37" s="1"/>
  <c r="P38"/>
  <c r="K38"/>
  <c r="O37"/>
  <c r="M37" s="1"/>
  <c r="N37" s="1"/>
  <c r="Q38" i="6"/>
  <c r="X37"/>
  <c r="AF37"/>
  <c r="P39"/>
  <c r="K39"/>
  <c r="O38"/>
  <c r="M38" s="1"/>
  <c r="N38" s="1"/>
  <c r="W38"/>
  <c r="AG38" s="1"/>
  <c r="R37"/>
  <c r="Q38" i="2"/>
  <c r="X37"/>
  <c r="E10" i="19" s="1"/>
  <c r="AF37" i="2"/>
  <c r="P39"/>
  <c r="K39"/>
  <c r="O38"/>
  <c r="M38" s="1"/>
  <c r="N38" s="1"/>
  <c r="W38"/>
  <c r="AG38" s="1"/>
  <c r="R37"/>
  <c r="S37" i="10"/>
  <c r="Z37"/>
  <c r="AB37" s="1"/>
  <c r="AC37" s="1"/>
  <c r="AA37"/>
  <c r="O39"/>
  <c r="M39" s="1"/>
  <c r="N39" s="1"/>
  <c r="W39"/>
  <c r="AG39" s="1"/>
  <c r="AF38"/>
  <c r="R38"/>
  <c r="Q39"/>
  <c r="AF39"/>
  <c r="X38"/>
  <c r="F10" i="19" l="1"/>
  <c r="P39" i="18"/>
  <c r="K39"/>
  <c r="O38"/>
  <c r="M38" s="1"/>
  <c r="N38" s="1"/>
  <c r="W38"/>
  <c r="AG38" s="1"/>
  <c r="X37"/>
  <c r="N10" i="19" s="1"/>
  <c r="AF37" i="18"/>
  <c r="Q38"/>
  <c r="R37"/>
  <c r="P39" i="17"/>
  <c r="K39"/>
  <c r="O38"/>
  <c r="M38" s="1"/>
  <c r="N38" s="1"/>
  <c r="W38"/>
  <c r="AG38" s="1"/>
  <c r="S36"/>
  <c r="T36"/>
  <c r="U36" s="1"/>
  <c r="AF37"/>
  <c r="X38"/>
  <c r="Q38"/>
  <c r="AF38"/>
  <c r="R38"/>
  <c r="Z36"/>
  <c r="AB36" s="1"/>
  <c r="AC36" s="1"/>
  <c r="AA36"/>
  <c r="X37"/>
  <c r="M10" i="19" s="1"/>
  <c r="R37" i="17"/>
  <c r="P39" i="16"/>
  <c r="K39"/>
  <c r="O38"/>
  <c r="M38" s="1"/>
  <c r="N38" s="1"/>
  <c r="W38"/>
  <c r="AG38" s="1"/>
  <c r="S36"/>
  <c r="T36"/>
  <c r="U36" s="1"/>
  <c r="AF37"/>
  <c r="X38"/>
  <c r="Q38"/>
  <c r="AF38"/>
  <c r="R38"/>
  <c r="Z36"/>
  <c r="AB36" s="1"/>
  <c r="AC36" s="1"/>
  <c r="AA36"/>
  <c r="X37"/>
  <c r="L10" i="19" s="1"/>
  <c r="R37" i="16"/>
  <c r="P39" i="15"/>
  <c r="K39"/>
  <c r="O38"/>
  <c r="M38" s="1"/>
  <c r="N38" s="1"/>
  <c r="W38"/>
  <c r="AG38" s="1"/>
  <c r="X37"/>
  <c r="K10" i="19" s="1"/>
  <c r="AF37" i="15"/>
  <c r="Q38"/>
  <c r="R37"/>
  <c r="P39" i="14"/>
  <c r="K39"/>
  <c r="O38"/>
  <c r="M38" s="1"/>
  <c r="N38" s="1"/>
  <c r="W38"/>
  <c r="AG38" s="1"/>
  <c r="X37"/>
  <c r="J10" i="19" s="1"/>
  <c r="AF37" i="14"/>
  <c r="Q38"/>
  <c r="R37"/>
  <c r="P39" i="12"/>
  <c r="K39"/>
  <c r="O38"/>
  <c r="M38" s="1"/>
  <c r="N38" s="1"/>
  <c r="W38"/>
  <c r="AG38" s="1"/>
  <c r="X37"/>
  <c r="I10" i="19" s="1"/>
  <c r="AF37" i="12"/>
  <c r="Q38"/>
  <c r="R37"/>
  <c r="P39" i="9"/>
  <c r="K39"/>
  <c r="O38"/>
  <c r="M38" s="1"/>
  <c r="N38" s="1"/>
  <c r="W38"/>
  <c r="AG38" s="1"/>
  <c r="X37"/>
  <c r="H10" i="19" s="1"/>
  <c r="AF37" i="9"/>
  <c r="S36"/>
  <c r="T36"/>
  <c r="U36" s="1"/>
  <c r="Q38"/>
  <c r="R37"/>
  <c r="P39" i="11"/>
  <c r="K39"/>
  <c r="O38"/>
  <c r="M38" s="1"/>
  <c r="N38" s="1"/>
  <c r="W38"/>
  <c r="AG38" s="1"/>
  <c r="X37"/>
  <c r="G10" i="19" s="1"/>
  <c r="AF37" i="11"/>
  <c r="Q38"/>
  <c r="R37"/>
  <c r="Q39" i="6"/>
  <c r="Z37"/>
  <c r="AB37" s="1"/>
  <c r="AC37" s="1"/>
  <c r="AA37"/>
  <c r="AF38"/>
  <c r="X38"/>
  <c r="T37"/>
  <c r="U37" s="1"/>
  <c r="S37"/>
  <c r="W39"/>
  <c r="AG39" s="1"/>
  <c r="O39"/>
  <c r="M39" s="1"/>
  <c r="N39" s="1"/>
  <c r="R38"/>
  <c r="Q39" i="2"/>
  <c r="Z37"/>
  <c r="AB37" s="1"/>
  <c r="AC37" s="1"/>
  <c r="AA37"/>
  <c r="AF38"/>
  <c r="X38"/>
  <c r="T37"/>
  <c r="U37" s="1"/>
  <c r="S37"/>
  <c r="W39"/>
  <c r="AG39" s="1"/>
  <c r="O39"/>
  <c r="M39" s="1"/>
  <c r="N39" s="1"/>
  <c r="R38"/>
  <c r="X39" i="10"/>
  <c r="AA39" s="1"/>
  <c r="R39"/>
  <c r="T39" s="1"/>
  <c r="U39" s="1"/>
  <c r="Z38"/>
  <c r="AB38" s="1"/>
  <c r="AC38" s="1"/>
  <c r="AA38"/>
  <c r="Z39"/>
  <c r="AB39" s="1"/>
  <c r="AC39" s="1"/>
  <c r="S38"/>
  <c r="T38"/>
  <c r="U38" s="1"/>
  <c r="AF38" i="15" l="1"/>
  <c r="X38"/>
  <c r="Z38" s="1"/>
  <c r="AB38" s="1"/>
  <c r="AC38" s="1"/>
  <c r="AF38" i="18"/>
  <c r="X38"/>
  <c r="Z38" s="1"/>
  <c r="AB38" s="1"/>
  <c r="AC38" s="1"/>
  <c r="AF38" i="11"/>
  <c r="X38"/>
  <c r="AA38" s="1"/>
  <c r="R38" i="9"/>
  <c r="S38" s="1"/>
  <c r="AF38" i="12"/>
  <c r="X38"/>
  <c r="Z38" s="1"/>
  <c r="AB38" s="1"/>
  <c r="AC38" s="1"/>
  <c r="R38" i="14"/>
  <c r="T38" s="1"/>
  <c r="U38" s="1"/>
  <c r="AF38" i="9"/>
  <c r="X38"/>
  <c r="AA38" s="1"/>
  <c r="R38" i="12"/>
  <c r="S38" s="1"/>
  <c r="R38" i="15"/>
  <c r="S38" s="1"/>
  <c r="AF38" i="14"/>
  <c r="X38"/>
  <c r="AA38" s="1"/>
  <c r="R38" i="18"/>
  <c r="T38" s="1"/>
  <c r="U38" s="1"/>
  <c r="T37"/>
  <c r="U37" s="1"/>
  <c r="S37"/>
  <c r="AA38"/>
  <c r="AA37"/>
  <c r="Z37"/>
  <c r="AB37" s="1"/>
  <c r="AC37" s="1"/>
  <c r="Q39"/>
  <c r="W39"/>
  <c r="AG39" s="1"/>
  <c r="O39"/>
  <c r="M39" s="1"/>
  <c r="N39" s="1"/>
  <c r="T37" i="17"/>
  <c r="U37" s="1"/>
  <c r="S37"/>
  <c r="S38"/>
  <c r="T38"/>
  <c r="U38" s="1"/>
  <c r="Q39"/>
  <c r="AA37"/>
  <c r="Z37"/>
  <c r="AB37" s="1"/>
  <c r="AC37" s="1"/>
  <c r="Z38"/>
  <c r="AB38" s="1"/>
  <c r="AC38" s="1"/>
  <c r="AA38"/>
  <c r="W39"/>
  <c r="AG39" s="1"/>
  <c r="O39"/>
  <c r="M39" s="1"/>
  <c r="N39" s="1"/>
  <c r="T37" i="16"/>
  <c r="U37" s="1"/>
  <c r="S37"/>
  <c r="S38"/>
  <c r="T38"/>
  <c r="U38" s="1"/>
  <c r="Q39"/>
  <c r="AA37"/>
  <c r="Z37"/>
  <c r="AB37" s="1"/>
  <c r="AC37" s="1"/>
  <c r="Z38"/>
  <c r="AB38" s="1"/>
  <c r="AC38" s="1"/>
  <c r="AA38"/>
  <c r="W39"/>
  <c r="AG39" s="1"/>
  <c r="O39"/>
  <c r="M39" s="1"/>
  <c r="N39" s="1"/>
  <c r="T37" i="15"/>
  <c r="U37" s="1"/>
  <c r="S37"/>
  <c r="AA38"/>
  <c r="AA37"/>
  <c r="Z37"/>
  <c r="AB37" s="1"/>
  <c r="AC37" s="1"/>
  <c r="Q39"/>
  <c r="T38"/>
  <c r="U38" s="1"/>
  <c r="W39"/>
  <c r="AG39" s="1"/>
  <c r="O39"/>
  <c r="M39" s="1"/>
  <c r="N39" s="1"/>
  <c r="T37" i="14"/>
  <c r="U37" s="1"/>
  <c r="S37"/>
  <c r="Z38"/>
  <c r="AB38" s="1"/>
  <c r="AC38" s="1"/>
  <c r="AA37"/>
  <c r="Z37"/>
  <c r="AB37" s="1"/>
  <c r="AC37" s="1"/>
  <c r="Q39"/>
  <c r="S38"/>
  <c r="W39"/>
  <c r="AG39" s="1"/>
  <c r="O39"/>
  <c r="M39" s="1"/>
  <c r="N39" s="1"/>
  <c r="AA38" i="12"/>
  <c r="AA37"/>
  <c r="Z37"/>
  <c r="AB37" s="1"/>
  <c r="AC37" s="1"/>
  <c r="Q39"/>
  <c r="T37"/>
  <c r="U37" s="1"/>
  <c r="S37"/>
  <c r="T38"/>
  <c r="U38" s="1"/>
  <c r="W39"/>
  <c r="AG39" s="1"/>
  <c r="O39"/>
  <c r="M39" s="1"/>
  <c r="N39" s="1"/>
  <c r="T37" i="9"/>
  <c r="U37" s="1"/>
  <c r="S37"/>
  <c r="Z38"/>
  <c r="AB38" s="1"/>
  <c r="AC38" s="1"/>
  <c r="AA37"/>
  <c r="Z37"/>
  <c r="AB37" s="1"/>
  <c r="AC37" s="1"/>
  <c r="Q39"/>
  <c r="T38"/>
  <c r="U38" s="1"/>
  <c r="W39"/>
  <c r="AG39" s="1"/>
  <c r="O39"/>
  <c r="M39" s="1"/>
  <c r="N39" s="1"/>
  <c r="Q39" i="11"/>
  <c r="T37"/>
  <c r="U37" s="1"/>
  <c r="S37"/>
  <c r="Z38"/>
  <c r="AB38" s="1"/>
  <c r="AC38" s="1"/>
  <c r="AA37"/>
  <c r="Z37"/>
  <c r="AB37" s="1"/>
  <c r="AC37" s="1"/>
  <c r="W39"/>
  <c r="AG39" s="1"/>
  <c r="O39"/>
  <c r="M39" s="1"/>
  <c r="N39" s="1"/>
  <c r="R38"/>
  <c r="S38" i="6"/>
  <c r="T38"/>
  <c r="U38" s="1"/>
  <c r="X39"/>
  <c r="AF39"/>
  <c r="AA38"/>
  <c r="Z38"/>
  <c r="AB38" s="1"/>
  <c r="AC38" s="1"/>
  <c r="R39"/>
  <c r="X39" i="2"/>
  <c r="AF39"/>
  <c r="S38"/>
  <c r="T38"/>
  <c r="U38" s="1"/>
  <c r="AA38"/>
  <c r="Z38"/>
  <c r="AB38" s="1"/>
  <c r="AC38" s="1"/>
  <c r="R39"/>
  <c r="S39" i="10"/>
  <c r="S38" i="18" l="1"/>
  <c r="X39"/>
  <c r="AF39"/>
  <c r="R39"/>
  <c r="X39" i="17"/>
  <c r="AF39"/>
  <c r="R39"/>
  <c r="X39" i="16"/>
  <c r="AF39"/>
  <c r="R39"/>
  <c r="X39" i="15"/>
  <c r="AF39"/>
  <c r="R39"/>
  <c r="X39" i="14"/>
  <c r="AF39"/>
  <c r="R39"/>
  <c r="X39" i="12"/>
  <c r="AF39"/>
  <c r="R39"/>
  <c r="X39" i="9"/>
  <c r="AF39"/>
  <c r="R39"/>
  <c r="S38" i="11"/>
  <c r="T38"/>
  <c r="U38" s="1"/>
  <c r="X39"/>
  <c r="AF39"/>
  <c r="R39"/>
  <c r="T39" i="6"/>
  <c r="U39" s="1"/>
  <c r="S39"/>
  <c r="Z39"/>
  <c r="AB39" s="1"/>
  <c r="AC39" s="1"/>
  <c r="AA39"/>
  <c r="Z39" i="2"/>
  <c r="AB39" s="1"/>
  <c r="AC39" s="1"/>
  <c r="AA39"/>
  <c r="T39"/>
  <c r="U39" s="1"/>
  <c r="S39"/>
  <c r="T39" i="18" l="1"/>
  <c r="U39" s="1"/>
  <c r="S39"/>
  <c r="AA39"/>
  <c r="Z39"/>
  <c r="AB39" s="1"/>
  <c r="AC39" s="1"/>
  <c r="T39" i="17"/>
  <c r="U39" s="1"/>
  <c r="S39"/>
  <c r="AA39"/>
  <c r="Z39"/>
  <c r="AB39" s="1"/>
  <c r="AC39" s="1"/>
  <c r="T39" i="16"/>
  <c r="U39" s="1"/>
  <c r="S39"/>
  <c r="AA39"/>
  <c r="Z39"/>
  <c r="AB39" s="1"/>
  <c r="AC39" s="1"/>
  <c r="T39" i="15"/>
  <c r="U39" s="1"/>
  <c r="S39"/>
  <c r="AA39"/>
  <c r="Z39"/>
  <c r="AB39" s="1"/>
  <c r="AC39" s="1"/>
  <c r="T39" i="14"/>
  <c r="U39" s="1"/>
  <c r="S39"/>
  <c r="AA39"/>
  <c r="Z39"/>
  <c r="AB39" s="1"/>
  <c r="AC39" s="1"/>
  <c r="T39" i="12"/>
  <c r="U39" s="1"/>
  <c r="S39"/>
  <c r="AA39"/>
  <c r="Z39"/>
  <c r="AB39" s="1"/>
  <c r="AC39" s="1"/>
  <c r="T39" i="9"/>
  <c r="U39" s="1"/>
  <c r="S39"/>
  <c r="AA39"/>
  <c r="Z39"/>
  <c r="AB39" s="1"/>
  <c r="AC39" s="1"/>
  <c r="T39" i="11"/>
  <c r="U39" s="1"/>
  <c r="S39"/>
  <c r="AA39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4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5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6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7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8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9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0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<sst xmlns="http://schemas.openxmlformats.org/spreadsheetml/2006/main" count="861" uniqueCount="101">
  <si>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</si>
  <si>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</si>
  <si>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</si>
  <si>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</si>
  <si>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</si>
  <si>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</si>
  <si>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</si>
  <si>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</si>
  <si>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</si>
  <si>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</si>
  <si>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</si>
  <si>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</si>
  <si>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</si>
  <si>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</si>
  <si>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</si>
  <si>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</si>
  <si>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</si>
  <si>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</si>
  <si>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</si>
  <si>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</si>
  <si>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</si>
  <si>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</si>
  <si>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</si>
  <si>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</si>
  <si>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</si>
  <si>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</si>
  <si>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</si>
  <si>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</si>
  <si>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</si>
  <si>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</si>
  <si>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</si>
  <si>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</si>
  <si>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</si>
  <si>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</si>
  <si>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</si>
  <si>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</si>
  <si>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</si>
  <si>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</si>
  <si>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</si>
  <si>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</si>
  <si>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</si>
  <si>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</si>
  <si>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</si>
  <si>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</si>
  <si>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</si>
  <si>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</si>
  <si>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</si>
  <si>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</si>
  <si>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</si>
  <si>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</si>
  <si>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</si>
  <si>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</si>
  <si>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</si>
  <si>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</si>
  <si>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</si>
  <si>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</si>
  <si>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</si>
  <si>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</si>
  <si>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</si>
  <si>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</si>
  <si>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</si>
  <si>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</si>
  <si>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</si>
  <si>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</si>
  <si>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</si>
  <si>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</si>
  <si>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</si>
  <si>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</si>
  <si>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</si>
  <si>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</si>
  <si>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</si>
  <si>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</si>
  <si>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</si>
  <si>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</si>
  <si>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</si>
  <si>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</si>
  <si>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</si>
  <si>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</si>
  <si>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</si>
  <si>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</si>
  <si>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</si>
  <si>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</si>
  <si>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</si>
  <si>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</si>
  <si>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</si>
  <si>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</si>
  <si>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</si>
  <si>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</si>
  <si>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</si>
  <si>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</si>
  <si>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</si>
  <si>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</si>
  <si>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</si>
  <si>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</si>
  <si>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</si>
  <si>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Sng</t>
  </si>
  <si>
    <t>nzdcad</t>
  </si>
  <si>
    <t>12=472</t>
  </si>
  <si>
    <t>Просадка+залог (Колонка Х)</t>
  </si>
  <si>
    <t>Колено</t>
  </si>
  <si>
    <t>Отношение = Просадка тек MinLot / Просадка MinLot=0.01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</si>
</sst>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sz val="11"/>
      <color rgb="FF006100"/>
      <name val="Calibri"/>
      <family val="2"/>
      <charset val="204"/>
      <scheme val="minor"/>
    </font>
    <font>
      <b/>
      <sz val="14"/>
      <color indexed="12"/>
      <name val="Arial Cyr"/>
      <charset val="204"/>
    </font>
    <font>
      <sz val="10"/>
      <name val="тахома"/>
      <charset val="204"/>
    </font>
    <font>
      <b/>
      <sz val="14"/>
      <name val="тахома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6EFCE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7" fillId="13" borderId="0" applyNumberFormat="0" applyBorder="0" applyAlignment="0" applyProtection="0"/>
  </cellStyleXfs>
  <cellXfs count="433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1" fontId="13" fillId="2" borderId="23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1" fontId="13" fillId="2" borderId="8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9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6" xfId="0" applyNumberFormat="1" applyFont="1" applyFill="1" applyBorder="1" applyProtection="1"/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30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48" fillId="0" borderId="0" xfId="0" applyFont="1"/>
    <xf numFmtId="0" fontId="47" fillId="0" borderId="0" xfId="0" applyFont="1" applyAlignment="1">
      <alignment horizontal="center"/>
    </xf>
    <xf numFmtId="0" fontId="50" fillId="0" borderId="0" xfId="0" applyFont="1" applyAlignment="1">
      <alignment horizontal="left"/>
    </xf>
    <xf numFmtId="0" fontId="50" fillId="0" borderId="0" xfId="0" applyFont="1" applyAlignment="1">
      <alignment horizontal="left" vertical="center"/>
    </xf>
    <xf numFmtId="171" fontId="51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4" fillId="0" borderId="0" xfId="0" applyNumberFormat="1" applyFont="1" applyProtection="1"/>
    <xf numFmtId="1" fontId="54" fillId="4" borderId="0" xfId="0" applyNumberFormat="1" applyFont="1" applyFill="1" applyProtection="1"/>
    <xf numFmtId="1" fontId="54" fillId="3" borderId="0" xfId="0" applyNumberFormat="1" applyFont="1" applyFill="1" applyProtection="1"/>
    <xf numFmtId="1" fontId="55" fillId="0" borderId="0" xfId="0" applyNumberFormat="1" applyFont="1" applyProtection="1"/>
    <xf numFmtId="1" fontId="55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4" fillId="4" borderId="0" xfId="0" applyNumberFormat="1" applyFont="1" applyFill="1" applyProtection="1"/>
    <xf numFmtId="0" fontId="56" fillId="0" borderId="0" xfId="0" applyFont="1" applyProtection="1"/>
    <xf numFmtId="171" fontId="54" fillId="3" borderId="0" xfId="0" applyNumberFormat="1" applyFont="1" applyFill="1" applyProtection="1"/>
    <xf numFmtId="0" fontId="56" fillId="7" borderId="0" xfId="0" applyFont="1" applyFill="1" applyProtection="1"/>
    <xf numFmtId="0" fontId="35" fillId="0" borderId="0" xfId="0" applyFont="1" applyFill="1" applyProtection="1">
      <protection locked="0"/>
    </xf>
    <xf numFmtId="0" fontId="57" fillId="0" borderId="0" xfId="0" applyFont="1" applyProtection="1"/>
    <xf numFmtId="0" fontId="58" fillId="0" borderId="0" xfId="0" applyFont="1" applyProtection="1"/>
    <xf numFmtId="0" fontId="58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7" fillId="0" borderId="0" xfId="0" applyFont="1" applyAlignment="1" applyProtection="1">
      <alignment horizontal="left"/>
    </xf>
    <xf numFmtId="0" fontId="59" fillId="0" borderId="0" xfId="0" applyFont="1" applyProtection="1"/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3" fillId="0" borderId="0" xfId="0" applyNumberFormat="1" applyFont="1" applyProtection="1"/>
    <xf numFmtId="1" fontId="63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4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1" xfId="0" applyNumberFormat="1" applyFont="1" applyFill="1" applyBorder="1" applyAlignment="1" applyProtection="1">
      <alignment horizontal="center"/>
    </xf>
    <xf numFmtId="1" fontId="5" fillId="3" borderId="31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5" fillId="8" borderId="25" xfId="0" applyFont="1" applyFill="1" applyBorder="1" applyAlignment="1" applyProtection="1">
      <alignment horizontal="center"/>
      <protection locked="0"/>
    </xf>
    <xf numFmtId="0" fontId="66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4" fillId="4" borderId="0" xfId="0" applyFont="1" applyFill="1" applyProtection="1"/>
    <xf numFmtId="0" fontId="54" fillId="3" borderId="0" xfId="0" applyFont="1" applyFill="1" applyProtection="1"/>
    <xf numFmtId="0" fontId="55" fillId="5" borderId="0" xfId="0" applyFont="1" applyFill="1" applyProtection="1"/>
    <xf numFmtId="171" fontId="55" fillId="5" borderId="0" xfId="0" applyNumberFormat="1" applyFont="1" applyFill="1" applyProtection="1"/>
    <xf numFmtId="0" fontId="67" fillId="0" borderId="0" xfId="0" applyFont="1" applyProtection="1"/>
    <xf numFmtId="0" fontId="69" fillId="0" borderId="0" xfId="0" applyFont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171" fontId="71" fillId="8" borderId="0" xfId="0" applyNumberFormat="1" applyFont="1" applyFill="1" applyAlignment="1" applyProtection="1">
      <alignment horizontal="center"/>
      <protection locked="0"/>
    </xf>
    <xf numFmtId="0" fontId="72" fillId="4" borderId="0" xfId="0" applyFont="1" applyFill="1" applyProtection="1"/>
    <xf numFmtId="0" fontId="68" fillId="0" borderId="0" xfId="0" applyFont="1" applyProtection="1"/>
    <xf numFmtId="0" fontId="72" fillId="3" borderId="0" xfId="0" applyFont="1" applyFill="1" applyProtection="1"/>
    <xf numFmtId="1" fontId="67" fillId="8" borderId="25" xfId="0" applyNumberFormat="1" applyFont="1" applyFill="1" applyBorder="1" applyAlignment="1" applyProtection="1">
      <alignment horizontal="center"/>
      <protection locked="0"/>
    </xf>
    <xf numFmtId="0" fontId="68" fillId="7" borderId="0" xfId="0" applyFont="1" applyFill="1" applyProtection="1"/>
    <xf numFmtId="0" fontId="68" fillId="0" borderId="0" xfId="0" applyFont="1" applyProtection="1">
      <protection locked="0"/>
    </xf>
    <xf numFmtId="171" fontId="72" fillId="4" borderId="0" xfId="0" applyNumberFormat="1" applyFont="1" applyFill="1" applyProtection="1"/>
    <xf numFmtId="171" fontId="72" fillId="3" borderId="0" xfId="0" applyNumberFormat="1" applyFont="1" applyFill="1" applyProtection="1"/>
    <xf numFmtId="165" fontId="67" fillId="8" borderId="0" xfId="0" applyNumberFormat="1" applyFont="1" applyFill="1" applyAlignment="1" applyProtection="1">
      <alignment horizontal="center"/>
      <protection locked="0"/>
    </xf>
    <xf numFmtId="0" fontId="73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7" fillId="0" borderId="0" xfId="0" applyNumberFormat="1" applyFont="1" applyAlignment="1" applyProtection="1">
      <alignment horizontal="center"/>
      <protection locked="0"/>
    </xf>
    <xf numFmtId="1" fontId="67" fillId="3" borderId="0" xfId="0" applyNumberFormat="1" applyFont="1" applyFill="1" applyAlignment="1" applyProtection="1">
      <alignment horizontal="center"/>
    </xf>
    <xf numFmtId="1" fontId="70" fillId="5" borderId="0" xfId="0" applyNumberFormat="1" applyFont="1" applyFill="1" applyAlignment="1" applyProtection="1">
      <alignment horizontal="center"/>
    </xf>
    <xf numFmtId="166" fontId="3" fillId="0" borderId="30" xfId="0" applyNumberFormat="1" applyFont="1" applyFill="1" applyBorder="1" applyAlignment="1" applyProtection="1">
      <alignment horizontal="center" vertical="center"/>
    </xf>
    <xf numFmtId="0" fontId="3" fillId="0" borderId="32" xfId="0" applyFont="1" applyBorder="1" applyProtection="1"/>
    <xf numFmtId="0" fontId="74" fillId="0" borderId="0" xfId="0" applyFont="1"/>
    <xf numFmtId="0" fontId="73" fillId="0" borderId="0" xfId="0" applyFont="1" applyAlignment="1" applyProtection="1">
      <alignment horizontal="center"/>
      <protection locked="0"/>
    </xf>
    <xf numFmtId="1" fontId="73" fillId="0" borderId="0" xfId="0" applyNumberFormat="1" applyFont="1" applyAlignment="1" applyProtection="1">
      <alignment horizontal="center"/>
      <protection locked="0"/>
    </xf>
    <xf numFmtId="0" fontId="30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4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4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5" fillId="0" borderId="0" xfId="0" applyFont="1" applyProtection="1"/>
    <xf numFmtId="171" fontId="52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51" fillId="0" borderId="0" xfId="0" applyNumberFormat="1" applyFont="1" applyAlignment="1" applyProtection="1">
      <alignment horizontal="center"/>
    </xf>
    <xf numFmtId="171" fontId="52" fillId="4" borderId="0" xfId="0" applyNumberFormat="1" applyFont="1" applyFill="1" applyProtection="1"/>
    <xf numFmtId="171" fontId="52" fillId="3" borderId="0" xfId="0" applyNumberFormat="1" applyFont="1" applyFill="1" applyProtection="1"/>
    <xf numFmtId="171" fontId="53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6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7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71" fillId="0" borderId="0" xfId="0" applyNumberFormat="1" applyFont="1" applyFill="1" applyAlignment="1" applyProtection="1">
      <alignment horizontal="center"/>
    </xf>
    <xf numFmtId="165" fontId="67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0" fillId="0" borderId="10" xfId="0" applyFont="1" applyBorder="1" applyAlignment="1" applyProtection="1">
      <alignment horizontal="center" vertical="center" wrapText="1"/>
    </xf>
    <xf numFmtId="0" fontId="78" fillId="0" borderId="0" xfId="0" applyFont="1" applyFill="1" applyAlignment="1" applyProtection="1">
      <alignment horizontal="center"/>
      <protection locked="0"/>
    </xf>
    <xf numFmtId="1" fontId="77" fillId="13" borderId="22" xfId="1" applyNumberFormat="1" applyBorder="1" applyAlignment="1" applyProtection="1">
      <alignment horizontal="center"/>
    </xf>
    <xf numFmtId="0" fontId="78" fillId="0" borderId="0" xfId="0" applyFont="1" applyAlignment="1" applyProtection="1">
      <alignment horizontal="center"/>
    </xf>
    <xf numFmtId="0" fontId="47" fillId="0" borderId="0" xfId="0" applyFont="1" applyAlignment="1">
      <alignment horizontal="center"/>
    </xf>
    <xf numFmtId="0" fontId="78" fillId="0" borderId="0" xfId="0" applyFont="1" applyAlignment="1" applyProtection="1">
      <alignment horizont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2" fontId="0" fillId="0" borderId="0" xfId="0" applyNumberFormat="1"/>
    <xf numFmtId="0" fontId="47" fillId="0" borderId="0" xfId="0" applyFont="1" applyAlignment="1">
      <alignment horizontal="center"/>
    </xf>
    <xf numFmtId="0" fontId="78" fillId="0" borderId="0" xfId="0" applyFont="1" applyAlignment="1" applyProtection="1">
      <alignment horizont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79" fillId="0" borderId="0" xfId="0" applyFont="1"/>
    <xf numFmtId="0" fontId="79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/>
    </xf>
    <xf numFmtId="0" fontId="79" fillId="0" borderId="0" xfId="0" applyFont="1" applyAlignment="1">
      <alignment horizontal="center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" fontId="5" fillId="3" borderId="34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12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37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49" fillId="0" borderId="0" xfId="0" applyFont="1" applyAlignment="1">
      <alignment horizontal="left"/>
    </xf>
    <xf numFmtId="0" fontId="4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8" fillId="0" borderId="0" xfId="0" applyFont="1" applyAlignment="1" applyProtection="1">
      <alignment horizontal="center"/>
    </xf>
    <xf numFmtId="0" fontId="6" fillId="0" borderId="36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5" fillId="0" borderId="36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2" fontId="79" fillId="0" borderId="0" xfId="0" applyNumberFormat="1" applyFont="1"/>
    <xf numFmtId="0" fontId="79" fillId="0" borderId="0" xfId="0" applyFont="1" applyAlignment="1">
      <alignment horizontal="center" vertical="center"/>
    </xf>
    <xf numFmtId="0" fontId="79" fillId="0" borderId="0" xfId="0" applyFont="1" applyAlignment="1">
      <alignment wrapText="1"/>
    </xf>
    <xf numFmtId="2" fontId="80" fillId="0" borderId="0" xfId="0" applyNumberFormat="1" applyFont="1" applyAlignment="1">
      <alignment horizontal="center" vertical="center"/>
    </xf>
    <xf numFmtId="1" fontId="79" fillId="0" borderId="0" xfId="0" applyNumberFormat="1" applyFont="1" applyAlignment="1">
      <alignment horizontal="center" vertical="center"/>
    </xf>
  </cellXfs>
  <cellStyles count="2"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411">
        <v>3</v>
      </c>
      <c r="C18" s="412"/>
      <c r="D18" s="413"/>
      <c r="E18" s="271"/>
      <c r="F18" s="408">
        <v>2</v>
      </c>
      <c r="G18" s="408"/>
      <c r="H18" s="408"/>
      <c r="I18" s="272"/>
      <c r="J18" s="409">
        <v>3</v>
      </c>
      <c r="K18" s="409"/>
      <c r="L18" s="409"/>
      <c r="M18" s="271"/>
      <c r="N18" s="409">
        <v>2</v>
      </c>
      <c r="O18" s="409"/>
      <c r="P18" s="410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2:N10"/>
  <sheetViews>
    <sheetView tabSelected="1" workbookViewId="0">
      <selection activeCell="I24" sqref="I24"/>
    </sheetView>
  </sheetViews>
  <sheetFormatPr defaultRowHeight="12.75"/>
  <cols>
    <col min="1" max="1" width="4.42578125" style="403" customWidth="1"/>
    <col min="2" max="2" width="15.85546875" style="403" customWidth="1"/>
    <col min="3" max="3" width="21.28515625" style="403" customWidth="1"/>
    <col min="4" max="4" width="9.140625" style="403"/>
    <col min="5" max="5" width="11.5703125" style="403" bestFit="1" customWidth="1"/>
    <col min="6" max="16384" width="9.140625" style="403"/>
  </cols>
  <sheetData>
    <row r="2" spans="2:14">
      <c r="B2" s="406" t="s">
        <v>99</v>
      </c>
      <c r="C2" s="405" t="s">
        <v>0</v>
      </c>
      <c r="E2" s="403">
        <v>0.01</v>
      </c>
      <c r="F2" s="403">
        <f>E2+0.01</f>
        <v>0.02</v>
      </c>
      <c r="G2" s="403">
        <f t="shared" ref="G2:M2" si="0">F2+0.01</f>
        <v>0.03</v>
      </c>
      <c r="H2" s="403">
        <f t="shared" si="0"/>
        <v>0.04</v>
      </c>
      <c r="I2" s="403">
        <f t="shared" si="0"/>
        <v>0.05</v>
      </c>
      <c r="J2" s="403">
        <f t="shared" si="0"/>
        <v>6.0000000000000005E-2</v>
      </c>
      <c r="K2" s="403">
        <f t="shared" si="0"/>
        <v>7.0000000000000007E-2</v>
      </c>
      <c r="L2" s="403">
        <f t="shared" si="0"/>
        <v>0.08</v>
      </c>
      <c r="M2" s="403">
        <f t="shared" si="0"/>
        <v>0.09</v>
      </c>
      <c r="N2" s="428">
        <f>M2+0.01</f>
        <v>9.9999999999999992E-2</v>
      </c>
    </row>
    <row r="3" spans="2:14" ht="25.5">
      <c r="B3" s="432">
        <f>'0.01'!A24</f>
        <v>5</v>
      </c>
      <c r="C3" s="404" t="s">
        <v>98</v>
      </c>
      <c r="E3" s="403">
        <f>'0.01'!$X24</f>
        <v>49.67</v>
      </c>
      <c r="F3" s="403">
        <f>'0.02'!$X24</f>
        <v>100.24</v>
      </c>
      <c r="G3" s="403">
        <f>'0.03'!$X24</f>
        <v>198.75</v>
      </c>
      <c r="H3" s="403">
        <f>'0.04'!$X24</f>
        <v>198.75</v>
      </c>
      <c r="I3" s="403">
        <f>'0.05'!$X24</f>
        <v>248.65</v>
      </c>
      <c r="J3" s="403">
        <f>'0.06'!$X24</f>
        <v>298.32</v>
      </c>
      <c r="K3" s="403">
        <f>'0.07'!$X24</f>
        <v>348.67</v>
      </c>
      <c r="L3" s="403">
        <f>'0.08'!$X24</f>
        <v>397.06</v>
      </c>
      <c r="M3" s="403">
        <f>'0.09'!$X24</f>
        <v>447.41</v>
      </c>
      <c r="N3" s="403">
        <f>'0.10'!$X24</f>
        <v>497.08</v>
      </c>
    </row>
    <row r="4" spans="2:14" ht="38.25">
      <c r="B4" s="429"/>
      <c r="C4" s="430" t="s">
        <v>100</v>
      </c>
      <c r="E4" s="431">
        <f>E3/$E$3</f>
        <v>1</v>
      </c>
      <c r="F4" s="431">
        <f>F3/$E$3</f>
        <v>2.0181195892893093</v>
      </c>
      <c r="G4" s="431">
        <f>G3/$E$3</f>
        <v>4.0014093013891685</v>
      </c>
      <c r="H4" s="431">
        <f>H3/$E$3</f>
        <v>4.0014093013891685</v>
      </c>
      <c r="I4" s="431">
        <f>I3/$E$3</f>
        <v>5.0060398630964364</v>
      </c>
      <c r="J4" s="431">
        <f>J3/$E$3</f>
        <v>6.0060398630964364</v>
      </c>
      <c r="K4" s="431">
        <f>K3/$E$3</f>
        <v>7.0197302194483591</v>
      </c>
      <c r="L4" s="431">
        <f>L3/$E$3</f>
        <v>7.9939601369035636</v>
      </c>
      <c r="M4" s="431">
        <f>M3/$E$3</f>
        <v>9.0076504932554862</v>
      </c>
      <c r="N4" s="431">
        <f>N3/$E$3</f>
        <v>10.007650493255486</v>
      </c>
    </row>
    <row r="6" spans="2:14" ht="25.5">
      <c r="B6" s="432">
        <f>'0.01'!A29</f>
        <v>10</v>
      </c>
      <c r="C6" s="404" t="s">
        <v>98</v>
      </c>
      <c r="E6" s="403">
        <f>'0.01'!$X29</f>
        <v>1264.67</v>
      </c>
      <c r="F6" s="403">
        <f>'0.02'!$X29</f>
        <v>2591.85</v>
      </c>
      <c r="G6" s="403">
        <f>'0.03'!$X29</f>
        <v>5154.6400000000003</v>
      </c>
      <c r="H6" s="403">
        <f>'0.04'!$X29</f>
        <v>5154.6400000000003</v>
      </c>
      <c r="I6" s="403">
        <f>'0.05'!$X29</f>
        <v>6451.66</v>
      </c>
      <c r="J6" s="403">
        <f>'0.06'!$X29</f>
        <v>7707.66</v>
      </c>
      <c r="K6" s="403">
        <f>'0.07'!$X29</f>
        <v>9013.4599999999991</v>
      </c>
      <c r="L6" s="403">
        <f>'0.08'!$X29</f>
        <v>10298.219999999999</v>
      </c>
      <c r="M6" s="403">
        <f>'0.09'!$X29</f>
        <v>11604.69</v>
      </c>
      <c r="N6" s="403">
        <f>'0.10'!$X29</f>
        <v>12862.29</v>
      </c>
    </row>
    <row r="7" spans="2:14" ht="38.25">
      <c r="B7" s="429"/>
      <c r="C7" s="430" t="s">
        <v>100</v>
      </c>
      <c r="E7" s="431">
        <f>E6/$E$6</f>
        <v>1</v>
      </c>
      <c r="F7" s="431">
        <f>F6/$E$6</f>
        <v>2.049427914001281</v>
      </c>
      <c r="G7" s="431">
        <f>G6/$E$6</f>
        <v>4.0758775016407442</v>
      </c>
      <c r="H7" s="431">
        <f>H6/$E$6</f>
        <v>4.0758775016407442</v>
      </c>
      <c r="I7" s="431">
        <f>I6/$E$6</f>
        <v>5.1014572971605237</v>
      </c>
      <c r="J7" s="431">
        <f>J6/$E$6</f>
        <v>6.0946017538172006</v>
      </c>
      <c r="K7" s="431">
        <f>K6/$E$6</f>
        <v>7.127124071892271</v>
      </c>
      <c r="L7" s="431">
        <f>L6/$E$6</f>
        <v>8.1430096388781248</v>
      </c>
      <c r="M7" s="431">
        <f>M6/$E$6</f>
        <v>9.1760617394260944</v>
      </c>
      <c r="N7" s="431">
        <f>N6/$E$6</f>
        <v>10.170471348256857</v>
      </c>
    </row>
    <row r="9" spans="2:14" ht="25.5">
      <c r="B9" s="432">
        <f>'0.01'!A32</f>
        <v>13</v>
      </c>
      <c r="C9" s="404" t="s">
        <v>98</v>
      </c>
      <c r="E9" s="403">
        <f>'0.01'!$X32</f>
        <v>10079.709999999999</v>
      </c>
      <c r="F9" s="403">
        <f>'0.02'!$X32</f>
        <v>20706.97</v>
      </c>
      <c r="G9" s="403">
        <f>'0.03'!$X32</f>
        <v>41167.199999999997</v>
      </c>
      <c r="H9" s="403">
        <f>'0.04'!$X32</f>
        <v>41167.199999999997</v>
      </c>
      <c r="I9" s="403">
        <f>'0.05'!$X32</f>
        <v>51537.75</v>
      </c>
      <c r="J9" s="403">
        <f>'0.06'!$X32</f>
        <v>61559.98</v>
      </c>
      <c r="K9" s="403">
        <f>'0.07'!$X32</f>
        <v>71977.31</v>
      </c>
      <c r="L9" s="403">
        <f>'0.08'!$X32</f>
        <v>82268.789999999994</v>
      </c>
      <c r="M9" s="403">
        <f>'0.09'!$X32</f>
        <v>92699.57</v>
      </c>
      <c r="N9" s="403">
        <f>'0.10'!$X32</f>
        <v>102724.97</v>
      </c>
    </row>
    <row r="10" spans="2:14" ht="38.25">
      <c r="B10" s="429"/>
      <c r="C10" s="430" t="s">
        <v>100</v>
      </c>
      <c r="E10" s="431">
        <f>E9/$E$9</f>
        <v>1</v>
      </c>
      <c r="F10" s="431">
        <f t="shared" ref="F10:N10" si="1">F9/$E$9</f>
        <v>2.0543219993432356</v>
      </c>
      <c r="G10" s="431">
        <f t="shared" si="1"/>
        <v>4.0841651198298363</v>
      </c>
      <c r="H10" s="431">
        <f t="shared" si="1"/>
        <v>4.0841651198298363</v>
      </c>
      <c r="I10" s="431">
        <f t="shared" si="1"/>
        <v>5.1130191245581473</v>
      </c>
      <c r="J10" s="431">
        <f t="shared" si="1"/>
        <v>6.1073165795444524</v>
      </c>
      <c r="K10" s="431">
        <f t="shared" si="1"/>
        <v>7.1408115908096566</v>
      </c>
      <c r="L10" s="431">
        <f t="shared" si="1"/>
        <v>8.1618211238220155</v>
      </c>
      <c r="M10" s="431">
        <f t="shared" si="1"/>
        <v>9.1966504988734812</v>
      </c>
      <c r="N10" s="431">
        <f t="shared" si="1"/>
        <v>10.191262447034687</v>
      </c>
    </row>
  </sheetData>
  <mergeCells count="3">
    <mergeCell ref="B3:B4"/>
    <mergeCell ref="B6:B7"/>
    <mergeCell ref="B9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43"/>
  <sheetViews>
    <sheetView workbookViewId="0">
      <selection activeCell="C10" sqref="C10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v>14</v>
      </c>
      <c r="D2" s="83"/>
      <c r="E2" s="96" t="s">
        <v>12</v>
      </c>
      <c r="F2" s="247" t="str">
        <f>IF(G$2&lt;2,"д.б. &gt;1","")</f>
        <v/>
      </c>
      <c r="G2" s="144">
        <v>15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1.8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146">
        <v>6</v>
      </c>
      <c r="D6" s="40"/>
      <c r="E6" s="255" t="s">
        <v>13</v>
      </c>
      <c r="F6" s="247" t="str">
        <f>IF(G$6&lt;0,"д.б. &gt;=0","")</f>
        <v/>
      </c>
      <c r="G6" s="146">
        <v>7</v>
      </c>
      <c r="H6" s="41"/>
      <c r="I6" s="255" t="s">
        <v>2</v>
      </c>
      <c r="J6" s="248" t="str">
        <f>IF(K$6&lt;0,"д.б. &gt;=0","")</f>
        <v/>
      </c>
      <c r="K6" s="147">
        <v>5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1</v>
      </c>
      <c r="H7" s="94"/>
      <c r="I7" s="255" t="s">
        <v>3</v>
      </c>
      <c r="J7" s="248" t="str">
        <f>IF(AND(K$6=0,K$7&lt;&gt;0),"д.б. =0","")</f>
        <v/>
      </c>
      <c r="K7" s="143">
        <v>2.5000000000000001E-2</v>
      </c>
      <c r="L7" s="135"/>
      <c r="M7" s="136" t="s">
        <v>35</v>
      </c>
      <c r="N7" s="136"/>
      <c r="O7" s="153"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v>10</v>
      </c>
      <c r="D9" s="290"/>
      <c r="E9" s="287" t="s">
        <v>15</v>
      </c>
      <c r="F9" s="315"/>
      <c r="G9" s="288">
        <v>0</v>
      </c>
      <c r="H9" s="292"/>
      <c r="I9" s="287" t="s">
        <v>4</v>
      </c>
      <c r="J9" s="248" t="str">
        <f>IF(K$9&lt;0,"д.б. &gt;=0","")</f>
        <v/>
      </c>
      <c r="K9" s="293"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0</v>
      </c>
      <c r="H10" s="297"/>
      <c r="I10" s="287" t="s">
        <v>5</v>
      </c>
      <c r="J10" s="248" t="str">
        <f>IF(AND(K$9=0,K$10&lt;&gt;0),"д.б. =0","")</f>
        <v/>
      </c>
      <c r="K10" s="298">
        <v>0</v>
      </c>
      <c r="L10" s="294"/>
      <c r="M10" s="299" t="s">
        <v>38</v>
      </c>
      <c r="N10" s="299"/>
      <c r="O10" s="300"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395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1.34</v>
      </c>
      <c r="N20" s="312">
        <f t="shared" ref="N20:N39" si="2">IF($O$10&gt;0,M20/$O$10,0)</f>
        <v>1.2761904761904763E-4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5.7142857142857137E-6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2.1800000000000002</v>
      </c>
      <c r="X20" s="352">
        <f>ROUND(P20+W20,2)</f>
        <v>2.2400000000000002</v>
      </c>
      <c r="Y20" s="355"/>
      <c r="Z20" s="356">
        <f t="shared" ref="Z20:Z39" si="6">IF($O$10&gt;0,ROUND($O$10-X20,2),0)</f>
        <v>10497.76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104995.04000000001</v>
      </c>
      <c r="AC20" s="359">
        <f t="shared" ref="AC20:AC39" si="9">IF(AB20&gt;0,AB20+G20,0)</f>
        <v>104995.04000000001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2.68</v>
      </c>
      <c r="N21" s="312">
        <f t="shared" si="2"/>
        <v>2.5523809523809527E-4</v>
      </c>
      <c r="O21" s="159">
        <f t="shared" si="3"/>
        <v>0.2</v>
      </c>
      <c r="P21" s="212">
        <f t="shared" ref="P21:P39" si="17">ROUND((ROUND(K20,2)*(G21-G20)*$O$4+P20+J21*$O$6),2)</f>
        <v>1.62</v>
      </c>
      <c r="Q21" s="225">
        <f t="shared" si="4"/>
        <v>1.5428571428571431E-4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4.3600000000000003</v>
      </c>
      <c r="X21" s="352">
        <f t="shared" ref="X21:X39" si="19">ROUND(P21+W21,2)</f>
        <v>5.98</v>
      </c>
      <c r="Y21" s="355"/>
      <c r="Z21" s="356">
        <f t="shared" si="6"/>
        <v>10494.02</v>
      </c>
      <c r="AA21" s="357">
        <f t="shared" si="7"/>
        <v>0</v>
      </c>
      <c r="AB21" s="358">
        <f t="shared" si="8"/>
        <v>52487.539999999994</v>
      </c>
      <c r="AC21" s="359">
        <f t="shared" si="9"/>
        <v>52502.539999999994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1.7999999999999999E-2</v>
      </c>
      <c r="K22" s="8">
        <f t="shared" ref="K22:K39" si="20">K21+ROUND(J22,3)</f>
        <v>3.7999999999999999E-2</v>
      </c>
      <c r="L22" s="157"/>
      <c r="M22" s="162">
        <f t="shared" si="1"/>
        <v>5.37</v>
      </c>
      <c r="N22" s="312">
        <f t="shared" si="2"/>
        <v>5.1142857142857142E-4</v>
      </c>
      <c r="O22" s="159">
        <f t="shared" si="3"/>
        <v>0.4</v>
      </c>
      <c r="P22" s="212">
        <f t="shared" si="17"/>
        <v>4.7300000000000004</v>
      </c>
      <c r="Q22" s="225">
        <f t="shared" si="4"/>
        <v>4.5047619047619054E-4</v>
      </c>
      <c r="R22" s="119">
        <f t="shared" ref="R22:R39" si="21">ROUND(P22/O22,0)</f>
        <v>12</v>
      </c>
      <c r="S22" s="120">
        <f t="shared" ref="S22:S39" si="22">ROUND(R22/G22,2)</f>
        <v>0.4</v>
      </c>
      <c r="T22" s="126">
        <f t="shared" si="18"/>
        <v>26</v>
      </c>
      <c r="U22" s="127">
        <f t="shared" ref="U22:U39" si="23">ROUND(T22/G22,2)</f>
        <v>0.87</v>
      </c>
      <c r="V22" s="386"/>
      <c r="W22" s="351">
        <f t="shared" si="5"/>
        <v>8.2799999999999994</v>
      </c>
      <c r="X22" s="352">
        <f t="shared" si="19"/>
        <v>13.01</v>
      </c>
      <c r="Y22" s="355"/>
      <c r="Z22" s="356">
        <f t="shared" si="6"/>
        <v>10486.99</v>
      </c>
      <c r="AA22" s="357">
        <f t="shared" si="7"/>
        <v>0</v>
      </c>
      <c r="AB22" s="358">
        <f t="shared" si="8"/>
        <v>26234.034999999996</v>
      </c>
      <c r="AC22" s="359">
        <f t="shared" si="9"/>
        <v>26264.034999999996</v>
      </c>
      <c r="AD22" s="174">
        <v>3</v>
      </c>
      <c r="AE22" s="389"/>
      <c r="AF22" s="353">
        <f t="shared" si="10"/>
        <v>1.75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3.2000000000000001E-2</v>
      </c>
      <c r="K23" s="8">
        <f t="shared" si="20"/>
        <v>7.0000000000000007E-2</v>
      </c>
      <c r="L23" s="157"/>
      <c r="M23" s="162">
        <f t="shared" si="1"/>
        <v>9.3800000000000008</v>
      </c>
      <c r="N23" s="312">
        <f t="shared" si="2"/>
        <v>8.9333333333333344E-4</v>
      </c>
      <c r="O23" s="159">
        <f t="shared" si="3"/>
        <v>0.7</v>
      </c>
      <c r="P23" s="212">
        <f t="shared" si="17"/>
        <v>10.92</v>
      </c>
      <c r="Q23" s="225">
        <f t="shared" si="4"/>
        <v>1.0399999999999999E-3</v>
      </c>
      <c r="R23" s="119">
        <f t="shared" si="21"/>
        <v>16</v>
      </c>
      <c r="S23" s="120">
        <f t="shared" si="22"/>
        <v>0.36</v>
      </c>
      <c r="T23" s="126">
        <f t="shared" si="18"/>
        <v>30</v>
      </c>
      <c r="U23" s="127">
        <f t="shared" si="23"/>
        <v>0.67</v>
      </c>
      <c r="V23" s="386"/>
      <c r="W23" s="351">
        <f t="shared" si="5"/>
        <v>15.26</v>
      </c>
      <c r="X23" s="352">
        <f t="shared" si="19"/>
        <v>26.18</v>
      </c>
      <c r="Y23" s="355"/>
      <c r="Z23" s="356">
        <f t="shared" si="6"/>
        <v>10473.82</v>
      </c>
      <c r="AA23" s="357">
        <f t="shared" si="7"/>
        <v>0</v>
      </c>
      <c r="AB23" s="358">
        <f t="shared" si="8"/>
        <v>14980.04</v>
      </c>
      <c r="AC23" s="359">
        <f t="shared" si="9"/>
        <v>15025.04</v>
      </c>
      <c r="AD23" s="174">
        <v>4</v>
      </c>
      <c r="AE23" s="389"/>
      <c r="AF23" s="353">
        <f t="shared" si="10"/>
        <v>1.4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5.8000000000000003E-2</v>
      </c>
      <c r="K24" s="15">
        <f t="shared" si="20"/>
        <v>0.128</v>
      </c>
      <c r="L24" s="157"/>
      <c r="M24" s="163">
        <f t="shared" si="1"/>
        <v>17.43</v>
      </c>
      <c r="N24" s="313">
        <f t="shared" si="2"/>
        <v>1.66E-3</v>
      </c>
      <c r="O24" s="160">
        <f t="shared" si="3"/>
        <v>1.3</v>
      </c>
      <c r="P24" s="213">
        <f t="shared" si="17"/>
        <v>21.77</v>
      </c>
      <c r="Q24" s="224">
        <f t="shared" si="4"/>
        <v>2.0733333333333333E-3</v>
      </c>
      <c r="R24" s="121">
        <f t="shared" si="21"/>
        <v>17</v>
      </c>
      <c r="S24" s="122">
        <f t="shared" si="22"/>
        <v>0.28000000000000003</v>
      </c>
      <c r="T24" s="132">
        <f t="shared" si="18"/>
        <v>31</v>
      </c>
      <c r="U24" s="122">
        <f t="shared" si="23"/>
        <v>0.52</v>
      </c>
      <c r="V24" s="386"/>
      <c r="W24" s="360">
        <f t="shared" si="5"/>
        <v>27.9</v>
      </c>
      <c r="X24" s="361">
        <f t="shared" si="19"/>
        <v>49.67</v>
      </c>
      <c r="Y24" s="355"/>
      <c r="Z24" s="364">
        <f t="shared" si="6"/>
        <v>10450.33</v>
      </c>
      <c r="AA24" s="365">
        <f t="shared" si="7"/>
        <v>0</v>
      </c>
      <c r="AB24" s="366">
        <f t="shared" si="8"/>
        <v>8055.8846153846152</v>
      </c>
      <c r="AC24" s="367">
        <f t="shared" si="9"/>
        <v>8115.8846153846152</v>
      </c>
      <c r="AD24" s="174">
        <v>5</v>
      </c>
      <c r="AE24" s="389"/>
      <c r="AF24" s="362">
        <f t="shared" si="10"/>
        <v>1.28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0.107</v>
      </c>
      <c r="K25" s="8">
        <f t="shared" si="20"/>
        <v>0.23499999999999999</v>
      </c>
      <c r="L25" s="157"/>
      <c r="M25" s="162">
        <f t="shared" si="1"/>
        <v>34.590000000000003</v>
      </c>
      <c r="N25" s="312">
        <f t="shared" si="2"/>
        <v>3.2942857142857144E-3</v>
      </c>
      <c r="O25" s="159">
        <f t="shared" si="3"/>
        <v>2.4</v>
      </c>
      <c r="P25" s="212">
        <f t="shared" si="17"/>
        <v>41.91</v>
      </c>
      <c r="Q25" s="225">
        <f t="shared" si="4"/>
        <v>3.9914285714285711E-3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51.23</v>
      </c>
      <c r="X25" s="352">
        <f t="shared" si="19"/>
        <v>93.14</v>
      </c>
      <c r="Y25" s="355"/>
      <c r="Z25" s="356">
        <f t="shared" si="6"/>
        <v>10406.86</v>
      </c>
      <c r="AA25" s="357">
        <f t="shared" si="7"/>
        <v>0.01</v>
      </c>
      <c r="AB25" s="358">
        <f t="shared" si="8"/>
        <v>4353.2683333333343</v>
      </c>
      <c r="AC25" s="359">
        <f t="shared" si="9"/>
        <v>4428.2683333333343</v>
      </c>
      <c r="AD25" s="174">
        <v>6</v>
      </c>
      <c r="AE25" s="389"/>
      <c r="AF25" s="353">
        <f t="shared" si="10"/>
        <v>1.22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0.20100000000000001</v>
      </c>
      <c r="K26" s="8">
        <f t="shared" si="20"/>
        <v>0.436</v>
      </c>
      <c r="L26" s="157"/>
      <c r="M26" s="162">
        <f t="shared" si="1"/>
        <v>67.78</v>
      </c>
      <c r="N26" s="312">
        <f t="shared" si="2"/>
        <v>6.4552380952380955E-3</v>
      </c>
      <c r="O26" s="159">
        <f t="shared" si="3"/>
        <v>4.4000000000000004</v>
      </c>
      <c r="P26" s="212">
        <f t="shared" si="17"/>
        <v>81.52</v>
      </c>
      <c r="Q26" s="225">
        <f t="shared" si="4"/>
        <v>7.7638095238095235E-3</v>
      </c>
      <c r="R26" s="119">
        <f t="shared" si="21"/>
        <v>19</v>
      </c>
      <c r="S26" s="120">
        <f t="shared" si="22"/>
        <v>0.21</v>
      </c>
      <c r="T26" s="126">
        <f t="shared" si="18"/>
        <v>35</v>
      </c>
      <c r="U26" s="127">
        <f t="shared" si="23"/>
        <v>0.38</v>
      </c>
      <c r="V26" s="386"/>
      <c r="W26" s="351">
        <f t="shared" si="5"/>
        <v>95.05</v>
      </c>
      <c r="X26" s="352">
        <f t="shared" si="19"/>
        <v>176.57</v>
      </c>
      <c r="Y26" s="355"/>
      <c r="Z26" s="356">
        <f t="shared" si="6"/>
        <v>10323.43</v>
      </c>
      <c r="AA26" s="357">
        <f t="shared" si="7"/>
        <v>0.02</v>
      </c>
      <c r="AB26" s="358">
        <f t="shared" si="8"/>
        <v>2363.5159090909087</v>
      </c>
      <c r="AC26" s="359">
        <f t="shared" si="9"/>
        <v>2454.5159090909087</v>
      </c>
      <c r="AD26" s="174">
        <v>7</v>
      </c>
      <c r="AE26" s="389"/>
      <c r="AF26" s="353">
        <f t="shared" si="10"/>
        <v>1.17</v>
      </c>
      <c r="AG26" s="354">
        <f t="shared" si="11"/>
        <v>0.01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0.38200000000000001</v>
      </c>
      <c r="K27" s="8">
        <f t="shared" si="20"/>
        <v>0.81800000000000006</v>
      </c>
      <c r="L27" s="157"/>
      <c r="M27" s="162">
        <f t="shared" si="1"/>
        <v>134.49</v>
      </c>
      <c r="N27" s="312">
        <f t="shared" si="2"/>
        <v>1.280857142857143E-2</v>
      </c>
      <c r="O27" s="159">
        <f t="shared" si="3"/>
        <v>8.1999999999999993</v>
      </c>
      <c r="P27" s="212">
        <f t="shared" si="17"/>
        <v>158.61000000000001</v>
      </c>
      <c r="Q27" s="225">
        <f t="shared" si="4"/>
        <v>1.5105714285714287E-2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178.32</v>
      </c>
      <c r="X27" s="352">
        <f t="shared" si="19"/>
        <v>336.93</v>
      </c>
      <c r="Y27" s="355"/>
      <c r="Z27" s="356">
        <f t="shared" si="6"/>
        <v>10163.07</v>
      </c>
      <c r="AA27" s="357">
        <f t="shared" si="7"/>
        <v>0.03</v>
      </c>
      <c r="AB27" s="358">
        <f t="shared" si="8"/>
        <v>1256.7958536585365</v>
      </c>
      <c r="AC27" s="359">
        <f t="shared" si="9"/>
        <v>1364.7958536585365</v>
      </c>
      <c r="AD27" s="174">
        <v>8</v>
      </c>
      <c r="AE27" s="389"/>
      <c r="AF27" s="353">
        <f t="shared" si="10"/>
        <v>1.1200000000000001</v>
      </c>
      <c r="AG27" s="354">
        <f t="shared" si="11"/>
        <v>0.02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0.73499999999999999</v>
      </c>
      <c r="K28" s="8">
        <f t="shared" si="20"/>
        <v>1.5529999999999999</v>
      </c>
      <c r="L28" s="157"/>
      <c r="M28" s="162">
        <f t="shared" si="1"/>
        <v>269.68</v>
      </c>
      <c r="N28" s="312">
        <f t="shared" si="2"/>
        <v>2.5683809523809525E-2</v>
      </c>
      <c r="O28" s="159">
        <f t="shared" si="3"/>
        <v>15.5</v>
      </c>
      <c r="P28" s="212">
        <f t="shared" si="17"/>
        <v>310.62</v>
      </c>
      <c r="Q28" s="225">
        <f t="shared" si="4"/>
        <v>2.9582857142857143E-2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338.55</v>
      </c>
      <c r="X28" s="352">
        <f t="shared" si="19"/>
        <v>649.16999999999996</v>
      </c>
      <c r="Y28" s="355"/>
      <c r="Z28" s="356">
        <f t="shared" si="6"/>
        <v>9850.83</v>
      </c>
      <c r="AA28" s="357">
        <f t="shared" si="7"/>
        <v>0.06</v>
      </c>
      <c r="AB28" s="358">
        <f t="shared" si="8"/>
        <v>653.01096774193547</v>
      </c>
      <c r="AC28" s="359">
        <f t="shared" si="9"/>
        <v>779.01096774193547</v>
      </c>
      <c r="AD28" s="174">
        <v>9</v>
      </c>
      <c r="AE28" s="389"/>
      <c r="AF28" s="353">
        <f t="shared" si="10"/>
        <v>1.0900000000000001</v>
      </c>
      <c r="AG28" s="354">
        <f t="shared" si="11"/>
        <v>0.03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1.4330000000000001</v>
      </c>
      <c r="K29" s="15">
        <f t="shared" si="20"/>
        <v>2.9859999999999998</v>
      </c>
      <c r="L29" s="157"/>
      <c r="M29" s="163">
        <f t="shared" si="1"/>
        <v>490.38</v>
      </c>
      <c r="N29" s="313">
        <f t="shared" si="2"/>
        <v>4.6702857142857143E-2</v>
      </c>
      <c r="O29" s="160">
        <f t="shared" si="3"/>
        <v>29.9</v>
      </c>
      <c r="P29" s="213">
        <f t="shared" si="17"/>
        <v>613.72</v>
      </c>
      <c r="Q29" s="224">
        <f t="shared" si="4"/>
        <v>5.8449523809523812E-2</v>
      </c>
      <c r="R29" s="121">
        <f t="shared" si="21"/>
        <v>21</v>
      </c>
      <c r="S29" s="122">
        <f t="shared" si="22"/>
        <v>0.14000000000000001</v>
      </c>
      <c r="T29" s="132">
        <f t="shared" si="18"/>
        <v>38</v>
      </c>
      <c r="U29" s="122">
        <f t="shared" si="23"/>
        <v>0.26</v>
      </c>
      <c r="V29" s="386"/>
      <c r="W29" s="360">
        <f t="shared" si="5"/>
        <v>650.95000000000005</v>
      </c>
      <c r="X29" s="361">
        <f t="shared" si="19"/>
        <v>1264.67</v>
      </c>
      <c r="Y29" s="355"/>
      <c r="Z29" s="364">
        <f t="shared" si="6"/>
        <v>9235.33</v>
      </c>
      <c r="AA29" s="365">
        <f t="shared" si="7"/>
        <v>0.12</v>
      </c>
      <c r="AB29" s="366">
        <f t="shared" si="8"/>
        <v>326.29063545150501</v>
      </c>
      <c r="AC29" s="367">
        <f t="shared" si="9"/>
        <v>471.29063545150501</v>
      </c>
      <c r="AD29" s="174">
        <v>10</v>
      </c>
      <c r="AE29" s="389"/>
      <c r="AF29" s="362">
        <f t="shared" si="10"/>
        <v>1.06</v>
      </c>
      <c r="AG29" s="363">
        <f t="shared" si="11"/>
        <v>0.06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2.83</v>
      </c>
      <c r="K30" s="8">
        <f t="shared" si="20"/>
        <v>5.8159999999999998</v>
      </c>
      <c r="L30" s="157"/>
      <c r="M30" s="162">
        <f t="shared" si="1"/>
        <v>896.3</v>
      </c>
      <c r="N30" s="312">
        <f t="shared" si="2"/>
        <v>8.5361904761904764E-2</v>
      </c>
      <c r="O30" s="159">
        <f t="shared" si="3"/>
        <v>58.2</v>
      </c>
      <c r="P30" s="212">
        <f t="shared" si="17"/>
        <v>1228.7</v>
      </c>
      <c r="Q30" s="225">
        <f t="shared" si="4"/>
        <v>0.11701904761904762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1267.8900000000001</v>
      </c>
      <c r="X30" s="352">
        <f t="shared" si="19"/>
        <v>2496.59</v>
      </c>
      <c r="Y30" s="355"/>
      <c r="Z30" s="356">
        <f t="shared" si="6"/>
        <v>8003.41</v>
      </c>
      <c r="AA30" s="357">
        <f t="shared" si="7"/>
        <v>0.24</v>
      </c>
      <c r="AB30" s="358">
        <f t="shared" si="8"/>
        <v>154.94367697594501</v>
      </c>
      <c r="AC30" s="359">
        <f t="shared" si="9"/>
        <v>319.94367697594498</v>
      </c>
      <c r="AD30" s="174">
        <v>11</v>
      </c>
      <c r="AE30" s="389"/>
      <c r="AF30" s="353">
        <f t="shared" si="10"/>
        <v>1.03</v>
      </c>
      <c r="AG30" s="354">
        <f t="shared" si="11"/>
        <v>0.12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5.66</v>
      </c>
      <c r="K31" s="8">
        <f t="shared" si="20"/>
        <v>11.475999999999999</v>
      </c>
      <c r="L31" s="157"/>
      <c r="M31" s="162">
        <f t="shared" si="1"/>
        <v>1653.14</v>
      </c>
      <c r="N31" s="312">
        <f t="shared" si="2"/>
        <v>0.15744190476190478</v>
      </c>
      <c r="O31" s="159">
        <f t="shared" si="3"/>
        <v>114.8</v>
      </c>
      <c r="P31" s="212">
        <f t="shared" si="17"/>
        <v>2484.86</v>
      </c>
      <c r="Q31" s="225">
        <f t="shared" si="4"/>
        <v>0.23665333333333335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2501.77</v>
      </c>
      <c r="X31" s="352">
        <f t="shared" si="19"/>
        <v>4986.63</v>
      </c>
      <c r="Y31" s="355"/>
      <c r="Z31" s="356">
        <f t="shared" si="6"/>
        <v>5513.37</v>
      </c>
      <c r="AA31" s="357">
        <f t="shared" si="7"/>
        <v>0.47</v>
      </c>
      <c r="AB31" s="358">
        <f t="shared" si="8"/>
        <v>65.45980836236933</v>
      </c>
      <c r="AC31" s="359">
        <f t="shared" si="9"/>
        <v>251.45980836236933</v>
      </c>
      <c r="AD31" s="174">
        <v>12</v>
      </c>
      <c r="AE31" s="389"/>
      <c r="AF31" s="353">
        <f t="shared" si="10"/>
        <v>1.01</v>
      </c>
      <c r="AG31" s="354">
        <f t="shared" si="11"/>
        <v>0.24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11.462</v>
      </c>
      <c r="K32" s="8">
        <f t="shared" si="20"/>
        <v>22.937999999999999</v>
      </c>
      <c r="L32" s="157"/>
      <c r="M32" s="162">
        <f t="shared" si="1"/>
        <v>3073.97</v>
      </c>
      <c r="N32" s="312">
        <f t="shared" si="2"/>
        <v>0.29275904761904759</v>
      </c>
      <c r="O32" s="159">
        <f t="shared" si="3"/>
        <v>229.4</v>
      </c>
      <c r="P32" s="212">
        <f t="shared" si="17"/>
        <v>5079.2299999999996</v>
      </c>
      <c r="Q32" s="225">
        <f t="shared" si="4"/>
        <v>0.48373619047619043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5000.4799999999996</v>
      </c>
      <c r="X32" s="352">
        <f t="shared" si="19"/>
        <v>10079.709999999999</v>
      </c>
      <c r="Y32" s="355"/>
      <c r="Z32" s="356">
        <f t="shared" si="6"/>
        <v>420.29</v>
      </c>
      <c r="AA32" s="357">
        <f t="shared" si="7"/>
        <v>0.96</v>
      </c>
      <c r="AB32" s="358">
        <f t="shared" si="8"/>
        <v>19.270592850915435</v>
      </c>
      <c r="AC32" s="359">
        <f t="shared" si="9"/>
        <v>227.27059285091542</v>
      </c>
      <c r="AD32" s="174">
        <v>13</v>
      </c>
      <c r="AE32" s="389"/>
      <c r="AF32" s="353">
        <f t="shared" si="10"/>
        <v>0.98</v>
      </c>
      <c r="AG32" s="354">
        <f t="shared" si="11"/>
        <v>0.48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23.497</v>
      </c>
      <c r="K33" s="8">
        <f t="shared" si="20"/>
        <v>46.435000000000002</v>
      </c>
      <c r="L33" s="157"/>
      <c r="M33" s="162">
        <f t="shared" si="1"/>
        <v>5758.59</v>
      </c>
      <c r="N33" s="312">
        <f t="shared" si="2"/>
        <v>0.54843714285714285</v>
      </c>
      <c r="O33" s="159">
        <f t="shared" si="3"/>
        <v>464.4</v>
      </c>
      <c r="P33" s="212">
        <f t="shared" si="17"/>
        <v>10496.41</v>
      </c>
      <c r="Q33" s="225">
        <f t="shared" si="4"/>
        <v>0.99965809523809523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10122.83</v>
      </c>
      <c r="X33" s="352">
        <f t="shared" si="19"/>
        <v>20619.240000000002</v>
      </c>
      <c r="Y33" s="355"/>
      <c r="Z33" s="356">
        <f t="shared" si="6"/>
        <v>-10119.24</v>
      </c>
      <c r="AA33" s="357">
        <f t="shared" si="7"/>
        <v>1.96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0.96</v>
      </c>
      <c r="AG33" s="354">
        <f t="shared" si="11"/>
        <v>0.96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48.756</v>
      </c>
      <c r="K34" s="15">
        <f t="shared" si="20"/>
        <v>95.191000000000003</v>
      </c>
      <c r="L34" s="157"/>
      <c r="M34" s="163">
        <f t="shared" si="1"/>
        <v>10851.65</v>
      </c>
      <c r="N34" s="313">
        <f t="shared" si="2"/>
        <v>1.0334904761904762</v>
      </c>
      <c r="O34" s="160">
        <f t="shared" si="3"/>
        <v>951.9</v>
      </c>
      <c r="P34" s="213">
        <f t="shared" si="17"/>
        <v>21934.55</v>
      </c>
      <c r="Q34" s="224">
        <f t="shared" si="4"/>
        <v>2.089004761904762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20751.64</v>
      </c>
      <c r="X34" s="361">
        <f t="shared" si="19"/>
        <v>42686.19</v>
      </c>
      <c r="Y34" s="355"/>
      <c r="Z34" s="364">
        <f t="shared" si="6"/>
        <v>-32186.19</v>
      </c>
      <c r="AA34" s="365">
        <f t="shared" si="7"/>
        <v>4.07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1.98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102.38800000000001</v>
      </c>
      <c r="K35" s="8">
        <f t="shared" si="20"/>
        <v>197.57900000000001</v>
      </c>
      <c r="L35" s="157"/>
      <c r="M35" s="162">
        <f t="shared" si="1"/>
        <v>20548.330000000002</v>
      </c>
      <c r="N35" s="312">
        <f t="shared" si="2"/>
        <v>1.9569838095238097</v>
      </c>
      <c r="O35" s="159">
        <f t="shared" si="3"/>
        <v>1975.8</v>
      </c>
      <c r="P35" s="212">
        <f t="shared" si="17"/>
        <v>46346.38</v>
      </c>
      <c r="Q35" s="225">
        <f t="shared" si="4"/>
        <v>4.4139409523809521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43072.22</v>
      </c>
      <c r="X35" s="352">
        <f t="shared" si="19"/>
        <v>89418.6</v>
      </c>
      <c r="Y35" s="355"/>
      <c r="Z35" s="356">
        <f t="shared" si="6"/>
        <v>-78918.600000000006</v>
      </c>
      <c r="AA35" s="357">
        <f t="shared" si="7"/>
        <v>8.52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4.0999999999999996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217.57499999999999</v>
      </c>
      <c r="K36" s="8">
        <f t="shared" si="20"/>
        <v>415.154</v>
      </c>
      <c r="L36" s="157"/>
      <c r="M36" s="162">
        <f t="shared" si="1"/>
        <v>39024.080000000002</v>
      </c>
      <c r="N36" s="312">
        <f t="shared" si="2"/>
        <v>3.7165790476190477</v>
      </c>
      <c r="O36" s="159">
        <f t="shared" si="3"/>
        <v>4151.5</v>
      </c>
      <c r="P36" s="212">
        <f t="shared" si="17"/>
        <v>99022.63</v>
      </c>
      <c r="Q36" s="225">
        <f t="shared" si="4"/>
        <v>9.4307266666666667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90503.57</v>
      </c>
      <c r="X36" s="352">
        <f t="shared" si="19"/>
        <v>189526.2</v>
      </c>
      <c r="Y36" s="355"/>
      <c r="Z36" s="356">
        <f t="shared" si="6"/>
        <v>-179026.2</v>
      </c>
      <c r="AA36" s="357">
        <f t="shared" si="7"/>
        <v>18.05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8.6199999999999992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467.786</v>
      </c>
      <c r="K37" s="8">
        <f t="shared" si="20"/>
        <v>882.94</v>
      </c>
      <c r="L37" s="157"/>
      <c r="M37" s="162">
        <f t="shared" si="1"/>
        <v>74166.960000000006</v>
      </c>
      <c r="N37" s="312">
        <f t="shared" si="2"/>
        <v>7.0635200000000005</v>
      </c>
      <c r="O37" s="159">
        <f t="shared" si="3"/>
        <v>8829.4</v>
      </c>
      <c r="P37" s="212">
        <f t="shared" si="17"/>
        <v>213919.85</v>
      </c>
      <c r="Q37" s="225">
        <f t="shared" si="4"/>
        <v>20.373319047619049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192480.92</v>
      </c>
      <c r="X37" s="352">
        <f t="shared" si="19"/>
        <v>406400.77</v>
      </c>
      <c r="Y37" s="355"/>
      <c r="Z37" s="356">
        <f t="shared" si="6"/>
        <v>-395900.77</v>
      </c>
      <c r="AA37" s="357">
        <f t="shared" si="7"/>
        <v>38.700000000000003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18.329999999999998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1017.4349999999999</v>
      </c>
      <c r="K38" s="8">
        <f t="shared" si="20"/>
        <v>1900.375</v>
      </c>
      <c r="L38" s="157"/>
      <c r="M38" s="162">
        <f t="shared" si="1"/>
        <v>140628.15</v>
      </c>
      <c r="N38" s="312">
        <f t="shared" si="2"/>
        <v>13.393157142857142</v>
      </c>
      <c r="O38" s="159">
        <f t="shared" si="3"/>
        <v>19003.8</v>
      </c>
      <c r="P38" s="212">
        <f t="shared" si="17"/>
        <v>467247.66</v>
      </c>
      <c r="Q38" s="225">
        <f t="shared" si="4"/>
        <v>44.499777142857141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414281.75</v>
      </c>
      <c r="X38" s="352">
        <f t="shared" si="19"/>
        <v>881529.41</v>
      </c>
      <c r="Y38" s="355"/>
      <c r="Z38" s="356">
        <f t="shared" si="6"/>
        <v>-871029.41</v>
      </c>
      <c r="AA38" s="357">
        <f t="shared" si="7"/>
        <v>83.96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39.46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2238.357</v>
      </c>
      <c r="K39" s="18">
        <f t="shared" si="20"/>
        <v>4138.732</v>
      </c>
      <c r="L39" s="157"/>
      <c r="M39" s="164">
        <f t="shared" si="1"/>
        <v>264878.71000000002</v>
      </c>
      <c r="N39" s="314">
        <f t="shared" si="2"/>
        <v>25.226543809523811</v>
      </c>
      <c r="O39" s="161">
        <f t="shared" si="3"/>
        <v>41387.300000000003</v>
      </c>
      <c r="P39" s="211">
        <f t="shared" si="17"/>
        <v>1031788</v>
      </c>
      <c r="Q39" s="226">
        <f t="shared" si="4"/>
        <v>98.265523809523813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902243.58</v>
      </c>
      <c r="X39" s="369">
        <f t="shared" si="19"/>
        <v>1934031.58</v>
      </c>
      <c r="Y39" s="355"/>
      <c r="Z39" s="372">
        <f t="shared" si="6"/>
        <v>-1923531.58</v>
      </c>
      <c r="AA39" s="373">
        <f t="shared" si="7"/>
        <v>184.19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85.93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4"/>
      <c r="W43" s="415">
        <v>5</v>
      </c>
      <c r="X43" s="416"/>
      <c r="Y43" s="394"/>
      <c r="Z43" s="394"/>
      <c r="AA43" s="415">
        <v>6</v>
      </c>
      <c r="AB43" s="415"/>
      <c r="AF43" s="415">
        <v>7</v>
      </c>
      <c r="AG43" s="415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honeticPr fontId="2" type="noConversion"/>
  <pageMargins left="0.75" right="0.75" top="1" bottom="1" header="0.5" footer="0.5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43"/>
  <sheetViews>
    <sheetView topLeftCell="B1" workbookViewId="0">
      <selection activeCell="P17" sqref="P17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0.02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395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7"/>
      <c r="M20" s="162">
        <f t="shared" ref="M20:M39" si="1">ROUND(C20*O20-K20*$O$6,2)</f>
        <v>2.68</v>
      </c>
      <c r="N20" s="312">
        <f t="shared" ref="N20:N39" si="2">IF($O$10&gt;0,M20/$O$10,0)</f>
        <v>2.5523809523809527E-4</v>
      </c>
      <c r="O20" s="159">
        <f t="shared" ref="O20:O39" si="3">ROUND(ROUND(K20,2)*$O$4,2)</f>
        <v>0.2</v>
      </c>
      <c r="P20" s="212">
        <f>ROUND(J20*$O$6,2)</f>
        <v>0.12</v>
      </c>
      <c r="Q20" s="225">
        <f t="shared" ref="Q20:Q39" si="4">P20/$O$10</f>
        <v>1.1428571428571427E-5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4.3600000000000003</v>
      </c>
      <c r="X20" s="352">
        <f>ROUND(P20+W20,2)</f>
        <v>4.4800000000000004</v>
      </c>
      <c r="Y20" s="355"/>
      <c r="Z20" s="356">
        <f t="shared" ref="Z20:Z39" si="6">IF($O$10&gt;0,ROUND($O$10-X20,2),0)</f>
        <v>10495.52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52495.039999999994</v>
      </c>
      <c r="AC20" s="359">
        <f t="shared" ref="AC20:AC39" si="9">IF(AB20&gt;0,AB20+G20,0)</f>
        <v>52495.039999999994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7"/>
      <c r="M21" s="162">
        <f t="shared" si="1"/>
        <v>5.36</v>
      </c>
      <c r="N21" s="312">
        <f t="shared" si="2"/>
        <v>5.1047619047619053E-4</v>
      </c>
      <c r="O21" s="159">
        <f t="shared" si="3"/>
        <v>0.4</v>
      </c>
      <c r="P21" s="212">
        <f t="shared" ref="P21:P39" si="17">ROUND((ROUND(K20,2)*(G21-G20)*$O$4+P20+J21*$O$6),2)</f>
        <v>3.24</v>
      </c>
      <c r="Q21" s="225">
        <f t="shared" si="4"/>
        <v>3.0857142857142861E-4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8.7200000000000006</v>
      </c>
      <c r="X21" s="352">
        <f t="shared" ref="X21:X39" si="19">ROUND(P21+W21,2)</f>
        <v>11.96</v>
      </c>
      <c r="Y21" s="355"/>
      <c r="Z21" s="356">
        <f t="shared" si="6"/>
        <v>10488.04</v>
      </c>
      <c r="AA21" s="357">
        <f t="shared" si="7"/>
        <v>0</v>
      </c>
      <c r="AB21" s="358">
        <f t="shared" si="8"/>
        <v>26237.539999999997</v>
      </c>
      <c r="AC21" s="359">
        <f t="shared" si="9"/>
        <v>26252.539999999997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3.5999999999999997E-2</v>
      </c>
      <c r="K22" s="8">
        <f t="shared" ref="K22:K39" si="20">K21+ROUND(J22,3)</f>
        <v>7.5999999999999998E-2</v>
      </c>
      <c r="L22" s="157"/>
      <c r="M22" s="162">
        <f t="shared" si="1"/>
        <v>10.74</v>
      </c>
      <c r="N22" s="312">
        <f t="shared" si="2"/>
        <v>1.0228571428571428E-3</v>
      </c>
      <c r="O22" s="159">
        <f t="shared" si="3"/>
        <v>0.8</v>
      </c>
      <c r="P22" s="212">
        <f t="shared" si="17"/>
        <v>9.4600000000000009</v>
      </c>
      <c r="Q22" s="225">
        <f t="shared" si="4"/>
        <v>9.0095238095238108E-4</v>
      </c>
      <c r="R22" s="119">
        <f t="shared" ref="R22:R39" si="21">ROUND(P22/O22,0)</f>
        <v>12</v>
      </c>
      <c r="S22" s="120">
        <f t="shared" ref="S22:S39" si="22">ROUND(R22/G22,2)</f>
        <v>0.4</v>
      </c>
      <c r="T22" s="126">
        <f t="shared" si="18"/>
        <v>26</v>
      </c>
      <c r="U22" s="127">
        <f t="shared" ref="U22:U39" si="23">ROUND(T22/G22,2)</f>
        <v>0.87</v>
      </c>
      <c r="V22" s="386"/>
      <c r="W22" s="351">
        <f t="shared" si="5"/>
        <v>16.57</v>
      </c>
      <c r="X22" s="352">
        <f t="shared" si="19"/>
        <v>26.03</v>
      </c>
      <c r="Y22" s="355"/>
      <c r="Z22" s="356">
        <f t="shared" si="6"/>
        <v>10473.969999999999</v>
      </c>
      <c r="AA22" s="357">
        <f t="shared" si="7"/>
        <v>0</v>
      </c>
      <c r="AB22" s="358">
        <f t="shared" si="8"/>
        <v>13109.032499999999</v>
      </c>
      <c r="AC22" s="359">
        <f t="shared" si="9"/>
        <v>13139.032499999999</v>
      </c>
      <c r="AD22" s="174">
        <v>3</v>
      </c>
      <c r="AE22" s="389"/>
      <c r="AF22" s="353">
        <f t="shared" si="10"/>
        <v>1.75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6.5000000000000002E-2</v>
      </c>
      <c r="K23" s="8">
        <f t="shared" si="20"/>
        <v>0.14100000000000001</v>
      </c>
      <c r="L23" s="157"/>
      <c r="M23" s="162">
        <f t="shared" si="1"/>
        <v>18.75</v>
      </c>
      <c r="N23" s="312">
        <f t="shared" si="2"/>
        <v>1.7857142857142857E-3</v>
      </c>
      <c r="O23" s="159">
        <f t="shared" si="3"/>
        <v>1.4</v>
      </c>
      <c r="P23" s="212">
        <f t="shared" si="17"/>
        <v>21.85</v>
      </c>
      <c r="Q23" s="225">
        <f t="shared" si="4"/>
        <v>2.0809523809523812E-3</v>
      </c>
      <c r="R23" s="119">
        <f t="shared" si="21"/>
        <v>16</v>
      </c>
      <c r="S23" s="120">
        <f t="shared" si="22"/>
        <v>0.36</v>
      </c>
      <c r="T23" s="126">
        <f t="shared" si="18"/>
        <v>30</v>
      </c>
      <c r="U23" s="127">
        <f t="shared" si="23"/>
        <v>0.67</v>
      </c>
      <c r="V23" s="386"/>
      <c r="W23" s="351">
        <f t="shared" si="5"/>
        <v>30.74</v>
      </c>
      <c r="X23" s="352">
        <f t="shared" si="19"/>
        <v>52.59</v>
      </c>
      <c r="Y23" s="355"/>
      <c r="Z23" s="356">
        <f t="shared" si="6"/>
        <v>10447.41</v>
      </c>
      <c r="AA23" s="357">
        <f t="shared" si="7"/>
        <v>0.01</v>
      </c>
      <c r="AB23" s="358">
        <f t="shared" si="8"/>
        <v>7480.0014285714296</v>
      </c>
      <c r="AC23" s="359">
        <f t="shared" si="9"/>
        <v>7525.0014285714296</v>
      </c>
      <c r="AD23" s="174">
        <v>4</v>
      </c>
      <c r="AE23" s="389"/>
      <c r="AF23" s="353">
        <f t="shared" si="10"/>
        <v>1.41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0.11899999999999999</v>
      </c>
      <c r="K24" s="15">
        <f t="shared" si="20"/>
        <v>0.26</v>
      </c>
      <c r="L24" s="157"/>
      <c r="M24" s="163">
        <f t="shared" si="1"/>
        <v>34.840000000000003</v>
      </c>
      <c r="N24" s="313">
        <f t="shared" si="2"/>
        <v>3.3180952380952385E-3</v>
      </c>
      <c r="O24" s="160">
        <f t="shared" si="3"/>
        <v>2.6</v>
      </c>
      <c r="P24" s="213">
        <f t="shared" si="17"/>
        <v>43.56</v>
      </c>
      <c r="Q24" s="224">
        <f t="shared" si="4"/>
        <v>4.1485714285714285E-3</v>
      </c>
      <c r="R24" s="121">
        <f t="shared" si="21"/>
        <v>17</v>
      </c>
      <c r="S24" s="122">
        <f t="shared" si="22"/>
        <v>0.28000000000000003</v>
      </c>
      <c r="T24" s="132">
        <f t="shared" si="18"/>
        <v>31</v>
      </c>
      <c r="U24" s="122">
        <f t="shared" si="23"/>
        <v>0.52</v>
      </c>
      <c r="V24" s="386"/>
      <c r="W24" s="360">
        <f t="shared" si="5"/>
        <v>56.68</v>
      </c>
      <c r="X24" s="361">
        <f t="shared" si="19"/>
        <v>100.24</v>
      </c>
      <c r="Y24" s="355"/>
      <c r="Z24" s="364">
        <f t="shared" si="6"/>
        <v>10399.76</v>
      </c>
      <c r="AA24" s="365">
        <f t="shared" si="7"/>
        <v>0.01</v>
      </c>
      <c r="AB24" s="366">
        <f t="shared" si="8"/>
        <v>4017.3476923076928</v>
      </c>
      <c r="AC24" s="367">
        <f t="shared" si="9"/>
        <v>4077.3476923076928</v>
      </c>
      <c r="AD24" s="174">
        <v>5</v>
      </c>
      <c r="AE24" s="389"/>
      <c r="AF24" s="362">
        <f t="shared" si="10"/>
        <v>1.3</v>
      </c>
      <c r="AG24" s="363">
        <f t="shared" si="11"/>
        <v>0.01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0.22</v>
      </c>
      <c r="K25" s="8">
        <f t="shared" si="20"/>
        <v>0.48</v>
      </c>
      <c r="L25" s="157"/>
      <c r="M25" s="162">
        <f t="shared" si="1"/>
        <v>69.12</v>
      </c>
      <c r="N25" s="312">
        <f t="shared" si="2"/>
        <v>6.5828571428571429E-3</v>
      </c>
      <c r="O25" s="159">
        <f t="shared" si="3"/>
        <v>4.8</v>
      </c>
      <c r="P25" s="212">
        <f t="shared" si="17"/>
        <v>83.88</v>
      </c>
      <c r="Q25" s="225">
        <f t="shared" si="4"/>
        <v>7.9885714285714282E-3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104.64</v>
      </c>
      <c r="X25" s="352">
        <f t="shared" si="19"/>
        <v>188.52</v>
      </c>
      <c r="Y25" s="355"/>
      <c r="Z25" s="356">
        <f t="shared" si="6"/>
        <v>10311.48</v>
      </c>
      <c r="AA25" s="357">
        <f t="shared" si="7"/>
        <v>0.02</v>
      </c>
      <c r="AB25" s="358">
        <f t="shared" si="8"/>
        <v>2165.6650000000004</v>
      </c>
      <c r="AC25" s="359">
        <f t="shared" si="9"/>
        <v>2240.6650000000004</v>
      </c>
      <c r="AD25" s="174">
        <v>6</v>
      </c>
      <c r="AE25" s="389"/>
      <c r="AF25" s="353">
        <f t="shared" si="10"/>
        <v>1.25</v>
      </c>
      <c r="AG25" s="354">
        <f t="shared" si="11"/>
        <v>0.01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0.41299999999999998</v>
      </c>
      <c r="K26" s="8">
        <f t="shared" si="20"/>
        <v>0.89300000000000002</v>
      </c>
      <c r="L26" s="157"/>
      <c r="M26" s="162">
        <f t="shared" si="1"/>
        <v>137.04</v>
      </c>
      <c r="N26" s="312">
        <f t="shared" si="2"/>
        <v>1.3051428571428571E-2</v>
      </c>
      <c r="O26" s="159">
        <f t="shared" si="3"/>
        <v>8.9</v>
      </c>
      <c r="P26" s="212">
        <f t="shared" si="17"/>
        <v>163.16</v>
      </c>
      <c r="Q26" s="225">
        <f t="shared" si="4"/>
        <v>1.5539047619047619E-2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194.67</v>
      </c>
      <c r="X26" s="352">
        <f t="shared" si="19"/>
        <v>357.83</v>
      </c>
      <c r="Y26" s="355"/>
      <c r="Z26" s="356">
        <f t="shared" si="6"/>
        <v>10142.17</v>
      </c>
      <c r="AA26" s="357">
        <f t="shared" si="7"/>
        <v>0.03</v>
      </c>
      <c r="AB26" s="358">
        <f t="shared" si="8"/>
        <v>1157.0680898876406</v>
      </c>
      <c r="AC26" s="359">
        <f t="shared" si="9"/>
        <v>1248.0680898876406</v>
      </c>
      <c r="AD26" s="174">
        <v>7</v>
      </c>
      <c r="AE26" s="389"/>
      <c r="AF26" s="353">
        <f t="shared" si="10"/>
        <v>1.19</v>
      </c>
      <c r="AG26" s="354">
        <f t="shared" si="11"/>
        <v>0.02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0.78500000000000003</v>
      </c>
      <c r="K27" s="8">
        <f t="shared" si="20"/>
        <v>1.6779999999999999</v>
      </c>
      <c r="L27" s="157"/>
      <c r="M27" s="162">
        <f t="shared" si="1"/>
        <v>275.52999999999997</v>
      </c>
      <c r="N27" s="312">
        <f t="shared" si="2"/>
        <v>2.6240952380952379E-2</v>
      </c>
      <c r="O27" s="159">
        <f t="shared" si="3"/>
        <v>16.8</v>
      </c>
      <c r="P27" s="212">
        <f t="shared" si="17"/>
        <v>319.17</v>
      </c>
      <c r="Q27" s="225">
        <f t="shared" si="4"/>
        <v>3.0397142857142859E-2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365.8</v>
      </c>
      <c r="X27" s="352">
        <f t="shared" si="19"/>
        <v>684.97</v>
      </c>
      <c r="Y27" s="355"/>
      <c r="Z27" s="356">
        <f t="shared" si="6"/>
        <v>9815.0300000000007</v>
      </c>
      <c r="AA27" s="357">
        <f t="shared" si="7"/>
        <v>7.0000000000000007E-2</v>
      </c>
      <c r="AB27" s="358">
        <f t="shared" si="8"/>
        <v>601.64702380952383</v>
      </c>
      <c r="AC27" s="359">
        <f t="shared" si="9"/>
        <v>709.64702380952383</v>
      </c>
      <c r="AD27" s="174">
        <v>8</v>
      </c>
      <c r="AE27" s="389"/>
      <c r="AF27" s="353">
        <f t="shared" si="10"/>
        <v>1.1499999999999999</v>
      </c>
      <c r="AG27" s="354">
        <f t="shared" si="11"/>
        <v>0.03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1.5109999999999999</v>
      </c>
      <c r="K28" s="8">
        <f t="shared" si="20"/>
        <v>3.1890000000000001</v>
      </c>
      <c r="L28" s="157"/>
      <c r="M28" s="162">
        <f t="shared" si="1"/>
        <v>555.07000000000005</v>
      </c>
      <c r="N28" s="312">
        <f t="shared" si="2"/>
        <v>5.2863809523809528E-2</v>
      </c>
      <c r="O28" s="159">
        <f t="shared" si="3"/>
        <v>31.9</v>
      </c>
      <c r="P28" s="212">
        <f t="shared" si="17"/>
        <v>630.64</v>
      </c>
      <c r="Q28" s="225">
        <f t="shared" si="4"/>
        <v>6.0060952380952382E-2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695.2</v>
      </c>
      <c r="X28" s="352">
        <f t="shared" si="19"/>
        <v>1325.84</v>
      </c>
      <c r="Y28" s="355"/>
      <c r="Z28" s="356">
        <f t="shared" si="6"/>
        <v>9174.16</v>
      </c>
      <c r="AA28" s="357">
        <f t="shared" si="7"/>
        <v>0.13</v>
      </c>
      <c r="AB28" s="358">
        <f t="shared" si="8"/>
        <v>305.0257053291536</v>
      </c>
      <c r="AC28" s="359">
        <f t="shared" si="9"/>
        <v>431.0257053291536</v>
      </c>
      <c r="AD28" s="174">
        <v>9</v>
      </c>
      <c r="AE28" s="389"/>
      <c r="AF28" s="353">
        <f t="shared" si="10"/>
        <v>1.1000000000000001</v>
      </c>
      <c r="AG28" s="354">
        <f t="shared" si="11"/>
        <v>7.0000000000000007E-2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2.9460000000000002</v>
      </c>
      <c r="K29" s="15">
        <f t="shared" si="20"/>
        <v>6.1349999999999998</v>
      </c>
      <c r="L29" s="157"/>
      <c r="M29" s="163">
        <f t="shared" si="1"/>
        <v>1006.99</v>
      </c>
      <c r="N29" s="313">
        <f t="shared" si="2"/>
        <v>9.590380952380953E-2</v>
      </c>
      <c r="O29" s="160">
        <f t="shared" si="3"/>
        <v>61.4</v>
      </c>
      <c r="P29" s="213">
        <f t="shared" si="17"/>
        <v>1254.42</v>
      </c>
      <c r="Q29" s="224">
        <f t="shared" si="4"/>
        <v>0.11946857142857144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1337.43</v>
      </c>
      <c r="X29" s="361">
        <f t="shared" si="19"/>
        <v>2591.85</v>
      </c>
      <c r="Y29" s="355"/>
      <c r="Z29" s="364">
        <f t="shared" si="6"/>
        <v>7908.15</v>
      </c>
      <c r="AA29" s="365">
        <f t="shared" si="7"/>
        <v>0.25</v>
      </c>
      <c r="AB29" s="366">
        <f t="shared" si="8"/>
        <v>146.2230293159609</v>
      </c>
      <c r="AC29" s="367">
        <f t="shared" si="9"/>
        <v>291.2230293159609</v>
      </c>
      <c r="AD29" s="174">
        <v>10</v>
      </c>
      <c r="AE29" s="389"/>
      <c r="AF29" s="362">
        <f t="shared" si="10"/>
        <v>1.07</v>
      </c>
      <c r="AG29" s="363">
        <f t="shared" si="11"/>
        <v>0.13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5.8179999999999996</v>
      </c>
      <c r="K30" s="8">
        <f t="shared" si="20"/>
        <v>11.952999999999999</v>
      </c>
      <c r="L30" s="157"/>
      <c r="M30" s="162">
        <f t="shared" si="1"/>
        <v>1840.28</v>
      </c>
      <c r="N30" s="312">
        <f t="shared" si="2"/>
        <v>0.1752647619047619</v>
      </c>
      <c r="O30" s="159">
        <f t="shared" si="3"/>
        <v>119.5</v>
      </c>
      <c r="P30" s="212">
        <f t="shared" si="17"/>
        <v>2517.33</v>
      </c>
      <c r="Q30" s="225">
        <f t="shared" si="4"/>
        <v>0.23974571428571428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2605.75</v>
      </c>
      <c r="X30" s="352">
        <f t="shared" si="19"/>
        <v>5123.08</v>
      </c>
      <c r="Y30" s="355"/>
      <c r="Z30" s="356">
        <f t="shared" si="6"/>
        <v>5376.92</v>
      </c>
      <c r="AA30" s="357">
        <f t="shared" si="7"/>
        <v>0.49</v>
      </c>
      <c r="AB30" s="358">
        <f t="shared" si="8"/>
        <v>62.439497907949793</v>
      </c>
      <c r="AC30" s="359">
        <f t="shared" si="9"/>
        <v>227.4394979079498</v>
      </c>
      <c r="AD30" s="174">
        <v>11</v>
      </c>
      <c r="AE30" s="389"/>
      <c r="AF30" s="353">
        <f t="shared" si="10"/>
        <v>1.04</v>
      </c>
      <c r="AG30" s="354">
        <f t="shared" si="11"/>
        <v>0.25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11.635999999999999</v>
      </c>
      <c r="K31" s="8">
        <f t="shared" si="20"/>
        <v>23.588999999999999</v>
      </c>
      <c r="L31" s="157"/>
      <c r="M31" s="162">
        <f t="shared" si="1"/>
        <v>3396.97</v>
      </c>
      <c r="N31" s="312">
        <f t="shared" si="2"/>
        <v>0.32352095238095235</v>
      </c>
      <c r="O31" s="159">
        <f t="shared" si="3"/>
        <v>235.9</v>
      </c>
      <c r="P31" s="212">
        <f t="shared" si="17"/>
        <v>5096.6499999999996</v>
      </c>
      <c r="Q31" s="225">
        <f t="shared" si="4"/>
        <v>0.48539523809523805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5142.3999999999996</v>
      </c>
      <c r="X31" s="352">
        <f t="shared" si="19"/>
        <v>10239.049999999999</v>
      </c>
      <c r="Y31" s="355"/>
      <c r="Z31" s="356">
        <f t="shared" si="6"/>
        <v>260.95</v>
      </c>
      <c r="AA31" s="357">
        <f t="shared" si="7"/>
        <v>0.98</v>
      </c>
      <c r="AB31" s="358">
        <f t="shared" si="8"/>
        <v>18.54544298431539</v>
      </c>
      <c r="AC31" s="359">
        <f t="shared" si="9"/>
        <v>204.5454429843154</v>
      </c>
      <c r="AD31" s="174">
        <v>12</v>
      </c>
      <c r="AE31" s="389"/>
      <c r="AF31" s="353">
        <f t="shared" si="10"/>
        <v>1.01</v>
      </c>
      <c r="AG31" s="354">
        <f t="shared" si="11"/>
        <v>0.49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23.562999999999999</v>
      </c>
      <c r="K32" s="8">
        <f t="shared" si="20"/>
        <v>47.152000000000001</v>
      </c>
      <c r="L32" s="157"/>
      <c r="M32" s="162">
        <f t="shared" si="1"/>
        <v>6318.09</v>
      </c>
      <c r="N32" s="312">
        <f t="shared" si="2"/>
        <v>0.60172285714285711</v>
      </c>
      <c r="O32" s="159">
        <f t="shared" si="3"/>
        <v>471.5</v>
      </c>
      <c r="P32" s="212">
        <f t="shared" si="17"/>
        <v>10427.83</v>
      </c>
      <c r="Q32" s="225">
        <f t="shared" si="4"/>
        <v>0.99312666666666671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10279.14</v>
      </c>
      <c r="X32" s="352">
        <f t="shared" si="19"/>
        <v>20706.97</v>
      </c>
      <c r="Y32" s="355"/>
      <c r="Z32" s="356">
        <f t="shared" si="6"/>
        <v>-10206.969999999999</v>
      </c>
      <c r="AA32" s="357">
        <f t="shared" si="7"/>
        <v>1.97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0.98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48.304000000000002</v>
      </c>
      <c r="K33" s="8">
        <f t="shared" si="20"/>
        <v>95.456000000000003</v>
      </c>
      <c r="L33" s="157"/>
      <c r="M33" s="162">
        <f t="shared" si="1"/>
        <v>11837.06</v>
      </c>
      <c r="N33" s="312">
        <f t="shared" si="2"/>
        <v>1.1273390476190475</v>
      </c>
      <c r="O33" s="159">
        <f t="shared" si="3"/>
        <v>954.6</v>
      </c>
      <c r="P33" s="212">
        <f t="shared" si="17"/>
        <v>21562.15</v>
      </c>
      <c r="Q33" s="225">
        <f t="shared" si="4"/>
        <v>2.0535380952380953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20809.41</v>
      </c>
      <c r="X33" s="352">
        <f t="shared" si="19"/>
        <v>42371.56</v>
      </c>
      <c r="Y33" s="355"/>
      <c r="Z33" s="356">
        <f t="shared" si="6"/>
        <v>-31871.56</v>
      </c>
      <c r="AA33" s="357">
        <f t="shared" si="7"/>
        <v>4.04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0.97</v>
      </c>
      <c r="AG33" s="354">
        <f t="shared" si="11"/>
        <v>1.98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100.23099999999999</v>
      </c>
      <c r="K34" s="15">
        <f t="shared" si="20"/>
        <v>195.68700000000001</v>
      </c>
      <c r="L34" s="157"/>
      <c r="M34" s="163">
        <f t="shared" si="1"/>
        <v>22308.68</v>
      </c>
      <c r="N34" s="313">
        <f t="shared" si="2"/>
        <v>2.1246361904761906</v>
      </c>
      <c r="O34" s="160">
        <f t="shared" si="3"/>
        <v>1956.9</v>
      </c>
      <c r="P34" s="213">
        <f t="shared" si="17"/>
        <v>45073.94</v>
      </c>
      <c r="Q34" s="224">
        <f t="shared" si="4"/>
        <v>4.2927561904761911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42659.77</v>
      </c>
      <c r="X34" s="361">
        <f t="shared" si="19"/>
        <v>87733.71</v>
      </c>
      <c r="Y34" s="355"/>
      <c r="Z34" s="364">
        <f t="shared" si="6"/>
        <v>-77233.710000000006</v>
      </c>
      <c r="AA34" s="365">
        <f t="shared" si="7"/>
        <v>8.36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4.0599999999999996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210.48500000000001</v>
      </c>
      <c r="K35" s="8">
        <f t="shared" si="20"/>
        <v>406.17200000000003</v>
      </c>
      <c r="L35" s="157"/>
      <c r="M35" s="162">
        <f t="shared" si="1"/>
        <v>42241.67</v>
      </c>
      <c r="N35" s="312">
        <f t="shared" si="2"/>
        <v>4.0230161904761905</v>
      </c>
      <c r="O35" s="159">
        <f t="shared" si="3"/>
        <v>4061.7</v>
      </c>
      <c r="P35" s="212">
        <f t="shared" si="17"/>
        <v>95259.35</v>
      </c>
      <c r="Q35" s="225">
        <f t="shared" si="4"/>
        <v>9.0723190476190485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88545.5</v>
      </c>
      <c r="X35" s="352">
        <f t="shared" si="19"/>
        <v>183804.85</v>
      </c>
      <c r="Y35" s="355"/>
      <c r="Z35" s="356">
        <f t="shared" si="6"/>
        <v>-173304.85</v>
      </c>
      <c r="AA35" s="357">
        <f t="shared" si="7"/>
        <v>17.510000000000002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8.43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447.28100000000001</v>
      </c>
      <c r="K36" s="8">
        <f t="shared" si="20"/>
        <v>853.45299999999997</v>
      </c>
      <c r="L36" s="157"/>
      <c r="M36" s="162">
        <f t="shared" si="1"/>
        <v>80224.28</v>
      </c>
      <c r="N36" s="312">
        <f t="shared" si="2"/>
        <v>7.6404076190476191</v>
      </c>
      <c r="O36" s="159">
        <f t="shared" si="3"/>
        <v>8534.5</v>
      </c>
      <c r="P36" s="212">
        <f t="shared" si="17"/>
        <v>203547.24</v>
      </c>
      <c r="Q36" s="225">
        <f t="shared" si="4"/>
        <v>19.385451428571429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186052.75</v>
      </c>
      <c r="X36" s="352">
        <f t="shared" si="19"/>
        <v>389599.99</v>
      </c>
      <c r="Y36" s="355"/>
      <c r="Z36" s="356">
        <f t="shared" si="6"/>
        <v>-379099.99</v>
      </c>
      <c r="AA36" s="357">
        <f t="shared" si="7"/>
        <v>37.1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17.72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961.654</v>
      </c>
      <c r="K37" s="8">
        <f t="shared" si="20"/>
        <v>1815.107</v>
      </c>
      <c r="L37" s="157"/>
      <c r="M37" s="162">
        <f t="shared" si="1"/>
        <v>152469.26</v>
      </c>
      <c r="N37" s="312">
        <f t="shared" si="2"/>
        <v>14.520881904761906</v>
      </c>
      <c r="O37" s="159">
        <f t="shared" si="3"/>
        <v>18151.099999999999</v>
      </c>
      <c r="P37" s="212">
        <f t="shared" si="17"/>
        <v>439748.66</v>
      </c>
      <c r="Q37" s="225">
        <f t="shared" si="4"/>
        <v>41.880824761904762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395693.33</v>
      </c>
      <c r="X37" s="352">
        <f t="shared" si="19"/>
        <v>835441.99</v>
      </c>
      <c r="Y37" s="355"/>
      <c r="Z37" s="356">
        <f t="shared" si="6"/>
        <v>-824941.99</v>
      </c>
      <c r="AA37" s="357">
        <f t="shared" si="7"/>
        <v>79.569999999999993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37.69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2091.5970000000002</v>
      </c>
      <c r="K38" s="8">
        <f t="shared" si="20"/>
        <v>3906.7040000000002</v>
      </c>
      <c r="L38" s="157"/>
      <c r="M38" s="162">
        <f t="shared" si="1"/>
        <v>289095.78000000003</v>
      </c>
      <c r="N38" s="312">
        <f t="shared" si="2"/>
        <v>27.53293142857143</v>
      </c>
      <c r="O38" s="159">
        <f t="shared" si="3"/>
        <v>39067</v>
      </c>
      <c r="P38" s="212">
        <f t="shared" si="17"/>
        <v>960529.04</v>
      </c>
      <c r="Q38" s="225">
        <f t="shared" si="4"/>
        <v>91.478956190476197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851661.47</v>
      </c>
      <c r="X38" s="352">
        <f t="shared" si="19"/>
        <v>1812190.51</v>
      </c>
      <c r="Y38" s="355"/>
      <c r="Z38" s="356">
        <f t="shared" si="6"/>
        <v>-1801690.51</v>
      </c>
      <c r="AA38" s="357">
        <f t="shared" si="7"/>
        <v>172.59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81.11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4601.5129999999999</v>
      </c>
      <c r="K39" s="18">
        <f t="shared" si="20"/>
        <v>8508.2170000000006</v>
      </c>
      <c r="L39" s="157"/>
      <c r="M39" s="164">
        <f t="shared" si="1"/>
        <v>544526.1</v>
      </c>
      <c r="N39" s="314">
        <f t="shared" si="2"/>
        <v>51.859628571428573</v>
      </c>
      <c r="O39" s="161">
        <f t="shared" si="3"/>
        <v>85082.2</v>
      </c>
      <c r="P39" s="211">
        <f t="shared" si="17"/>
        <v>2121081.12</v>
      </c>
      <c r="Q39" s="226">
        <f t="shared" si="4"/>
        <v>202.00772571428573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1854791.31</v>
      </c>
      <c r="X39" s="369">
        <f t="shared" si="19"/>
        <v>3975872.43</v>
      </c>
      <c r="Y39" s="355"/>
      <c r="Z39" s="372">
        <f t="shared" si="6"/>
        <v>-3965372.43</v>
      </c>
      <c r="AA39" s="373">
        <f t="shared" si="7"/>
        <v>378.65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176.65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4"/>
      <c r="W43" s="415">
        <v>5</v>
      </c>
      <c r="X43" s="416"/>
      <c r="Y43" s="394"/>
      <c r="Z43" s="394"/>
      <c r="AA43" s="415">
        <v>6</v>
      </c>
      <c r="AB43" s="415"/>
      <c r="AF43" s="415">
        <v>7</v>
      </c>
      <c r="AG43" s="415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honeticPr fontId="2" type="noConversion"/>
  <pageMargins left="0.75" right="0.75" top="1" bottom="1" header="0.5" footer="0.5"/>
  <headerFooter alignWithMargins="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0.04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395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0.04</v>
      </c>
      <c r="K20" s="8">
        <f>J20</f>
        <v>0.04</v>
      </c>
      <c r="L20" s="157"/>
      <c r="M20" s="162">
        <f t="shared" ref="M20:M39" si="1">ROUND(C20*O20-K20*$O$6,2)</f>
        <v>5.36</v>
      </c>
      <c r="N20" s="312">
        <f t="shared" ref="N20:N39" si="2">IF($O$10&gt;0,M20/$O$10,0)</f>
        <v>5.1047619047619053E-4</v>
      </c>
      <c r="O20" s="159">
        <f t="shared" ref="O20:O39" si="3">ROUND(ROUND(K20,2)*$O$4,2)</f>
        <v>0.4</v>
      </c>
      <c r="P20" s="212">
        <f>ROUND(J20*$O$6,2)</f>
        <v>0.24</v>
      </c>
      <c r="Q20" s="225">
        <f t="shared" ref="Q20:Q39" si="4">P20/$O$10</f>
        <v>2.2857142857142855E-5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8.7200000000000006</v>
      </c>
      <c r="X20" s="352">
        <f>ROUND(P20+W20,2)</f>
        <v>8.9600000000000009</v>
      </c>
      <c r="Y20" s="355"/>
      <c r="Z20" s="356">
        <f t="shared" ref="Z20:Z39" si="6">IF($O$10&gt;0,ROUND($O$10-X20,2),0)</f>
        <v>10491.04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26245.039999999997</v>
      </c>
      <c r="AC20" s="359">
        <f t="shared" ref="AC20:AC39" si="9">IF(AB20&gt;0,AB20+G20,0)</f>
        <v>26245.039999999997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0.04</v>
      </c>
      <c r="K21" s="8">
        <f>K20+ROUND(J21,3)</f>
        <v>0.08</v>
      </c>
      <c r="L21" s="157"/>
      <c r="M21" s="162">
        <f t="shared" si="1"/>
        <v>10.72</v>
      </c>
      <c r="N21" s="312">
        <f t="shared" si="2"/>
        <v>1.0209523809523811E-3</v>
      </c>
      <c r="O21" s="159">
        <f t="shared" si="3"/>
        <v>0.8</v>
      </c>
      <c r="P21" s="212">
        <f t="shared" ref="P21:P39" si="17">ROUND((ROUND(K20,2)*(G21-G20)*$O$4+P20+J21*$O$6),2)</f>
        <v>6.48</v>
      </c>
      <c r="Q21" s="225">
        <f t="shared" si="4"/>
        <v>6.1714285714285723E-4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17.440000000000001</v>
      </c>
      <c r="X21" s="352">
        <f t="shared" ref="X21:X39" si="19">ROUND(P21+W21,2)</f>
        <v>23.92</v>
      </c>
      <c r="Y21" s="355"/>
      <c r="Z21" s="356">
        <f t="shared" si="6"/>
        <v>10476.08</v>
      </c>
      <c r="AA21" s="357">
        <f t="shared" si="7"/>
        <v>0</v>
      </c>
      <c r="AB21" s="358">
        <f t="shared" si="8"/>
        <v>13112.54</v>
      </c>
      <c r="AC21" s="359">
        <f t="shared" si="9"/>
        <v>13127.54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7.1999999999999995E-2</v>
      </c>
      <c r="K22" s="8">
        <f t="shared" ref="K22:K39" si="20">K21+ROUND(J22,3)</f>
        <v>0.152</v>
      </c>
      <c r="L22" s="157"/>
      <c r="M22" s="162">
        <f t="shared" si="1"/>
        <v>20.09</v>
      </c>
      <c r="N22" s="312">
        <f t="shared" si="2"/>
        <v>1.9133333333333333E-3</v>
      </c>
      <c r="O22" s="159">
        <f t="shared" si="3"/>
        <v>1.5</v>
      </c>
      <c r="P22" s="212">
        <f t="shared" si="17"/>
        <v>18.91</v>
      </c>
      <c r="Q22" s="225">
        <f t="shared" si="4"/>
        <v>1.8009523809523809E-3</v>
      </c>
      <c r="R22" s="119">
        <f t="shared" ref="R22:R39" si="21">ROUND(P22/O22,0)</f>
        <v>13</v>
      </c>
      <c r="S22" s="120">
        <f t="shared" ref="S22:S39" si="22">ROUND(R22/G22,2)</f>
        <v>0.43</v>
      </c>
      <c r="T22" s="126">
        <f t="shared" si="18"/>
        <v>27</v>
      </c>
      <c r="U22" s="127">
        <f t="shared" ref="U22:U39" si="23">ROUND(T22/G22,2)</f>
        <v>0.9</v>
      </c>
      <c r="V22" s="386"/>
      <c r="W22" s="351">
        <f t="shared" si="5"/>
        <v>33.14</v>
      </c>
      <c r="X22" s="352">
        <f t="shared" si="19"/>
        <v>52.05</v>
      </c>
      <c r="Y22" s="355"/>
      <c r="Z22" s="356">
        <f t="shared" si="6"/>
        <v>10447.950000000001</v>
      </c>
      <c r="AA22" s="357">
        <f t="shared" si="7"/>
        <v>0</v>
      </c>
      <c r="AB22" s="358">
        <f t="shared" si="8"/>
        <v>6982.9746666666661</v>
      </c>
      <c r="AC22" s="359">
        <f t="shared" si="9"/>
        <v>7012.9746666666661</v>
      </c>
      <c r="AD22" s="174">
        <v>3</v>
      </c>
      <c r="AE22" s="389"/>
      <c r="AF22" s="353">
        <f t="shared" si="10"/>
        <v>1.75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0.13</v>
      </c>
      <c r="K23" s="8">
        <f t="shared" si="20"/>
        <v>0.28200000000000003</v>
      </c>
      <c r="L23" s="157"/>
      <c r="M23" s="162">
        <f t="shared" si="1"/>
        <v>37.51</v>
      </c>
      <c r="N23" s="312">
        <f t="shared" si="2"/>
        <v>3.5723809523809523E-3</v>
      </c>
      <c r="O23" s="159">
        <f t="shared" si="3"/>
        <v>2.8</v>
      </c>
      <c r="P23" s="212">
        <f t="shared" si="17"/>
        <v>42.19</v>
      </c>
      <c r="Q23" s="225">
        <f t="shared" si="4"/>
        <v>4.0180952380952381E-3</v>
      </c>
      <c r="R23" s="119">
        <f t="shared" si="21"/>
        <v>15</v>
      </c>
      <c r="S23" s="120">
        <f t="shared" si="22"/>
        <v>0.33</v>
      </c>
      <c r="T23" s="126">
        <f t="shared" si="18"/>
        <v>29</v>
      </c>
      <c r="U23" s="127">
        <f t="shared" si="23"/>
        <v>0.64</v>
      </c>
      <c r="V23" s="386"/>
      <c r="W23" s="351">
        <f t="shared" si="5"/>
        <v>61.48</v>
      </c>
      <c r="X23" s="352">
        <f t="shared" si="19"/>
        <v>103.67</v>
      </c>
      <c r="Y23" s="355"/>
      <c r="Z23" s="356">
        <f t="shared" si="6"/>
        <v>10396.33</v>
      </c>
      <c r="AA23" s="357">
        <f t="shared" si="7"/>
        <v>0.01</v>
      </c>
      <c r="AB23" s="358">
        <f t="shared" si="8"/>
        <v>3730.5407142857143</v>
      </c>
      <c r="AC23" s="359">
        <f t="shared" si="9"/>
        <v>3775.5407142857143</v>
      </c>
      <c r="AD23" s="174">
        <v>4</v>
      </c>
      <c r="AE23" s="389"/>
      <c r="AF23" s="353">
        <f t="shared" si="10"/>
        <v>1.46</v>
      </c>
      <c r="AG23" s="354">
        <f t="shared" si="11"/>
        <v>0.01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0.23699999999999999</v>
      </c>
      <c r="K24" s="15">
        <f t="shared" si="20"/>
        <v>0.51900000000000002</v>
      </c>
      <c r="L24" s="157"/>
      <c r="M24" s="163">
        <f t="shared" si="1"/>
        <v>69.69</v>
      </c>
      <c r="N24" s="313">
        <f t="shared" si="2"/>
        <v>6.6371428571428571E-3</v>
      </c>
      <c r="O24" s="160">
        <f t="shared" si="3"/>
        <v>5.2</v>
      </c>
      <c r="P24" s="213">
        <f t="shared" si="17"/>
        <v>85.61</v>
      </c>
      <c r="Q24" s="224">
        <f t="shared" si="4"/>
        <v>8.1533333333333336E-3</v>
      </c>
      <c r="R24" s="121">
        <f t="shared" si="21"/>
        <v>16</v>
      </c>
      <c r="S24" s="122">
        <f t="shared" si="22"/>
        <v>0.27</v>
      </c>
      <c r="T24" s="132">
        <f t="shared" si="18"/>
        <v>30</v>
      </c>
      <c r="U24" s="122">
        <f t="shared" si="23"/>
        <v>0.5</v>
      </c>
      <c r="V24" s="386"/>
      <c r="W24" s="360">
        <f t="shared" si="5"/>
        <v>113.14</v>
      </c>
      <c r="X24" s="361">
        <f t="shared" si="19"/>
        <v>198.75</v>
      </c>
      <c r="Y24" s="355"/>
      <c r="Z24" s="364">
        <f t="shared" si="6"/>
        <v>10301.25</v>
      </c>
      <c r="AA24" s="365">
        <f t="shared" si="7"/>
        <v>0.02</v>
      </c>
      <c r="AB24" s="366">
        <f t="shared" si="8"/>
        <v>1998.415769230769</v>
      </c>
      <c r="AC24" s="367">
        <f t="shared" si="9"/>
        <v>2058.415769230769</v>
      </c>
      <c r="AD24" s="174">
        <v>5</v>
      </c>
      <c r="AE24" s="389"/>
      <c r="AF24" s="362">
        <f t="shared" si="10"/>
        <v>1.32</v>
      </c>
      <c r="AG24" s="363">
        <f t="shared" si="11"/>
        <v>0.01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0.438</v>
      </c>
      <c r="K25" s="8">
        <f t="shared" si="20"/>
        <v>0.95700000000000007</v>
      </c>
      <c r="L25" s="157"/>
      <c r="M25" s="162">
        <f t="shared" si="1"/>
        <v>138.26</v>
      </c>
      <c r="N25" s="312">
        <f t="shared" si="2"/>
        <v>1.3167619047619046E-2</v>
      </c>
      <c r="O25" s="159">
        <f t="shared" si="3"/>
        <v>9.6</v>
      </c>
      <c r="P25" s="212">
        <f t="shared" si="17"/>
        <v>166.24</v>
      </c>
      <c r="Q25" s="225">
        <f t="shared" si="4"/>
        <v>1.5832380952380952E-2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208.63</v>
      </c>
      <c r="X25" s="352">
        <f t="shared" si="19"/>
        <v>374.87</v>
      </c>
      <c r="Y25" s="355"/>
      <c r="Z25" s="356">
        <f t="shared" si="6"/>
        <v>10125.129999999999</v>
      </c>
      <c r="AA25" s="357">
        <f t="shared" si="7"/>
        <v>0.04</v>
      </c>
      <c r="AB25" s="358">
        <f t="shared" si="8"/>
        <v>1072.086875</v>
      </c>
      <c r="AC25" s="359">
        <f t="shared" si="9"/>
        <v>1147.086875</v>
      </c>
      <c r="AD25" s="174">
        <v>6</v>
      </c>
      <c r="AE25" s="389"/>
      <c r="AF25" s="353">
        <f t="shared" si="10"/>
        <v>1.25</v>
      </c>
      <c r="AG25" s="354">
        <f t="shared" si="11"/>
        <v>0.02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0.82099999999999995</v>
      </c>
      <c r="K26" s="8">
        <f t="shared" si="20"/>
        <v>1.778</v>
      </c>
      <c r="L26" s="157"/>
      <c r="M26" s="162">
        <f t="shared" si="1"/>
        <v>274.13</v>
      </c>
      <c r="N26" s="312">
        <f t="shared" si="2"/>
        <v>2.6107619047619046E-2</v>
      </c>
      <c r="O26" s="159">
        <f t="shared" si="3"/>
        <v>17.8</v>
      </c>
      <c r="P26" s="212">
        <f t="shared" si="17"/>
        <v>324.77</v>
      </c>
      <c r="Q26" s="225">
        <f t="shared" si="4"/>
        <v>3.0930476190476189E-2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387.6</v>
      </c>
      <c r="X26" s="352">
        <f t="shared" si="19"/>
        <v>712.37</v>
      </c>
      <c r="Y26" s="355"/>
      <c r="Z26" s="356">
        <f t="shared" si="6"/>
        <v>9787.6299999999992</v>
      </c>
      <c r="AA26" s="357">
        <f t="shared" si="7"/>
        <v>7.0000000000000007E-2</v>
      </c>
      <c r="AB26" s="358">
        <f t="shared" si="8"/>
        <v>567.28707865168531</v>
      </c>
      <c r="AC26" s="359">
        <f t="shared" si="9"/>
        <v>658.28707865168531</v>
      </c>
      <c r="AD26" s="174">
        <v>7</v>
      </c>
      <c r="AE26" s="389"/>
      <c r="AF26" s="353">
        <f t="shared" si="10"/>
        <v>1.19</v>
      </c>
      <c r="AG26" s="354">
        <f t="shared" si="11"/>
        <v>0.04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1.56</v>
      </c>
      <c r="K27" s="8">
        <f t="shared" si="20"/>
        <v>3.3380000000000001</v>
      </c>
      <c r="L27" s="157"/>
      <c r="M27" s="162">
        <f t="shared" si="1"/>
        <v>547.77</v>
      </c>
      <c r="N27" s="312">
        <f t="shared" si="2"/>
        <v>5.2168571428571425E-2</v>
      </c>
      <c r="O27" s="159">
        <f t="shared" si="3"/>
        <v>33.4</v>
      </c>
      <c r="P27" s="212">
        <f t="shared" si="17"/>
        <v>636.73</v>
      </c>
      <c r="Q27" s="225">
        <f t="shared" si="4"/>
        <v>6.0640952380952386E-2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727.68</v>
      </c>
      <c r="X27" s="352">
        <f t="shared" si="19"/>
        <v>1364.41</v>
      </c>
      <c r="Y27" s="355"/>
      <c r="Z27" s="356">
        <f t="shared" si="6"/>
        <v>9135.59</v>
      </c>
      <c r="AA27" s="357">
        <f t="shared" si="7"/>
        <v>0.13</v>
      </c>
      <c r="AB27" s="358">
        <f t="shared" si="8"/>
        <v>290.95011976047908</v>
      </c>
      <c r="AC27" s="359">
        <f t="shared" si="9"/>
        <v>398.95011976047908</v>
      </c>
      <c r="AD27" s="174">
        <v>8</v>
      </c>
      <c r="AE27" s="389"/>
      <c r="AF27" s="353">
        <f t="shared" si="10"/>
        <v>1.1399999999999999</v>
      </c>
      <c r="AG27" s="354">
        <f t="shared" si="11"/>
        <v>7.0000000000000007E-2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3.0030000000000001</v>
      </c>
      <c r="K28" s="8">
        <f t="shared" si="20"/>
        <v>6.3410000000000002</v>
      </c>
      <c r="L28" s="157"/>
      <c r="M28" s="162">
        <f t="shared" si="1"/>
        <v>1103.1500000000001</v>
      </c>
      <c r="N28" s="312">
        <f t="shared" si="2"/>
        <v>0.10506190476190477</v>
      </c>
      <c r="O28" s="159">
        <f t="shared" si="3"/>
        <v>63.4</v>
      </c>
      <c r="P28" s="212">
        <f t="shared" si="17"/>
        <v>1255.95</v>
      </c>
      <c r="Q28" s="225">
        <f t="shared" si="4"/>
        <v>0.11961428571428571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1382.34</v>
      </c>
      <c r="X28" s="352">
        <f t="shared" si="19"/>
        <v>2638.29</v>
      </c>
      <c r="Y28" s="355"/>
      <c r="Z28" s="356">
        <f t="shared" si="6"/>
        <v>7861.71</v>
      </c>
      <c r="AA28" s="357">
        <f t="shared" si="7"/>
        <v>0.25</v>
      </c>
      <c r="AB28" s="358">
        <f t="shared" si="8"/>
        <v>141.44451104100943</v>
      </c>
      <c r="AC28" s="359">
        <f t="shared" si="9"/>
        <v>267.44451104100943</v>
      </c>
      <c r="AD28" s="174">
        <v>9</v>
      </c>
      <c r="AE28" s="389"/>
      <c r="AF28" s="353">
        <f t="shared" si="10"/>
        <v>1.1000000000000001</v>
      </c>
      <c r="AG28" s="354">
        <f t="shared" si="11"/>
        <v>0.13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5.8559999999999999</v>
      </c>
      <c r="K29" s="15">
        <f t="shared" si="20"/>
        <v>12.196999999999999</v>
      </c>
      <c r="L29" s="157"/>
      <c r="M29" s="163">
        <f t="shared" si="1"/>
        <v>2000.82</v>
      </c>
      <c r="N29" s="313">
        <f t="shared" si="2"/>
        <v>0.1905542857142857</v>
      </c>
      <c r="O29" s="160">
        <f t="shared" si="3"/>
        <v>122</v>
      </c>
      <c r="P29" s="213">
        <f t="shared" si="17"/>
        <v>2495.69</v>
      </c>
      <c r="Q29" s="224">
        <f t="shared" si="4"/>
        <v>0.2376847619047619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2658.95</v>
      </c>
      <c r="X29" s="361">
        <f t="shared" si="19"/>
        <v>5154.6400000000003</v>
      </c>
      <c r="Y29" s="355"/>
      <c r="Z29" s="364">
        <f t="shared" si="6"/>
        <v>5345.36</v>
      </c>
      <c r="AA29" s="365">
        <f t="shared" si="7"/>
        <v>0.49</v>
      </c>
      <c r="AB29" s="366">
        <f t="shared" si="8"/>
        <v>61.250163934426226</v>
      </c>
      <c r="AC29" s="367">
        <f t="shared" si="9"/>
        <v>206.25016393442621</v>
      </c>
      <c r="AD29" s="174">
        <v>10</v>
      </c>
      <c r="AE29" s="389"/>
      <c r="AF29" s="362">
        <f t="shared" si="10"/>
        <v>1.07</v>
      </c>
      <c r="AG29" s="363">
        <f t="shared" si="11"/>
        <v>0.25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11.566000000000001</v>
      </c>
      <c r="K30" s="8">
        <f t="shared" si="20"/>
        <v>23.762999999999998</v>
      </c>
      <c r="L30" s="157"/>
      <c r="M30" s="162">
        <f t="shared" si="1"/>
        <v>3659.02</v>
      </c>
      <c r="N30" s="312">
        <f t="shared" si="2"/>
        <v>0.34847809523809525</v>
      </c>
      <c r="O30" s="159">
        <f t="shared" si="3"/>
        <v>237.6</v>
      </c>
      <c r="P30" s="212">
        <f t="shared" si="17"/>
        <v>5005.09</v>
      </c>
      <c r="Q30" s="225">
        <f t="shared" si="4"/>
        <v>0.4766752380952381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5180.33</v>
      </c>
      <c r="X30" s="352">
        <f t="shared" si="19"/>
        <v>10185.42</v>
      </c>
      <c r="Y30" s="355"/>
      <c r="Z30" s="356">
        <f t="shared" si="6"/>
        <v>314.58</v>
      </c>
      <c r="AA30" s="357">
        <f t="shared" si="7"/>
        <v>0.97</v>
      </c>
      <c r="AB30" s="358">
        <f t="shared" si="8"/>
        <v>18.766178451178451</v>
      </c>
      <c r="AC30" s="359">
        <f t="shared" si="9"/>
        <v>183.76617845117846</v>
      </c>
      <c r="AD30" s="174">
        <v>11</v>
      </c>
      <c r="AE30" s="389"/>
      <c r="AF30" s="353">
        <f t="shared" si="10"/>
        <v>1.04</v>
      </c>
      <c r="AG30" s="354">
        <f t="shared" si="11"/>
        <v>0.49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23.132000000000001</v>
      </c>
      <c r="K31" s="8">
        <f t="shared" si="20"/>
        <v>46.894999999999996</v>
      </c>
      <c r="L31" s="157"/>
      <c r="M31" s="162">
        <f t="shared" si="1"/>
        <v>6753.63</v>
      </c>
      <c r="N31" s="312">
        <f t="shared" si="2"/>
        <v>0.64320285714285719</v>
      </c>
      <c r="O31" s="159">
        <f t="shared" si="3"/>
        <v>469</v>
      </c>
      <c r="P31" s="212">
        <f t="shared" si="17"/>
        <v>10133.48</v>
      </c>
      <c r="Q31" s="225">
        <f t="shared" si="4"/>
        <v>0.96509333333333325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10223.11</v>
      </c>
      <c r="X31" s="352">
        <f t="shared" si="19"/>
        <v>20356.59</v>
      </c>
      <c r="Y31" s="355"/>
      <c r="Z31" s="356">
        <f t="shared" si="6"/>
        <v>-9856.59</v>
      </c>
      <c r="AA31" s="357">
        <f t="shared" si="7"/>
        <v>1.94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1.01</v>
      </c>
      <c r="AG31" s="354">
        <f t="shared" si="11"/>
        <v>0.97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46.841999999999999</v>
      </c>
      <c r="K32" s="8">
        <f t="shared" si="20"/>
        <v>93.736999999999995</v>
      </c>
      <c r="L32" s="157"/>
      <c r="M32" s="162">
        <f t="shared" si="1"/>
        <v>12561.18</v>
      </c>
      <c r="N32" s="312">
        <f t="shared" si="2"/>
        <v>1.1963028571428571</v>
      </c>
      <c r="O32" s="159">
        <f t="shared" si="3"/>
        <v>937.4</v>
      </c>
      <c r="P32" s="212">
        <f t="shared" si="17"/>
        <v>20732.53</v>
      </c>
      <c r="Q32" s="225">
        <f t="shared" si="4"/>
        <v>1.9745266666666665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20434.669999999998</v>
      </c>
      <c r="X32" s="352">
        <f t="shared" si="19"/>
        <v>41167.199999999997</v>
      </c>
      <c r="Y32" s="355"/>
      <c r="Z32" s="356">
        <f t="shared" si="6"/>
        <v>-30667.200000000001</v>
      </c>
      <c r="AA32" s="357">
        <f t="shared" si="7"/>
        <v>3.92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1.95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96.025999999999996</v>
      </c>
      <c r="K33" s="8">
        <f t="shared" si="20"/>
        <v>189.76299999999998</v>
      </c>
      <c r="L33" s="157"/>
      <c r="M33" s="162">
        <f t="shared" si="1"/>
        <v>23530.22</v>
      </c>
      <c r="N33" s="312">
        <f t="shared" si="2"/>
        <v>2.2409733333333333</v>
      </c>
      <c r="O33" s="159">
        <f t="shared" si="3"/>
        <v>1897.6</v>
      </c>
      <c r="P33" s="212">
        <f t="shared" si="17"/>
        <v>42868.89</v>
      </c>
      <c r="Q33" s="225">
        <f t="shared" si="4"/>
        <v>4.0827514285714281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41368.33</v>
      </c>
      <c r="X33" s="352">
        <f t="shared" si="19"/>
        <v>84237.22</v>
      </c>
      <c r="Y33" s="355"/>
      <c r="Z33" s="356">
        <f t="shared" si="6"/>
        <v>-73737.22</v>
      </c>
      <c r="AA33" s="357">
        <f t="shared" si="7"/>
        <v>8.02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0.96</v>
      </c>
      <c r="AG33" s="354">
        <f t="shared" si="11"/>
        <v>3.94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199.25399999999999</v>
      </c>
      <c r="K34" s="15">
        <f t="shared" si="20"/>
        <v>389.01699999999994</v>
      </c>
      <c r="L34" s="157"/>
      <c r="M34" s="163">
        <f t="shared" si="1"/>
        <v>44348.3</v>
      </c>
      <c r="N34" s="313">
        <f t="shared" si="2"/>
        <v>4.2236476190476191</v>
      </c>
      <c r="O34" s="160">
        <f t="shared" si="3"/>
        <v>3890.2</v>
      </c>
      <c r="P34" s="213">
        <f t="shared" si="17"/>
        <v>89606.81</v>
      </c>
      <c r="Q34" s="224">
        <f t="shared" si="4"/>
        <v>8.5339819047619052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84805.71</v>
      </c>
      <c r="X34" s="361">
        <f t="shared" si="19"/>
        <v>174412.52</v>
      </c>
      <c r="Y34" s="355"/>
      <c r="Z34" s="364">
        <f t="shared" si="6"/>
        <v>-163912.51999999999</v>
      </c>
      <c r="AA34" s="365">
        <f t="shared" si="7"/>
        <v>16.61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8.08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418.43299999999999</v>
      </c>
      <c r="K35" s="8">
        <f t="shared" si="20"/>
        <v>807.44999999999993</v>
      </c>
      <c r="L35" s="157"/>
      <c r="M35" s="162">
        <f t="shared" si="1"/>
        <v>83974.8</v>
      </c>
      <c r="N35" s="312">
        <f t="shared" si="2"/>
        <v>7.9976000000000003</v>
      </c>
      <c r="O35" s="159">
        <f t="shared" si="3"/>
        <v>8074.5</v>
      </c>
      <c r="P35" s="212">
        <f t="shared" si="17"/>
        <v>189372.41</v>
      </c>
      <c r="Q35" s="225">
        <f t="shared" si="4"/>
        <v>18.035467619047619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176024.1</v>
      </c>
      <c r="X35" s="352">
        <f t="shared" si="19"/>
        <v>365396.51</v>
      </c>
      <c r="Y35" s="355"/>
      <c r="Z35" s="356">
        <f t="shared" si="6"/>
        <v>-354896.51</v>
      </c>
      <c r="AA35" s="357">
        <f t="shared" si="7"/>
        <v>34.799999999999997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16.760000000000002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889.17</v>
      </c>
      <c r="K36" s="8">
        <f t="shared" si="20"/>
        <v>1696.62</v>
      </c>
      <c r="L36" s="157"/>
      <c r="M36" s="162">
        <f t="shared" si="1"/>
        <v>159482.28</v>
      </c>
      <c r="N36" s="312">
        <f t="shared" si="2"/>
        <v>15.188788571428571</v>
      </c>
      <c r="O36" s="159">
        <f t="shared" si="3"/>
        <v>16966.2</v>
      </c>
      <c r="P36" s="212">
        <f t="shared" si="17"/>
        <v>404644.43</v>
      </c>
      <c r="Q36" s="225">
        <f t="shared" si="4"/>
        <v>38.537564761904761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369863.16</v>
      </c>
      <c r="X36" s="352">
        <f t="shared" si="19"/>
        <v>774507.59</v>
      </c>
      <c r="Y36" s="355"/>
      <c r="Z36" s="356">
        <f t="shared" si="6"/>
        <v>-764007.59</v>
      </c>
      <c r="AA36" s="357">
        <f t="shared" si="7"/>
        <v>73.760000000000005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35.229999999999997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1911.7159999999999</v>
      </c>
      <c r="K37" s="8">
        <f t="shared" si="20"/>
        <v>3608.3359999999998</v>
      </c>
      <c r="L37" s="157"/>
      <c r="M37" s="162">
        <f t="shared" si="1"/>
        <v>303100.58</v>
      </c>
      <c r="N37" s="312">
        <f t="shared" si="2"/>
        <v>28.866721904761906</v>
      </c>
      <c r="O37" s="159">
        <f t="shared" si="3"/>
        <v>36083.4</v>
      </c>
      <c r="P37" s="212">
        <f t="shared" si="17"/>
        <v>874202.13</v>
      </c>
      <c r="Q37" s="225">
        <f t="shared" si="4"/>
        <v>83.257345714285719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786617.25</v>
      </c>
      <c r="X37" s="352">
        <f t="shared" si="19"/>
        <v>1660819.38</v>
      </c>
      <c r="Y37" s="355"/>
      <c r="Z37" s="356">
        <f t="shared" si="6"/>
        <v>-1650319.38</v>
      </c>
      <c r="AA37" s="357">
        <f t="shared" si="7"/>
        <v>158.16999999999999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74.92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4157.982</v>
      </c>
      <c r="K38" s="8">
        <f t="shared" si="20"/>
        <v>7766.3179999999993</v>
      </c>
      <c r="L38" s="157"/>
      <c r="M38" s="162">
        <f t="shared" si="1"/>
        <v>574707.68999999994</v>
      </c>
      <c r="N38" s="312">
        <f t="shared" si="2"/>
        <v>54.734065714285705</v>
      </c>
      <c r="O38" s="159">
        <f t="shared" si="3"/>
        <v>77663.199999999997</v>
      </c>
      <c r="P38" s="212">
        <f t="shared" si="17"/>
        <v>1909485.22</v>
      </c>
      <c r="Q38" s="225">
        <f t="shared" si="4"/>
        <v>181.85573523809524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1693057.32</v>
      </c>
      <c r="X38" s="352">
        <f t="shared" si="19"/>
        <v>3602542.54</v>
      </c>
      <c r="Y38" s="355"/>
      <c r="Z38" s="356">
        <f t="shared" si="6"/>
        <v>-3592042.54</v>
      </c>
      <c r="AA38" s="357">
        <f t="shared" si="7"/>
        <v>343.1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161.24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9147.56</v>
      </c>
      <c r="K39" s="18">
        <f t="shared" si="20"/>
        <v>16913.877999999997</v>
      </c>
      <c r="L39" s="157"/>
      <c r="M39" s="164">
        <f t="shared" si="1"/>
        <v>1082488.33</v>
      </c>
      <c r="N39" s="314">
        <f t="shared" si="2"/>
        <v>103.09412666666667</v>
      </c>
      <c r="O39" s="161">
        <f t="shared" si="3"/>
        <v>169138.8</v>
      </c>
      <c r="P39" s="211">
        <f t="shared" si="17"/>
        <v>4216603.38</v>
      </c>
      <c r="Q39" s="226">
        <f t="shared" si="4"/>
        <v>401.5812742857143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3687225.4</v>
      </c>
      <c r="X39" s="369">
        <f t="shared" si="19"/>
        <v>7903828.7800000003</v>
      </c>
      <c r="Y39" s="355"/>
      <c r="Z39" s="372">
        <f t="shared" si="6"/>
        <v>-7893328.7800000003</v>
      </c>
      <c r="AA39" s="373">
        <f t="shared" si="7"/>
        <v>752.75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351.16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4"/>
      <c r="W43" s="415">
        <v>5</v>
      </c>
      <c r="X43" s="416"/>
      <c r="Y43" s="394"/>
      <c r="Z43" s="394"/>
      <c r="AA43" s="415">
        <v>6</v>
      </c>
      <c r="AB43" s="415"/>
      <c r="AF43" s="415">
        <v>7</v>
      </c>
      <c r="AG43" s="415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honeticPr fontId="2" type="noConversion"/>
  <pageMargins left="0.75" right="0.75" top="1" bottom="1" header="0.5" footer="0.5"/>
  <headerFooter alignWithMargins="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M30" sqref="AM30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0.04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395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0.04</v>
      </c>
      <c r="K20" s="8">
        <f>J20</f>
        <v>0.04</v>
      </c>
      <c r="L20" s="157"/>
      <c r="M20" s="162">
        <f t="shared" ref="M20:M39" si="1">ROUND(C20*O20-K20*$O$6,2)</f>
        <v>5.36</v>
      </c>
      <c r="N20" s="312">
        <f t="shared" ref="N20:N39" si="2">IF($O$10&gt;0,M20/$O$10,0)</f>
        <v>5.1047619047619053E-4</v>
      </c>
      <c r="O20" s="159">
        <f t="shared" ref="O20:O39" si="3">ROUND(ROUND(K20,2)*$O$4,2)</f>
        <v>0.4</v>
      </c>
      <c r="P20" s="212">
        <f>ROUND(J20*$O$6,2)</f>
        <v>0.24</v>
      </c>
      <c r="Q20" s="225">
        <f t="shared" ref="Q20:Q39" si="4">P20/$O$10</f>
        <v>2.2857142857142855E-5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8.7200000000000006</v>
      </c>
      <c r="X20" s="352">
        <f>ROUND(P20+W20,2)</f>
        <v>8.9600000000000009</v>
      </c>
      <c r="Y20" s="355"/>
      <c r="Z20" s="356">
        <f t="shared" ref="Z20:Z39" si="6">IF($O$10&gt;0,ROUND($O$10-X20,2),0)</f>
        <v>10491.04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26245.039999999997</v>
      </c>
      <c r="AC20" s="359">
        <f t="shared" ref="AC20:AC39" si="9">IF(AB20&gt;0,AB20+G20,0)</f>
        <v>26245.039999999997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0.04</v>
      </c>
      <c r="K21" s="8">
        <f>K20+ROUND(J21,3)</f>
        <v>0.08</v>
      </c>
      <c r="L21" s="157"/>
      <c r="M21" s="162">
        <f t="shared" si="1"/>
        <v>10.72</v>
      </c>
      <c r="N21" s="312">
        <f t="shared" si="2"/>
        <v>1.0209523809523811E-3</v>
      </c>
      <c r="O21" s="159">
        <f t="shared" si="3"/>
        <v>0.8</v>
      </c>
      <c r="P21" s="212">
        <f t="shared" ref="P21:P39" si="17">ROUND((ROUND(K20,2)*(G21-G20)*$O$4+P20+J21*$O$6),2)</f>
        <v>6.48</v>
      </c>
      <c r="Q21" s="225">
        <f t="shared" si="4"/>
        <v>6.1714285714285723E-4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17.440000000000001</v>
      </c>
      <c r="X21" s="352">
        <f t="shared" ref="X21:X39" si="19">ROUND(P21+W21,2)</f>
        <v>23.92</v>
      </c>
      <c r="Y21" s="355"/>
      <c r="Z21" s="356">
        <f t="shared" si="6"/>
        <v>10476.08</v>
      </c>
      <c r="AA21" s="357">
        <f t="shared" si="7"/>
        <v>0</v>
      </c>
      <c r="AB21" s="358">
        <f t="shared" si="8"/>
        <v>13112.54</v>
      </c>
      <c r="AC21" s="359">
        <f t="shared" si="9"/>
        <v>13127.54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7.1999999999999995E-2</v>
      </c>
      <c r="K22" s="8">
        <f t="shared" ref="K22:K39" si="20">K21+ROUND(J22,3)</f>
        <v>0.152</v>
      </c>
      <c r="L22" s="157"/>
      <c r="M22" s="162">
        <f t="shared" si="1"/>
        <v>20.09</v>
      </c>
      <c r="N22" s="312">
        <f t="shared" si="2"/>
        <v>1.9133333333333333E-3</v>
      </c>
      <c r="O22" s="159">
        <f t="shared" si="3"/>
        <v>1.5</v>
      </c>
      <c r="P22" s="212">
        <f t="shared" si="17"/>
        <v>18.91</v>
      </c>
      <c r="Q22" s="225">
        <f t="shared" si="4"/>
        <v>1.8009523809523809E-3</v>
      </c>
      <c r="R22" s="119">
        <f t="shared" ref="R22:R39" si="21">ROUND(P22/O22,0)</f>
        <v>13</v>
      </c>
      <c r="S22" s="120">
        <f t="shared" ref="S22:S39" si="22">ROUND(R22/G22,2)</f>
        <v>0.43</v>
      </c>
      <c r="T22" s="126">
        <f t="shared" si="18"/>
        <v>27</v>
      </c>
      <c r="U22" s="127">
        <f t="shared" ref="U22:U39" si="23">ROUND(T22/G22,2)</f>
        <v>0.9</v>
      </c>
      <c r="V22" s="386"/>
      <c r="W22" s="351">
        <f t="shared" si="5"/>
        <v>33.14</v>
      </c>
      <c r="X22" s="352">
        <f t="shared" si="19"/>
        <v>52.05</v>
      </c>
      <c r="Y22" s="355"/>
      <c r="Z22" s="356">
        <f t="shared" si="6"/>
        <v>10447.950000000001</v>
      </c>
      <c r="AA22" s="357">
        <f t="shared" si="7"/>
        <v>0</v>
      </c>
      <c r="AB22" s="358">
        <f t="shared" si="8"/>
        <v>6982.9746666666661</v>
      </c>
      <c r="AC22" s="359">
        <f t="shared" si="9"/>
        <v>7012.9746666666661</v>
      </c>
      <c r="AD22" s="174">
        <v>3</v>
      </c>
      <c r="AE22" s="389"/>
      <c r="AF22" s="353">
        <f t="shared" si="10"/>
        <v>1.75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0.13</v>
      </c>
      <c r="K23" s="8">
        <f t="shared" si="20"/>
        <v>0.28200000000000003</v>
      </c>
      <c r="L23" s="157"/>
      <c r="M23" s="162">
        <f t="shared" si="1"/>
        <v>37.51</v>
      </c>
      <c r="N23" s="312">
        <f t="shared" si="2"/>
        <v>3.5723809523809523E-3</v>
      </c>
      <c r="O23" s="159">
        <f t="shared" si="3"/>
        <v>2.8</v>
      </c>
      <c r="P23" s="212">
        <f t="shared" si="17"/>
        <v>42.19</v>
      </c>
      <c r="Q23" s="225">
        <f t="shared" si="4"/>
        <v>4.0180952380952381E-3</v>
      </c>
      <c r="R23" s="119">
        <f t="shared" si="21"/>
        <v>15</v>
      </c>
      <c r="S23" s="120">
        <f t="shared" si="22"/>
        <v>0.33</v>
      </c>
      <c r="T23" s="126">
        <f t="shared" si="18"/>
        <v>29</v>
      </c>
      <c r="U23" s="127">
        <f t="shared" si="23"/>
        <v>0.64</v>
      </c>
      <c r="V23" s="386"/>
      <c r="W23" s="351">
        <f t="shared" si="5"/>
        <v>61.48</v>
      </c>
      <c r="X23" s="352">
        <f t="shared" si="19"/>
        <v>103.67</v>
      </c>
      <c r="Y23" s="355"/>
      <c r="Z23" s="356">
        <f t="shared" si="6"/>
        <v>10396.33</v>
      </c>
      <c r="AA23" s="357">
        <f t="shared" si="7"/>
        <v>0.01</v>
      </c>
      <c r="AB23" s="358">
        <f t="shared" si="8"/>
        <v>3730.5407142857143</v>
      </c>
      <c r="AC23" s="359">
        <f t="shared" si="9"/>
        <v>3775.5407142857143</v>
      </c>
      <c r="AD23" s="174">
        <v>4</v>
      </c>
      <c r="AE23" s="389"/>
      <c r="AF23" s="353">
        <f t="shared" si="10"/>
        <v>1.46</v>
      </c>
      <c r="AG23" s="354">
        <f t="shared" si="11"/>
        <v>0.01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0.23699999999999999</v>
      </c>
      <c r="K24" s="15">
        <f t="shared" si="20"/>
        <v>0.51900000000000002</v>
      </c>
      <c r="L24" s="157"/>
      <c r="M24" s="163">
        <f t="shared" si="1"/>
        <v>69.69</v>
      </c>
      <c r="N24" s="313">
        <f t="shared" si="2"/>
        <v>6.6371428571428571E-3</v>
      </c>
      <c r="O24" s="160">
        <f t="shared" si="3"/>
        <v>5.2</v>
      </c>
      <c r="P24" s="213">
        <f t="shared" si="17"/>
        <v>85.61</v>
      </c>
      <c r="Q24" s="224">
        <f t="shared" si="4"/>
        <v>8.1533333333333336E-3</v>
      </c>
      <c r="R24" s="121">
        <f t="shared" si="21"/>
        <v>16</v>
      </c>
      <c r="S24" s="122">
        <f t="shared" si="22"/>
        <v>0.27</v>
      </c>
      <c r="T24" s="132">
        <f t="shared" si="18"/>
        <v>30</v>
      </c>
      <c r="U24" s="122">
        <f t="shared" si="23"/>
        <v>0.5</v>
      </c>
      <c r="V24" s="386"/>
      <c r="W24" s="360">
        <f t="shared" si="5"/>
        <v>113.14</v>
      </c>
      <c r="X24" s="361">
        <f t="shared" si="19"/>
        <v>198.75</v>
      </c>
      <c r="Y24" s="355"/>
      <c r="Z24" s="364">
        <f t="shared" si="6"/>
        <v>10301.25</v>
      </c>
      <c r="AA24" s="365">
        <f t="shared" si="7"/>
        <v>0.02</v>
      </c>
      <c r="AB24" s="366">
        <f t="shared" si="8"/>
        <v>1998.415769230769</v>
      </c>
      <c r="AC24" s="367">
        <f t="shared" si="9"/>
        <v>2058.415769230769</v>
      </c>
      <c r="AD24" s="174">
        <v>5</v>
      </c>
      <c r="AE24" s="389"/>
      <c r="AF24" s="362">
        <f t="shared" si="10"/>
        <v>1.32</v>
      </c>
      <c r="AG24" s="363">
        <f t="shared" si="11"/>
        <v>0.01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0.438</v>
      </c>
      <c r="K25" s="8">
        <f t="shared" si="20"/>
        <v>0.95700000000000007</v>
      </c>
      <c r="L25" s="157"/>
      <c r="M25" s="162">
        <f t="shared" si="1"/>
        <v>138.26</v>
      </c>
      <c r="N25" s="312">
        <f t="shared" si="2"/>
        <v>1.3167619047619046E-2</v>
      </c>
      <c r="O25" s="159">
        <f t="shared" si="3"/>
        <v>9.6</v>
      </c>
      <c r="P25" s="212">
        <f t="shared" si="17"/>
        <v>166.24</v>
      </c>
      <c r="Q25" s="225">
        <f t="shared" si="4"/>
        <v>1.5832380952380952E-2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208.63</v>
      </c>
      <c r="X25" s="352">
        <f t="shared" si="19"/>
        <v>374.87</v>
      </c>
      <c r="Y25" s="355"/>
      <c r="Z25" s="356">
        <f t="shared" si="6"/>
        <v>10125.129999999999</v>
      </c>
      <c r="AA25" s="357">
        <f t="shared" si="7"/>
        <v>0.04</v>
      </c>
      <c r="AB25" s="358">
        <f t="shared" si="8"/>
        <v>1072.086875</v>
      </c>
      <c r="AC25" s="359">
        <f t="shared" si="9"/>
        <v>1147.086875</v>
      </c>
      <c r="AD25" s="174">
        <v>6</v>
      </c>
      <c r="AE25" s="389"/>
      <c r="AF25" s="353">
        <f t="shared" si="10"/>
        <v>1.25</v>
      </c>
      <c r="AG25" s="354">
        <f t="shared" si="11"/>
        <v>0.02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0.82099999999999995</v>
      </c>
      <c r="K26" s="8">
        <f t="shared" si="20"/>
        <v>1.778</v>
      </c>
      <c r="L26" s="157"/>
      <c r="M26" s="162">
        <f t="shared" si="1"/>
        <v>274.13</v>
      </c>
      <c r="N26" s="312">
        <f t="shared" si="2"/>
        <v>2.6107619047619046E-2</v>
      </c>
      <c r="O26" s="159">
        <f t="shared" si="3"/>
        <v>17.8</v>
      </c>
      <c r="P26" s="212">
        <f t="shared" si="17"/>
        <v>324.77</v>
      </c>
      <c r="Q26" s="225">
        <f t="shared" si="4"/>
        <v>3.0930476190476189E-2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387.6</v>
      </c>
      <c r="X26" s="352">
        <f t="shared" si="19"/>
        <v>712.37</v>
      </c>
      <c r="Y26" s="355"/>
      <c r="Z26" s="356">
        <f t="shared" si="6"/>
        <v>9787.6299999999992</v>
      </c>
      <c r="AA26" s="357">
        <f t="shared" si="7"/>
        <v>7.0000000000000007E-2</v>
      </c>
      <c r="AB26" s="358">
        <f t="shared" si="8"/>
        <v>567.28707865168531</v>
      </c>
      <c r="AC26" s="359">
        <f t="shared" si="9"/>
        <v>658.28707865168531</v>
      </c>
      <c r="AD26" s="174">
        <v>7</v>
      </c>
      <c r="AE26" s="389"/>
      <c r="AF26" s="353">
        <f t="shared" si="10"/>
        <v>1.19</v>
      </c>
      <c r="AG26" s="354">
        <f t="shared" si="11"/>
        <v>0.04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1.56</v>
      </c>
      <c r="K27" s="8">
        <f t="shared" si="20"/>
        <v>3.3380000000000001</v>
      </c>
      <c r="L27" s="157"/>
      <c r="M27" s="162">
        <f t="shared" si="1"/>
        <v>547.77</v>
      </c>
      <c r="N27" s="312">
        <f t="shared" si="2"/>
        <v>5.2168571428571425E-2</v>
      </c>
      <c r="O27" s="159">
        <f t="shared" si="3"/>
        <v>33.4</v>
      </c>
      <c r="P27" s="212">
        <f t="shared" si="17"/>
        <v>636.73</v>
      </c>
      <c r="Q27" s="225">
        <f t="shared" si="4"/>
        <v>6.0640952380952386E-2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727.68</v>
      </c>
      <c r="X27" s="352">
        <f t="shared" si="19"/>
        <v>1364.41</v>
      </c>
      <c r="Y27" s="355"/>
      <c r="Z27" s="356">
        <f t="shared" si="6"/>
        <v>9135.59</v>
      </c>
      <c r="AA27" s="357">
        <f t="shared" si="7"/>
        <v>0.13</v>
      </c>
      <c r="AB27" s="358">
        <f t="shared" si="8"/>
        <v>290.95011976047908</v>
      </c>
      <c r="AC27" s="359">
        <f t="shared" si="9"/>
        <v>398.95011976047908</v>
      </c>
      <c r="AD27" s="174">
        <v>8</v>
      </c>
      <c r="AE27" s="389"/>
      <c r="AF27" s="353">
        <f t="shared" si="10"/>
        <v>1.1399999999999999</v>
      </c>
      <c r="AG27" s="354">
        <f t="shared" si="11"/>
        <v>7.0000000000000007E-2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3.0030000000000001</v>
      </c>
      <c r="K28" s="8">
        <f t="shared" si="20"/>
        <v>6.3410000000000002</v>
      </c>
      <c r="L28" s="157"/>
      <c r="M28" s="162">
        <f t="shared" si="1"/>
        <v>1103.1500000000001</v>
      </c>
      <c r="N28" s="312">
        <f t="shared" si="2"/>
        <v>0.10506190476190477</v>
      </c>
      <c r="O28" s="159">
        <f t="shared" si="3"/>
        <v>63.4</v>
      </c>
      <c r="P28" s="212">
        <f t="shared" si="17"/>
        <v>1255.95</v>
      </c>
      <c r="Q28" s="225">
        <f t="shared" si="4"/>
        <v>0.11961428571428571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1382.34</v>
      </c>
      <c r="X28" s="352">
        <f t="shared" si="19"/>
        <v>2638.29</v>
      </c>
      <c r="Y28" s="355"/>
      <c r="Z28" s="356">
        <f t="shared" si="6"/>
        <v>7861.71</v>
      </c>
      <c r="AA28" s="357">
        <f t="shared" si="7"/>
        <v>0.25</v>
      </c>
      <c r="AB28" s="358">
        <f t="shared" si="8"/>
        <v>141.44451104100943</v>
      </c>
      <c r="AC28" s="359">
        <f t="shared" si="9"/>
        <v>267.44451104100943</v>
      </c>
      <c r="AD28" s="174">
        <v>9</v>
      </c>
      <c r="AE28" s="389"/>
      <c r="AF28" s="353">
        <f t="shared" si="10"/>
        <v>1.1000000000000001</v>
      </c>
      <c r="AG28" s="354">
        <f t="shared" si="11"/>
        <v>0.13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5.8559999999999999</v>
      </c>
      <c r="K29" s="15">
        <f t="shared" si="20"/>
        <v>12.196999999999999</v>
      </c>
      <c r="L29" s="157"/>
      <c r="M29" s="163">
        <f t="shared" si="1"/>
        <v>2000.82</v>
      </c>
      <c r="N29" s="313">
        <f t="shared" si="2"/>
        <v>0.1905542857142857</v>
      </c>
      <c r="O29" s="160">
        <f t="shared" si="3"/>
        <v>122</v>
      </c>
      <c r="P29" s="213">
        <f t="shared" si="17"/>
        <v>2495.69</v>
      </c>
      <c r="Q29" s="224">
        <f t="shared" si="4"/>
        <v>0.2376847619047619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2658.95</v>
      </c>
      <c r="X29" s="361">
        <f t="shared" si="19"/>
        <v>5154.6400000000003</v>
      </c>
      <c r="Y29" s="355"/>
      <c r="Z29" s="364">
        <f t="shared" si="6"/>
        <v>5345.36</v>
      </c>
      <c r="AA29" s="365">
        <f t="shared" si="7"/>
        <v>0.49</v>
      </c>
      <c r="AB29" s="366">
        <f t="shared" si="8"/>
        <v>61.250163934426226</v>
      </c>
      <c r="AC29" s="367">
        <f t="shared" si="9"/>
        <v>206.25016393442621</v>
      </c>
      <c r="AD29" s="174">
        <v>10</v>
      </c>
      <c r="AE29" s="389"/>
      <c r="AF29" s="362">
        <f t="shared" si="10"/>
        <v>1.07</v>
      </c>
      <c r="AG29" s="363">
        <f t="shared" si="11"/>
        <v>0.25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11.566000000000001</v>
      </c>
      <c r="K30" s="8">
        <f t="shared" si="20"/>
        <v>23.762999999999998</v>
      </c>
      <c r="L30" s="157"/>
      <c r="M30" s="162">
        <f t="shared" si="1"/>
        <v>3659.02</v>
      </c>
      <c r="N30" s="312">
        <f t="shared" si="2"/>
        <v>0.34847809523809525</v>
      </c>
      <c r="O30" s="159">
        <f t="shared" si="3"/>
        <v>237.6</v>
      </c>
      <c r="P30" s="212">
        <f t="shared" si="17"/>
        <v>5005.09</v>
      </c>
      <c r="Q30" s="225">
        <f t="shared" si="4"/>
        <v>0.4766752380952381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5180.33</v>
      </c>
      <c r="X30" s="352">
        <f t="shared" si="19"/>
        <v>10185.42</v>
      </c>
      <c r="Y30" s="355"/>
      <c r="Z30" s="356">
        <f t="shared" si="6"/>
        <v>314.58</v>
      </c>
      <c r="AA30" s="357">
        <f t="shared" si="7"/>
        <v>0.97</v>
      </c>
      <c r="AB30" s="358">
        <f t="shared" si="8"/>
        <v>18.766178451178451</v>
      </c>
      <c r="AC30" s="359">
        <f t="shared" si="9"/>
        <v>183.76617845117846</v>
      </c>
      <c r="AD30" s="174">
        <v>11</v>
      </c>
      <c r="AE30" s="389"/>
      <c r="AF30" s="353">
        <f t="shared" si="10"/>
        <v>1.04</v>
      </c>
      <c r="AG30" s="354">
        <f t="shared" si="11"/>
        <v>0.49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23.132000000000001</v>
      </c>
      <c r="K31" s="8">
        <f t="shared" si="20"/>
        <v>46.894999999999996</v>
      </c>
      <c r="L31" s="157"/>
      <c r="M31" s="162">
        <f t="shared" si="1"/>
        <v>6753.63</v>
      </c>
      <c r="N31" s="312">
        <f t="shared" si="2"/>
        <v>0.64320285714285719</v>
      </c>
      <c r="O31" s="159">
        <f t="shared" si="3"/>
        <v>469</v>
      </c>
      <c r="P31" s="212">
        <f t="shared" si="17"/>
        <v>10133.48</v>
      </c>
      <c r="Q31" s="225">
        <f t="shared" si="4"/>
        <v>0.96509333333333325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10223.11</v>
      </c>
      <c r="X31" s="352">
        <f t="shared" si="19"/>
        <v>20356.59</v>
      </c>
      <c r="Y31" s="355"/>
      <c r="Z31" s="356">
        <f t="shared" si="6"/>
        <v>-9856.59</v>
      </c>
      <c r="AA31" s="357">
        <f t="shared" si="7"/>
        <v>1.94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1.01</v>
      </c>
      <c r="AG31" s="354">
        <f t="shared" si="11"/>
        <v>0.97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46.841999999999999</v>
      </c>
      <c r="K32" s="8">
        <f t="shared" si="20"/>
        <v>93.736999999999995</v>
      </c>
      <c r="L32" s="157"/>
      <c r="M32" s="162">
        <f t="shared" si="1"/>
        <v>12561.18</v>
      </c>
      <c r="N32" s="312">
        <f t="shared" si="2"/>
        <v>1.1963028571428571</v>
      </c>
      <c r="O32" s="159">
        <f t="shared" si="3"/>
        <v>937.4</v>
      </c>
      <c r="P32" s="212">
        <f t="shared" si="17"/>
        <v>20732.53</v>
      </c>
      <c r="Q32" s="225">
        <f t="shared" si="4"/>
        <v>1.9745266666666665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20434.669999999998</v>
      </c>
      <c r="X32" s="352">
        <f t="shared" si="19"/>
        <v>41167.199999999997</v>
      </c>
      <c r="Y32" s="355"/>
      <c r="Z32" s="356">
        <f t="shared" si="6"/>
        <v>-30667.200000000001</v>
      </c>
      <c r="AA32" s="357">
        <f t="shared" si="7"/>
        <v>3.92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1.95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96.025999999999996</v>
      </c>
      <c r="K33" s="8">
        <f t="shared" si="20"/>
        <v>189.76299999999998</v>
      </c>
      <c r="L33" s="157"/>
      <c r="M33" s="162">
        <f t="shared" si="1"/>
        <v>23530.22</v>
      </c>
      <c r="N33" s="312">
        <f t="shared" si="2"/>
        <v>2.2409733333333333</v>
      </c>
      <c r="O33" s="159">
        <f t="shared" si="3"/>
        <v>1897.6</v>
      </c>
      <c r="P33" s="212">
        <f t="shared" si="17"/>
        <v>42868.89</v>
      </c>
      <c r="Q33" s="225">
        <f t="shared" si="4"/>
        <v>4.0827514285714281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41368.33</v>
      </c>
      <c r="X33" s="352">
        <f t="shared" si="19"/>
        <v>84237.22</v>
      </c>
      <c r="Y33" s="355"/>
      <c r="Z33" s="356">
        <f t="shared" si="6"/>
        <v>-73737.22</v>
      </c>
      <c r="AA33" s="357">
        <f t="shared" si="7"/>
        <v>8.02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0.96</v>
      </c>
      <c r="AG33" s="354">
        <f t="shared" si="11"/>
        <v>3.94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199.25399999999999</v>
      </c>
      <c r="K34" s="15">
        <f t="shared" si="20"/>
        <v>389.01699999999994</v>
      </c>
      <c r="L34" s="157"/>
      <c r="M34" s="163">
        <f t="shared" si="1"/>
        <v>44348.3</v>
      </c>
      <c r="N34" s="313">
        <f t="shared" si="2"/>
        <v>4.2236476190476191</v>
      </c>
      <c r="O34" s="160">
        <f t="shared" si="3"/>
        <v>3890.2</v>
      </c>
      <c r="P34" s="213">
        <f t="shared" si="17"/>
        <v>89606.81</v>
      </c>
      <c r="Q34" s="224">
        <f t="shared" si="4"/>
        <v>8.5339819047619052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84805.71</v>
      </c>
      <c r="X34" s="361">
        <f t="shared" si="19"/>
        <v>174412.52</v>
      </c>
      <c r="Y34" s="355"/>
      <c r="Z34" s="364">
        <f t="shared" si="6"/>
        <v>-163912.51999999999</v>
      </c>
      <c r="AA34" s="365">
        <f t="shared" si="7"/>
        <v>16.61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8.08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418.43299999999999</v>
      </c>
      <c r="K35" s="8">
        <f t="shared" si="20"/>
        <v>807.44999999999993</v>
      </c>
      <c r="L35" s="157"/>
      <c r="M35" s="162">
        <f t="shared" si="1"/>
        <v>83974.8</v>
      </c>
      <c r="N35" s="312">
        <f t="shared" si="2"/>
        <v>7.9976000000000003</v>
      </c>
      <c r="O35" s="159">
        <f t="shared" si="3"/>
        <v>8074.5</v>
      </c>
      <c r="P35" s="212">
        <f t="shared" si="17"/>
        <v>189372.41</v>
      </c>
      <c r="Q35" s="225">
        <f t="shared" si="4"/>
        <v>18.035467619047619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176024.1</v>
      </c>
      <c r="X35" s="352">
        <f t="shared" si="19"/>
        <v>365396.51</v>
      </c>
      <c r="Y35" s="355"/>
      <c r="Z35" s="356">
        <f t="shared" si="6"/>
        <v>-354896.51</v>
      </c>
      <c r="AA35" s="357">
        <f t="shared" si="7"/>
        <v>34.799999999999997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16.760000000000002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889.17</v>
      </c>
      <c r="K36" s="8">
        <f t="shared" si="20"/>
        <v>1696.62</v>
      </c>
      <c r="L36" s="157"/>
      <c r="M36" s="162">
        <f t="shared" si="1"/>
        <v>159482.28</v>
      </c>
      <c r="N36" s="312">
        <f t="shared" si="2"/>
        <v>15.188788571428571</v>
      </c>
      <c r="O36" s="159">
        <f t="shared" si="3"/>
        <v>16966.2</v>
      </c>
      <c r="P36" s="212">
        <f t="shared" si="17"/>
        <v>404644.43</v>
      </c>
      <c r="Q36" s="225">
        <f t="shared" si="4"/>
        <v>38.537564761904761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369863.16</v>
      </c>
      <c r="X36" s="352">
        <f t="shared" si="19"/>
        <v>774507.59</v>
      </c>
      <c r="Y36" s="355"/>
      <c r="Z36" s="356">
        <f t="shared" si="6"/>
        <v>-764007.59</v>
      </c>
      <c r="AA36" s="357">
        <f t="shared" si="7"/>
        <v>73.760000000000005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35.229999999999997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1911.7159999999999</v>
      </c>
      <c r="K37" s="8">
        <f t="shared" si="20"/>
        <v>3608.3359999999998</v>
      </c>
      <c r="L37" s="157"/>
      <c r="M37" s="162">
        <f t="shared" si="1"/>
        <v>303100.58</v>
      </c>
      <c r="N37" s="312">
        <f t="shared" si="2"/>
        <v>28.866721904761906</v>
      </c>
      <c r="O37" s="159">
        <f t="shared" si="3"/>
        <v>36083.4</v>
      </c>
      <c r="P37" s="212">
        <f t="shared" si="17"/>
        <v>874202.13</v>
      </c>
      <c r="Q37" s="225">
        <f t="shared" si="4"/>
        <v>83.257345714285719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786617.25</v>
      </c>
      <c r="X37" s="352">
        <f t="shared" si="19"/>
        <v>1660819.38</v>
      </c>
      <c r="Y37" s="355"/>
      <c r="Z37" s="356">
        <f t="shared" si="6"/>
        <v>-1650319.38</v>
      </c>
      <c r="AA37" s="357">
        <f t="shared" si="7"/>
        <v>158.16999999999999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74.92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4157.982</v>
      </c>
      <c r="K38" s="8">
        <f t="shared" si="20"/>
        <v>7766.3179999999993</v>
      </c>
      <c r="L38" s="157"/>
      <c r="M38" s="162">
        <f t="shared" si="1"/>
        <v>574707.68999999994</v>
      </c>
      <c r="N38" s="312">
        <f t="shared" si="2"/>
        <v>54.734065714285705</v>
      </c>
      <c r="O38" s="159">
        <f t="shared" si="3"/>
        <v>77663.199999999997</v>
      </c>
      <c r="P38" s="212">
        <f t="shared" si="17"/>
        <v>1909485.22</v>
      </c>
      <c r="Q38" s="225">
        <f t="shared" si="4"/>
        <v>181.85573523809524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1693057.32</v>
      </c>
      <c r="X38" s="352">
        <f t="shared" si="19"/>
        <v>3602542.54</v>
      </c>
      <c r="Y38" s="355"/>
      <c r="Z38" s="356">
        <f t="shared" si="6"/>
        <v>-3592042.54</v>
      </c>
      <c r="AA38" s="357">
        <f t="shared" si="7"/>
        <v>343.1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161.24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9147.56</v>
      </c>
      <c r="K39" s="18">
        <f t="shared" si="20"/>
        <v>16913.877999999997</v>
      </c>
      <c r="L39" s="157"/>
      <c r="M39" s="164">
        <f t="shared" si="1"/>
        <v>1082488.33</v>
      </c>
      <c r="N39" s="314">
        <f t="shared" si="2"/>
        <v>103.09412666666667</v>
      </c>
      <c r="O39" s="161">
        <f t="shared" si="3"/>
        <v>169138.8</v>
      </c>
      <c r="P39" s="211">
        <f t="shared" si="17"/>
        <v>4216603.38</v>
      </c>
      <c r="Q39" s="226">
        <f t="shared" si="4"/>
        <v>401.5812742857143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3687225.4</v>
      </c>
      <c r="X39" s="369">
        <f t="shared" si="19"/>
        <v>7903828.7800000003</v>
      </c>
      <c r="Y39" s="355"/>
      <c r="Z39" s="372">
        <f t="shared" si="6"/>
        <v>-7893328.7800000003</v>
      </c>
      <c r="AA39" s="373">
        <f t="shared" si="7"/>
        <v>752.75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351.16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4"/>
      <c r="W43" s="415">
        <v>5</v>
      </c>
      <c r="X43" s="416"/>
      <c r="Y43" s="394"/>
      <c r="Z43" s="394"/>
      <c r="AA43" s="415">
        <v>6</v>
      </c>
      <c r="AB43" s="415"/>
      <c r="AF43" s="415">
        <v>7</v>
      </c>
      <c r="AG43" s="415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honeticPr fontId="2" type="noConversion"/>
  <pageMargins left="0.75" right="0.75" top="1" bottom="1" header="0.5" footer="0.5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0.05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395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0.05</v>
      </c>
      <c r="K20" s="8">
        <f>J20</f>
        <v>0.05</v>
      </c>
      <c r="L20" s="157"/>
      <c r="M20" s="162">
        <f t="shared" ref="M20:M39" si="1">ROUND(C20*O20-K20*$O$6,2)</f>
        <v>6.7</v>
      </c>
      <c r="N20" s="312">
        <f t="shared" ref="N20:N39" si="2">IF($O$10&gt;0,M20/$O$10,0)</f>
        <v>6.3809523809523806E-4</v>
      </c>
      <c r="O20" s="159">
        <f t="shared" ref="O20:O39" si="3">ROUND(ROUND(K20,2)*$O$4,2)</f>
        <v>0.5</v>
      </c>
      <c r="P20" s="212">
        <f>ROUND(J20*$O$6,2)</f>
        <v>0.3</v>
      </c>
      <c r="Q20" s="225">
        <f t="shared" ref="Q20:Q39" si="4">P20/$O$10</f>
        <v>2.8571428571428571E-5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10.9</v>
      </c>
      <c r="X20" s="352">
        <f>ROUND(P20+W20,2)</f>
        <v>11.2</v>
      </c>
      <c r="Y20" s="355"/>
      <c r="Z20" s="356">
        <f t="shared" ref="Z20:Z39" si="6">IF($O$10&gt;0,ROUND($O$10-X20,2),0)</f>
        <v>10488.8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20995.040000000001</v>
      </c>
      <c r="AC20" s="359">
        <f t="shared" ref="AC20:AC39" si="9">IF(AB20&gt;0,AB20+G20,0)</f>
        <v>20995.040000000001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0.05</v>
      </c>
      <c r="K21" s="8">
        <f>K20+ROUND(J21,3)</f>
        <v>0.1</v>
      </c>
      <c r="L21" s="157"/>
      <c r="M21" s="162">
        <f t="shared" si="1"/>
        <v>13.4</v>
      </c>
      <c r="N21" s="312">
        <f t="shared" si="2"/>
        <v>1.2761904761904761E-3</v>
      </c>
      <c r="O21" s="159">
        <f t="shared" si="3"/>
        <v>1</v>
      </c>
      <c r="P21" s="212">
        <f t="shared" ref="P21:P39" si="17">ROUND((ROUND(K20,2)*(G21-G20)*$O$4+P20+J21*$O$6),2)</f>
        <v>8.1</v>
      </c>
      <c r="Q21" s="225">
        <f t="shared" si="4"/>
        <v>7.7142857142857135E-4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21.8</v>
      </c>
      <c r="X21" s="352">
        <f t="shared" ref="X21:X39" si="19">ROUND(P21+W21,2)</f>
        <v>29.9</v>
      </c>
      <c r="Y21" s="355"/>
      <c r="Z21" s="356">
        <f t="shared" si="6"/>
        <v>10470.1</v>
      </c>
      <c r="AA21" s="357">
        <f t="shared" si="7"/>
        <v>0</v>
      </c>
      <c r="AB21" s="358">
        <f t="shared" si="8"/>
        <v>10487.539999999999</v>
      </c>
      <c r="AC21" s="359">
        <f t="shared" si="9"/>
        <v>10502.539999999999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0.09</v>
      </c>
      <c r="K22" s="8">
        <f t="shared" ref="K22:K39" si="20">K21+ROUND(J22,3)</f>
        <v>0.19</v>
      </c>
      <c r="L22" s="157"/>
      <c r="M22" s="162">
        <f t="shared" si="1"/>
        <v>25.46</v>
      </c>
      <c r="N22" s="312">
        <f t="shared" si="2"/>
        <v>2.4247619047619048E-3</v>
      </c>
      <c r="O22" s="159">
        <f t="shared" si="3"/>
        <v>1.9</v>
      </c>
      <c r="P22" s="212">
        <f t="shared" si="17"/>
        <v>23.64</v>
      </c>
      <c r="Q22" s="225">
        <f t="shared" si="4"/>
        <v>2.2514285714285713E-3</v>
      </c>
      <c r="R22" s="119">
        <f t="shared" ref="R22:R39" si="21">ROUND(P22/O22,0)</f>
        <v>12</v>
      </c>
      <c r="S22" s="120">
        <f t="shared" ref="S22:S39" si="22">ROUND(R22/G22,2)</f>
        <v>0.4</v>
      </c>
      <c r="T22" s="126">
        <f t="shared" si="18"/>
        <v>26</v>
      </c>
      <c r="U22" s="127">
        <f t="shared" ref="U22:U39" si="23">ROUND(T22/G22,2)</f>
        <v>0.87</v>
      </c>
      <c r="V22" s="386"/>
      <c r="W22" s="351">
        <f t="shared" si="5"/>
        <v>41.42</v>
      </c>
      <c r="X22" s="352">
        <f t="shared" si="19"/>
        <v>65.06</v>
      </c>
      <c r="Y22" s="355"/>
      <c r="Z22" s="356">
        <f t="shared" si="6"/>
        <v>10434.94</v>
      </c>
      <c r="AA22" s="357">
        <f t="shared" si="7"/>
        <v>0.01</v>
      </c>
      <c r="AB22" s="358">
        <f t="shared" si="8"/>
        <v>5509.5136842105267</v>
      </c>
      <c r="AC22" s="359">
        <f t="shared" si="9"/>
        <v>5539.5136842105267</v>
      </c>
      <c r="AD22" s="174">
        <v>3</v>
      </c>
      <c r="AE22" s="389"/>
      <c r="AF22" s="353">
        <f t="shared" si="10"/>
        <v>1.75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0.16200000000000001</v>
      </c>
      <c r="K23" s="8">
        <f t="shared" si="20"/>
        <v>0.35199999999999998</v>
      </c>
      <c r="L23" s="157"/>
      <c r="M23" s="162">
        <f t="shared" si="1"/>
        <v>46.89</v>
      </c>
      <c r="N23" s="312">
        <f t="shared" si="2"/>
        <v>4.4657142857142855E-3</v>
      </c>
      <c r="O23" s="159">
        <f t="shared" si="3"/>
        <v>3.5</v>
      </c>
      <c r="P23" s="212">
        <f t="shared" si="17"/>
        <v>53.11</v>
      </c>
      <c r="Q23" s="225">
        <f t="shared" si="4"/>
        <v>5.0580952380952383E-3</v>
      </c>
      <c r="R23" s="119">
        <f t="shared" si="21"/>
        <v>15</v>
      </c>
      <c r="S23" s="120">
        <f t="shared" si="22"/>
        <v>0.33</v>
      </c>
      <c r="T23" s="126">
        <f t="shared" si="18"/>
        <v>29</v>
      </c>
      <c r="U23" s="127">
        <f t="shared" si="23"/>
        <v>0.64</v>
      </c>
      <c r="V23" s="386"/>
      <c r="W23" s="351">
        <f t="shared" si="5"/>
        <v>76.739999999999995</v>
      </c>
      <c r="X23" s="352">
        <f t="shared" si="19"/>
        <v>129.85</v>
      </c>
      <c r="Y23" s="355"/>
      <c r="Z23" s="356">
        <f t="shared" si="6"/>
        <v>10370.15</v>
      </c>
      <c r="AA23" s="357">
        <f t="shared" si="7"/>
        <v>0.01</v>
      </c>
      <c r="AB23" s="358">
        <f t="shared" si="8"/>
        <v>2980.4405714285713</v>
      </c>
      <c r="AC23" s="359">
        <f t="shared" si="9"/>
        <v>3025.4405714285713</v>
      </c>
      <c r="AD23" s="174">
        <v>4</v>
      </c>
      <c r="AE23" s="389"/>
      <c r="AF23" s="353">
        <f t="shared" si="10"/>
        <v>1.44</v>
      </c>
      <c r="AG23" s="354">
        <f t="shared" si="11"/>
        <v>0.01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0.29599999999999999</v>
      </c>
      <c r="K24" s="15">
        <f t="shared" si="20"/>
        <v>0.64799999999999991</v>
      </c>
      <c r="L24" s="157"/>
      <c r="M24" s="163">
        <f t="shared" si="1"/>
        <v>87.11</v>
      </c>
      <c r="N24" s="313">
        <f t="shared" si="2"/>
        <v>8.2961904761904761E-3</v>
      </c>
      <c r="O24" s="160">
        <f t="shared" si="3"/>
        <v>6.5</v>
      </c>
      <c r="P24" s="213">
        <f t="shared" si="17"/>
        <v>107.39</v>
      </c>
      <c r="Q24" s="224">
        <f t="shared" si="4"/>
        <v>1.0227619047619048E-2</v>
      </c>
      <c r="R24" s="121">
        <f t="shared" si="21"/>
        <v>17</v>
      </c>
      <c r="S24" s="122">
        <f t="shared" si="22"/>
        <v>0.28000000000000003</v>
      </c>
      <c r="T24" s="132">
        <f t="shared" si="18"/>
        <v>31</v>
      </c>
      <c r="U24" s="122">
        <f t="shared" si="23"/>
        <v>0.52</v>
      </c>
      <c r="V24" s="386"/>
      <c r="W24" s="360">
        <f t="shared" si="5"/>
        <v>141.26</v>
      </c>
      <c r="X24" s="361">
        <f t="shared" si="19"/>
        <v>248.65</v>
      </c>
      <c r="Y24" s="355"/>
      <c r="Z24" s="364">
        <f t="shared" si="6"/>
        <v>10251.35</v>
      </c>
      <c r="AA24" s="365">
        <f t="shared" si="7"/>
        <v>0.02</v>
      </c>
      <c r="AB24" s="366">
        <f t="shared" si="8"/>
        <v>1594.5166153846153</v>
      </c>
      <c r="AC24" s="367">
        <f t="shared" si="9"/>
        <v>1654.5166153846153</v>
      </c>
      <c r="AD24" s="174">
        <v>5</v>
      </c>
      <c r="AE24" s="389"/>
      <c r="AF24" s="362">
        <f t="shared" si="10"/>
        <v>1.32</v>
      </c>
      <c r="AG24" s="363">
        <f t="shared" si="11"/>
        <v>0.01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0.54800000000000004</v>
      </c>
      <c r="K25" s="8">
        <f t="shared" si="20"/>
        <v>1.196</v>
      </c>
      <c r="L25" s="157"/>
      <c r="M25" s="162">
        <f t="shared" si="1"/>
        <v>172.82</v>
      </c>
      <c r="N25" s="312">
        <f t="shared" si="2"/>
        <v>1.645904761904762E-2</v>
      </c>
      <c r="O25" s="159">
        <f t="shared" si="3"/>
        <v>12</v>
      </c>
      <c r="P25" s="212">
        <f t="shared" si="17"/>
        <v>208.18</v>
      </c>
      <c r="Q25" s="225">
        <f t="shared" si="4"/>
        <v>1.9826666666666666E-2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260.73</v>
      </c>
      <c r="X25" s="352">
        <f t="shared" si="19"/>
        <v>468.91</v>
      </c>
      <c r="Y25" s="355"/>
      <c r="Z25" s="356">
        <f t="shared" si="6"/>
        <v>10031.09</v>
      </c>
      <c r="AA25" s="357">
        <f t="shared" si="7"/>
        <v>0.04</v>
      </c>
      <c r="AB25" s="358">
        <f t="shared" si="8"/>
        <v>853.30616666666663</v>
      </c>
      <c r="AC25" s="359">
        <f t="shared" si="9"/>
        <v>928.30616666666663</v>
      </c>
      <c r="AD25" s="174">
        <v>6</v>
      </c>
      <c r="AE25" s="389"/>
      <c r="AF25" s="353">
        <f t="shared" si="10"/>
        <v>1.25</v>
      </c>
      <c r="AG25" s="354">
        <f t="shared" si="11"/>
        <v>0.02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1.028</v>
      </c>
      <c r="K26" s="8">
        <f t="shared" si="20"/>
        <v>2.2240000000000002</v>
      </c>
      <c r="L26" s="157"/>
      <c r="M26" s="162">
        <f t="shared" si="1"/>
        <v>341.86</v>
      </c>
      <c r="N26" s="312">
        <f t="shared" si="2"/>
        <v>3.255809523809524E-2</v>
      </c>
      <c r="O26" s="159">
        <f t="shared" si="3"/>
        <v>22.2</v>
      </c>
      <c r="P26" s="212">
        <f t="shared" si="17"/>
        <v>406.35</v>
      </c>
      <c r="Q26" s="225">
        <f t="shared" si="4"/>
        <v>3.8700000000000005E-2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484.83</v>
      </c>
      <c r="X26" s="352">
        <f t="shared" si="19"/>
        <v>891.18</v>
      </c>
      <c r="Y26" s="355"/>
      <c r="Z26" s="356">
        <f t="shared" si="6"/>
        <v>9608.82</v>
      </c>
      <c r="AA26" s="357">
        <f t="shared" si="7"/>
        <v>0.08</v>
      </c>
      <c r="AB26" s="358">
        <f t="shared" si="8"/>
        <v>450.30108108108107</v>
      </c>
      <c r="AC26" s="359">
        <f t="shared" si="9"/>
        <v>541.30108108108107</v>
      </c>
      <c r="AD26" s="174">
        <v>7</v>
      </c>
      <c r="AE26" s="389"/>
      <c r="AF26" s="353">
        <f t="shared" si="10"/>
        <v>1.19</v>
      </c>
      <c r="AG26" s="354">
        <f t="shared" si="11"/>
        <v>0.05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1.9530000000000001</v>
      </c>
      <c r="K27" s="8">
        <f t="shared" si="20"/>
        <v>4.1770000000000005</v>
      </c>
      <c r="L27" s="157"/>
      <c r="M27" s="162">
        <f t="shared" si="1"/>
        <v>685.54</v>
      </c>
      <c r="N27" s="312">
        <f t="shared" si="2"/>
        <v>6.5289523809523811E-2</v>
      </c>
      <c r="O27" s="159">
        <f t="shared" si="3"/>
        <v>41.8</v>
      </c>
      <c r="P27" s="212">
        <f t="shared" si="17"/>
        <v>795.47</v>
      </c>
      <c r="Q27" s="225">
        <f t="shared" si="4"/>
        <v>7.5759047619047615E-2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910.59</v>
      </c>
      <c r="X27" s="352">
        <f t="shared" si="19"/>
        <v>1706.06</v>
      </c>
      <c r="Y27" s="355"/>
      <c r="Z27" s="356">
        <f t="shared" si="6"/>
        <v>8793.94</v>
      </c>
      <c r="AA27" s="357">
        <f t="shared" si="7"/>
        <v>0.16</v>
      </c>
      <c r="AB27" s="358">
        <f t="shared" si="8"/>
        <v>227.80889952153112</v>
      </c>
      <c r="AC27" s="359">
        <f t="shared" si="9"/>
        <v>335.80889952153109</v>
      </c>
      <c r="AD27" s="174">
        <v>8</v>
      </c>
      <c r="AE27" s="389"/>
      <c r="AF27" s="353">
        <f t="shared" si="10"/>
        <v>1.1399999999999999</v>
      </c>
      <c r="AG27" s="354">
        <f t="shared" si="11"/>
        <v>0.09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3.76</v>
      </c>
      <c r="K28" s="8">
        <f t="shared" si="20"/>
        <v>7.9370000000000003</v>
      </c>
      <c r="L28" s="157"/>
      <c r="M28" s="162">
        <f t="shared" si="1"/>
        <v>1381.58</v>
      </c>
      <c r="N28" s="312">
        <f t="shared" si="2"/>
        <v>0.13157904761904762</v>
      </c>
      <c r="O28" s="159">
        <f t="shared" si="3"/>
        <v>79.400000000000006</v>
      </c>
      <c r="P28" s="212">
        <f t="shared" si="17"/>
        <v>1570.43</v>
      </c>
      <c r="Q28" s="225">
        <f t="shared" si="4"/>
        <v>0.14956476190476192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1730.27</v>
      </c>
      <c r="X28" s="352">
        <f t="shared" si="19"/>
        <v>3300.7</v>
      </c>
      <c r="Y28" s="355"/>
      <c r="Z28" s="356">
        <f t="shared" si="6"/>
        <v>7199.3</v>
      </c>
      <c r="AA28" s="357">
        <f t="shared" si="7"/>
        <v>0.31</v>
      </c>
      <c r="AB28" s="358">
        <f t="shared" si="8"/>
        <v>108.10473551637278</v>
      </c>
      <c r="AC28" s="359">
        <f t="shared" si="9"/>
        <v>234.10473551637278</v>
      </c>
      <c r="AD28" s="174">
        <v>9</v>
      </c>
      <c r="AE28" s="389"/>
      <c r="AF28" s="353">
        <f t="shared" si="10"/>
        <v>1.1000000000000001</v>
      </c>
      <c r="AG28" s="354">
        <f t="shared" si="11"/>
        <v>0.16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7.3319999999999999</v>
      </c>
      <c r="K29" s="15">
        <f t="shared" si="20"/>
        <v>15.269</v>
      </c>
      <c r="L29" s="157"/>
      <c r="M29" s="163">
        <f t="shared" si="1"/>
        <v>2504.29</v>
      </c>
      <c r="N29" s="313">
        <f t="shared" si="2"/>
        <v>0.23850380952380951</v>
      </c>
      <c r="O29" s="160">
        <f t="shared" si="3"/>
        <v>152.69999999999999</v>
      </c>
      <c r="P29" s="213">
        <f t="shared" si="17"/>
        <v>3123.02</v>
      </c>
      <c r="Q29" s="224">
        <f t="shared" si="4"/>
        <v>0.29743047619047619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3328.64</v>
      </c>
      <c r="X29" s="361">
        <f t="shared" si="19"/>
        <v>6451.66</v>
      </c>
      <c r="Y29" s="355"/>
      <c r="Z29" s="364">
        <f t="shared" si="6"/>
        <v>4048.34</v>
      </c>
      <c r="AA29" s="365">
        <f t="shared" si="7"/>
        <v>0.61</v>
      </c>
      <c r="AB29" s="366">
        <f t="shared" si="8"/>
        <v>43.950569744597253</v>
      </c>
      <c r="AC29" s="367">
        <f t="shared" si="9"/>
        <v>188.95056974459726</v>
      </c>
      <c r="AD29" s="174">
        <v>10</v>
      </c>
      <c r="AE29" s="389"/>
      <c r="AF29" s="362">
        <f t="shared" si="10"/>
        <v>1.07</v>
      </c>
      <c r="AG29" s="363">
        <f t="shared" si="11"/>
        <v>0.32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14.481</v>
      </c>
      <c r="K30" s="8">
        <f t="shared" si="20"/>
        <v>29.75</v>
      </c>
      <c r="L30" s="157"/>
      <c r="M30" s="162">
        <f t="shared" si="1"/>
        <v>4581.5</v>
      </c>
      <c r="N30" s="312">
        <f t="shared" si="2"/>
        <v>0.43633333333333335</v>
      </c>
      <c r="O30" s="159">
        <f t="shared" si="3"/>
        <v>297.5</v>
      </c>
      <c r="P30" s="212">
        <f t="shared" si="17"/>
        <v>6263.91</v>
      </c>
      <c r="Q30" s="225">
        <f t="shared" si="4"/>
        <v>0.59656285714285717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6485.5</v>
      </c>
      <c r="X30" s="352">
        <f t="shared" si="19"/>
        <v>12749.41</v>
      </c>
      <c r="Y30" s="355"/>
      <c r="Z30" s="356">
        <f t="shared" si="6"/>
        <v>-2249.41</v>
      </c>
      <c r="AA30" s="357">
        <f t="shared" si="7"/>
        <v>1.21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1.04</v>
      </c>
      <c r="AG30" s="354">
        <f t="shared" si="11"/>
        <v>0.62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28.962</v>
      </c>
      <c r="K31" s="8">
        <f t="shared" si="20"/>
        <v>58.712000000000003</v>
      </c>
      <c r="L31" s="157"/>
      <c r="M31" s="162">
        <f t="shared" si="1"/>
        <v>8454.23</v>
      </c>
      <c r="N31" s="312">
        <f t="shared" si="2"/>
        <v>0.80516476190476183</v>
      </c>
      <c r="O31" s="159">
        <f t="shared" si="3"/>
        <v>587.1</v>
      </c>
      <c r="P31" s="212">
        <f t="shared" si="17"/>
        <v>12685.18</v>
      </c>
      <c r="Q31" s="225">
        <f t="shared" si="4"/>
        <v>1.208112380952381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12799.22</v>
      </c>
      <c r="X31" s="352">
        <f t="shared" si="19"/>
        <v>25484.400000000001</v>
      </c>
      <c r="Y31" s="355"/>
      <c r="Z31" s="356">
        <f t="shared" si="6"/>
        <v>-14984.4</v>
      </c>
      <c r="AA31" s="357">
        <f t="shared" si="7"/>
        <v>2.4300000000000002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1.01</v>
      </c>
      <c r="AG31" s="354">
        <f t="shared" si="11"/>
        <v>1.22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58.648000000000003</v>
      </c>
      <c r="K32" s="8">
        <f t="shared" si="20"/>
        <v>117.36000000000001</v>
      </c>
      <c r="L32" s="157"/>
      <c r="M32" s="162">
        <f t="shared" si="1"/>
        <v>15726.24</v>
      </c>
      <c r="N32" s="312">
        <f t="shared" si="2"/>
        <v>1.4977371428571429</v>
      </c>
      <c r="O32" s="159">
        <f t="shared" si="3"/>
        <v>1173.5999999999999</v>
      </c>
      <c r="P32" s="212">
        <f t="shared" si="17"/>
        <v>25953.27</v>
      </c>
      <c r="Q32" s="225">
        <f t="shared" si="4"/>
        <v>2.47174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25584.48</v>
      </c>
      <c r="X32" s="352">
        <f t="shared" si="19"/>
        <v>51537.75</v>
      </c>
      <c r="Y32" s="355"/>
      <c r="Z32" s="356">
        <f t="shared" si="6"/>
        <v>-41037.75</v>
      </c>
      <c r="AA32" s="357">
        <f t="shared" si="7"/>
        <v>4.91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2.44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120.22799999999999</v>
      </c>
      <c r="K33" s="8">
        <f t="shared" si="20"/>
        <v>237.58800000000002</v>
      </c>
      <c r="L33" s="157"/>
      <c r="M33" s="162">
        <f t="shared" si="1"/>
        <v>29461.17</v>
      </c>
      <c r="N33" s="312">
        <f t="shared" si="2"/>
        <v>2.8058257142857141</v>
      </c>
      <c r="O33" s="159">
        <f t="shared" si="3"/>
        <v>2375.9</v>
      </c>
      <c r="P33" s="212">
        <f t="shared" si="17"/>
        <v>53667.44</v>
      </c>
      <c r="Q33" s="225">
        <f t="shared" si="4"/>
        <v>5.1111847619047621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51794.18</v>
      </c>
      <c r="X33" s="352">
        <f t="shared" si="19"/>
        <v>105461.62</v>
      </c>
      <c r="Y33" s="355"/>
      <c r="Z33" s="356">
        <f t="shared" si="6"/>
        <v>-94961.62</v>
      </c>
      <c r="AA33" s="357">
        <f t="shared" si="7"/>
        <v>10.039999999999999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0.97</v>
      </c>
      <c r="AG33" s="354">
        <f t="shared" si="11"/>
        <v>4.93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249.47300000000001</v>
      </c>
      <c r="K34" s="15">
        <f t="shared" si="20"/>
        <v>487.06100000000004</v>
      </c>
      <c r="L34" s="157"/>
      <c r="M34" s="163">
        <f t="shared" si="1"/>
        <v>55524.83</v>
      </c>
      <c r="N34" s="313">
        <f t="shared" si="2"/>
        <v>5.288079047619048</v>
      </c>
      <c r="O34" s="160">
        <f t="shared" si="3"/>
        <v>4870.6000000000004</v>
      </c>
      <c r="P34" s="213">
        <f t="shared" si="17"/>
        <v>112185.88</v>
      </c>
      <c r="Q34" s="224">
        <f t="shared" si="4"/>
        <v>10.684369523809524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106179.3</v>
      </c>
      <c r="X34" s="361">
        <f t="shared" si="19"/>
        <v>218365.18</v>
      </c>
      <c r="Y34" s="355"/>
      <c r="Z34" s="364">
        <f t="shared" si="6"/>
        <v>-207865.18</v>
      </c>
      <c r="AA34" s="365">
        <f t="shared" si="7"/>
        <v>20.8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10.11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523.89300000000003</v>
      </c>
      <c r="K35" s="8">
        <f t="shared" si="20"/>
        <v>1010.9540000000001</v>
      </c>
      <c r="L35" s="157"/>
      <c r="M35" s="162">
        <f t="shared" si="1"/>
        <v>105138.78</v>
      </c>
      <c r="N35" s="312">
        <f t="shared" si="2"/>
        <v>10.013217142857142</v>
      </c>
      <c r="O35" s="159">
        <f t="shared" si="3"/>
        <v>10109.5</v>
      </c>
      <c r="P35" s="212">
        <f t="shared" si="17"/>
        <v>237094.24</v>
      </c>
      <c r="Q35" s="225">
        <f t="shared" si="4"/>
        <v>22.580403809523808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220387.97</v>
      </c>
      <c r="X35" s="352">
        <f t="shared" si="19"/>
        <v>457482.21</v>
      </c>
      <c r="Y35" s="355"/>
      <c r="Z35" s="356">
        <f t="shared" si="6"/>
        <v>-446982.21</v>
      </c>
      <c r="AA35" s="357">
        <f t="shared" si="7"/>
        <v>43.57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20.99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1113.2729999999999</v>
      </c>
      <c r="K36" s="8">
        <f t="shared" si="20"/>
        <v>2124.2269999999999</v>
      </c>
      <c r="L36" s="157"/>
      <c r="M36" s="162">
        <f t="shared" si="1"/>
        <v>199677.64</v>
      </c>
      <c r="N36" s="312">
        <f t="shared" si="2"/>
        <v>19.016918095238097</v>
      </c>
      <c r="O36" s="159">
        <f t="shared" si="3"/>
        <v>21242.3</v>
      </c>
      <c r="P36" s="212">
        <f t="shared" si="17"/>
        <v>506620.88</v>
      </c>
      <c r="Q36" s="225">
        <f t="shared" si="4"/>
        <v>48.249607619047616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463081.49</v>
      </c>
      <c r="X36" s="352">
        <f t="shared" si="19"/>
        <v>969702.37</v>
      </c>
      <c r="Y36" s="355"/>
      <c r="Z36" s="356">
        <f t="shared" si="6"/>
        <v>-959202.37</v>
      </c>
      <c r="AA36" s="357">
        <f t="shared" si="7"/>
        <v>92.35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44.1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2393.5369999999998</v>
      </c>
      <c r="K37" s="8">
        <f t="shared" si="20"/>
        <v>4517.7639999999992</v>
      </c>
      <c r="L37" s="157"/>
      <c r="M37" s="162">
        <f t="shared" si="1"/>
        <v>379491.82</v>
      </c>
      <c r="N37" s="312">
        <f t="shared" si="2"/>
        <v>36.142078095238098</v>
      </c>
      <c r="O37" s="159">
        <f t="shared" si="3"/>
        <v>45177.599999999999</v>
      </c>
      <c r="P37" s="212">
        <f t="shared" si="17"/>
        <v>1094524.2</v>
      </c>
      <c r="Q37" s="225">
        <f t="shared" si="4"/>
        <v>104.24039999999999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984872.55</v>
      </c>
      <c r="X37" s="352">
        <f t="shared" si="19"/>
        <v>2079396.75</v>
      </c>
      <c r="Y37" s="355"/>
      <c r="Z37" s="356">
        <f t="shared" si="6"/>
        <v>-2068896.75</v>
      </c>
      <c r="AA37" s="357">
        <f t="shared" si="7"/>
        <v>198.04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93.8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5205.9430000000002</v>
      </c>
      <c r="K38" s="8">
        <f t="shared" si="20"/>
        <v>9723.7069999999985</v>
      </c>
      <c r="L38" s="157"/>
      <c r="M38" s="162">
        <f t="shared" si="1"/>
        <v>719554.56000000006</v>
      </c>
      <c r="N38" s="312">
        <f t="shared" si="2"/>
        <v>68.529005714285717</v>
      </c>
      <c r="O38" s="159">
        <f t="shared" si="3"/>
        <v>97237.1</v>
      </c>
      <c r="P38" s="212">
        <f t="shared" si="17"/>
        <v>2390732.66</v>
      </c>
      <c r="Q38" s="225">
        <f t="shared" si="4"/>
        <v>227.68882476190478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2119768.13</v>
      </c>
      <c r="X38" s="352">
        <f t="shared" si="19"/>
        <v>4510500.79</v>
      </c>
      <c r="Y38" s="355"/>
      <c r="Z38" s="356">
        <f t="shared" si="6"/>
        <v>-4500000.79</v>
      </c>
      <c r="AA38" s="357">
        <f t="shared" si="7"/>
        <v>429.57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201.88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11453.075000000001</v>
      </c>
      <c r="K39" s="18">
        <f t="shared" si="20"/>
        <v>21176.781999999999</v>
      </c>
      <c r="L39" s="157"/>
      <c r="M39" s="164">
        <f t="shared" si="1"/>
        <v>1355313.91</v>
      </c>
      <c r="N39" s="314">
        <f t="shared" si="2"/>
        <v>129.07751523809523</v>
      </c>
      <c r="O39" s="161">
        <f t="shared" si="3"/>
        <v>211767.8</v>
      </c>
      <c r="P39" s="211">
        <f t="shared" si="17"/>
        <v>5279327.01</v>
      </c>
      <c r="Q39" s="226">
        <f t="shared" si="4"/>
        <v>502.79304857142853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4616538.4800000004</v>
      </c>
      <c r="X39" s="369">
        <f t="shared" si="19"/>
        <v>9895865.4900000002</v>
      </c>
      <c r="Y39" s="355"/>
      <c r="Z39" s="372">
        <f t="shared" si="6"/>
        <v>-9885365.4900000002</v>
      </c>
      <c r="AA39" s="373">
        <f t="shared" si="7"/>
        <v>942.46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439.67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4"/>
      <c r="W43" s="415">
        <v>5</v>
      </c>
      <c r="X43" s="416"/>
      <c r="Y43" s="394"/>
      <c r="Z43" s="394"/>
      <c r="AA43" s="415">
        <v>6</v>
      </c>
      <c r="AB43" s="415"/>
      <c r="AF43" s="415">
        <v>7</v>
      </c>
      <c r="AG43" s="415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honeticPr fontId="2" type="noConversion"/>
  <pageMargins left="0.75" right="0.75" top="1" bottom="1" header="0.5" footer="0.5"/>
  <headerFooter alignWithMargins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L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0.06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0.06</v>
      </c>
      <c r="K20" s="8">
        <f>J20</f>
        <v>0.06</v>
      </c>
      <c r="L20" s="157"/>
      <c r="M20" s="162">
        <f t="shared" ref="M20:M39" si="1">ROUND(C20*O20-K20*$O$6,2)</f>
        <v>8.0399999999999991</v>
      </c>
      <c r="N20" s="312">
        <f t="shared" ref="N20:N39" si="2">IF($O$10&gt;0,M20/$O$10,0)</f>
        <v>7.6571428571428559E-4</v>
      </c>
      <c r="O20" s="159">
        <f t="shared" ref="O20:O39" si="3">ROUND(ROUND(K20,2)*$O$4,2)</f>
        <v>0.6</v>
      </c>
      <c r="P20" s="212">
        <f>ROUND(J20*$O$6,2)</f>
        <v>0.36</v>
      </c>
      <c r="Q20" s="225">
        <f t="shared" ref="Q20:Q39" si="4">P20/$O$10</f>
        <v>3.4285714285714284E-5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13.08</v>
      </c>
      <c r="X20" s="352">
        <f>ROUND(P20+W20,2)</f>
        <v>13.44</v>
      </c>
      <c r="Y20" s="355"/>
      <c r="Z20" s="356">
        <f t="shared" ref="Z20:Z39" si="6">IF($O$10&gt;0,ROUND($O$10-X20,2),0)</f>
        <v>10486.56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17495.04</v>
      </c>
      <c r="AC20" s="359">
        <f t="shared" ref="AC20:AC39" si="9">IF(AB20&gt;0,AB20+G20,0)</f>
        <v>17495.04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0.06</v>
      </c>
      <c r="K21" s="8">
        <f>K20+ROUND(J21,3)</f>
        <v>0.12</v>
      </c>
      <c r="L21" s="157"/>
      <c r="M21" s="162">
        <f t="shared" si="1"/>
        <v>16.079999999999998</v>
      </c>
      <c r="N21" s="312">
        <f t="shared" si="2"/>
        <v>1.5314285714285712E-3</v>
      </c>
      <c r="O21" s="159">
        <f t="shared" si="3"/>
        <v>1.2</v>
      </c>
      <c r="P21" s="212">
        <f t="shared" ref="P21:P39" si="17">ROUND((ROUND(K20,2)*(G21-G20)*$O$4+P20+J21*$O$6),2)</f>
        <v>9.7200000000000006</v>
      </c>
      <c r="Q21" s="225">
        <f t="shared" si="4"/>
        <v>9.2571428571428579E-4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26.16</v>
      </c>
      <c r="X21" s="352">
        <f t="shared" ref="X21:X39" si="19">ROUND(P21+W21,2)</f>
        <v>35.880000000000003</v>
      </c>
      <c r="Y21" s="355"/>
      <c r="Z21" s="356">
        <f t="shared" si="6"/>
        <v>10464.120000000001</v>
      </c>
      <c r="AA21" s="357">
        <f t="shared" si="7"/>
        <v>0</v>
      </c>
      <c r="AB21" s="358">
        <f t="shared" si="8"/>
        <v>8737.5400000000009</v>
      </c>
      <c r="AC21" s="359">
        <f t="shared" si="9"/>
        <v>8752.5400000000009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0.108</v>
      </c>
      <c r="K22" s="8">
        <f t="shared" ref="K22:K39" si="20">K21+ROUND(J22,3)</f>
        <v>0.22799999999999998</v>
      </c>
      <c r="L22" s="157"/>
      <c r="M22" s="162">
        <f t="shared" si="1"/>
        <v>30.83</v>
      </c>
      <c r="N22" s="312">
        <f t="shared" si="2"/>
        <v>2.9361904761904759E-3</v>
      </c>
      <c r="O22" s="159">
        <f t="shared" si="3"/>
        <v>2.2999999999999998</v>
      </c>
      <c r="P22" s="212">
        <f t="shared" si="17"/>
        <v>28.37</v>
      </c>
      <c r="Q22" s="225">
        <f t="shared" si="4"/>
        <v>2.7019047619047621E-3</v>
      </c>
      <c r="R22" s="119">
        <f t="shared" ref="R22:R39" si="21">ROUND(P22/O22,0)</f>
        <v>12</v>
      </c>
      <c r="S22" s="120">
        <f t="shared" ref="S22:S39" si="22">ROUND(R22/G22,2)</f>
        <v>0.4</v>
      </c>
      <c r="T22" s="126">
        <f t="shared" si="18"/>
        <v>26</v>
      </c>
      <c r="U22" s="127">
        <f t="shared" ref="U22:U39" si="23">ROUND(T22/G22,2)</f>
        <v>0.87</v>
      </c>
      <c r="V22" s="386"/>
      <c r="W22" s="351">
        <f t="shared" si="5"/>
        <v>49.7</v>
      </c>
      <c r="X22" s="352">
        <f t="shared" si="19"/>
        <v>78.069999999999993</v>
      </c>
      <c r="Y22" s="355"/>
      <c r="Z22" s="356">
        <f t="shared" si="6"/>
        <v>10421.93</v>
      </c>
      <c r="AA22" s="357">
        <f t="shared" si="7"/>
        <v>0.01</v>
      </c>
      <c r="AB22" s="358">
        <f t="shared" si="8"/>
        <v>4548.5608695652172</v>
      </c>
      <c r="AC22" s="359">
        <f t="shared" si="9"/>
        <v>4578.5608695652172</v>
      </c>
      <c r="AD22" s="174">
        <v>3</v>
      </c>
      <c r="AE22" s="389"/>
      <c r="AF22" s="353">
        <f t="shared" si="10"/>
        <v>1.75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0.19400000000000001</v>
      </c>
      <c r="K23" s="8">
        <f t="shared" si="20"/>
        <v>0.42199999999999999</v>
      </c>
      <c r="L23" s="157"/>
      <c r="M23" s="162">
        <f t="shared" si="1"/>
        <v>56.27</v>
      </c>
      <c r="N23" s="312">
        <f t="shared" si="2"/>
        <v>5.3590476190476192E-3</v>
      </c>
      <c r="O23" s="159">
        <f t="shared" si="3"/>
        <v>4.2</v>
      </c>
      <c r="P23" s="212">
        <f t="shared" si="17"/>
        <v>64.03</v>
      </c>
      <c r="Q23" s="225">
        <f t="shared" si="4"/>
        <v>6.0980952380952384E-3</v>
      </c>
      <c r="R23" s="119">
        <f t="shared" si="21"/>
        <v>15</v>
      </c>
      <c r="S23" s="120">
        <f t="shared" si="22"/>
        <v>0.33</v>
      </c>
      <c r="T23" s="126">
        <f t="shared" si="18"/>
        <v>29</v>
      </c>
      <c r="U23" s="127">
        <f t="shared" si="23"/>
        <v>0.64</v>
      </c>
      <c r="V23" s="386"/>
      <c r="W23" s="351">
        <f t="shared" si="5"/>
        <v>92</v>
      </c>
      <c r="X23" s="352">
        <f t="shared" si="19"/>
        <v>156.03</v>
      </c>
      <c r="Y23" s="355"/>
      <c r="Z23" s="356">
        <f t="shared" si="6"/>
        <v>10343.969999999999</v>
      </c>
      <c r="AA23" s="357">
        <f t="shared" si="7"/>
        <v>0.01</v>
      </c>
      <c r="AB23" s="358">
        <f t="shared" si="8"/>
        <v>2480.3738095238095</v>
      </c>
      <c r="AC23" s="359">
        <f t="shared" si="9"/>
        <v>2525.3738095238095</v>
      </c>
      <c r="AD23" s="174">
        <v>4</v>
      </c>
      <c r="AE23" s="389"/>
      <c r="AF23" s="353">
        <f t="shared" si="10"/>
        <v>1.44</v>
      </c>
      <c r="AG23" s="354">
        <f t="shared" si="11"/>
        <v>0.01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0.35399999999999998</v>
      </c>
      <c r="K24" s="15">
        <f t="shared" si="20"/>
        <v>0.77600000000000002</v>
      </c>
      <c r="L24" s="157"/>
      <c r="M24" s="163">
        <f t="shared" si="1"/>
        <v>104.54</v>
      </c>
      <c r="N24" s="313">
        <f t="shared" si="2"/>
        <v>9.9561904761904761E-3</v>
      </c>
      <c r="O24" s="160">
        <f t="shared" si="3"/>
        <v>7.8</v>
      </c>
      <c r="P24" s="213">
        <f t="shared" si="17"/>
        <v>129.15</v>
      </c>
      <c r="Q24" s="224">
        <f t="shared" si="4"/>
        <v>1.23E-2</v>
      </c>
      <c r="R24" s="121">
        <f t="shared" si="21"/>
        <v>17</v>
      </c>
      <c r="S24" s="122">
        <f t="shared" si="22"/>
        <v>0.28000000000000003</v>
      </c>
      <c r="T24" s="132">
        <f t="shared" si="18"/>
        <v>31</v>
      </c>
      <c r="U24" s="122">
        <f t="shared" si="23"/>
        <v>0.52</v>
      </c>
      <c r="V24" s="386"/>
      <c r="W24" s="360">
        <f t="shared" si="5"/>
        <v>169.17</v>
      </c>
      <c r="X24" s="361">
        <f t="shared" si="19"/>
        <v>298.32</v>
      </c>
      <c r="Y24" s="355"/>
      <c r="Z24" s="364">
        <f t="shared" si="6"/>
        <v>10201.68</v>
      </c>
      <c r="AA24" s="365">
        <f t="shared" si="7"/>
        <v>0.03</v>
      </c>
      <c r="AB24" s="366">
        <f t="shared" si="8"/>
        <v>1325.2584615384615</v>
      </c>
      <c r="AC24" s="367">
        <f t="shared" si="9"/>
        <v>1385.2584615384615</v>
      </c>
      <c r="AD24" s="174">
        <v>5</v>
      </c>
      <c r="AE24" s="389"/>
      <c r="AF24" s="362">
        <f t="shared" si="10"/>
        <v>1.31</v>
      </c>
      <c r="AG24" s="363">
        <f t="shared" si="11"/>
        <v>0.02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0.65500000000000003</v>
      </c>
      <c r="K25" s="8">
        <f t="shared" si="20"/>
        <v>1.431</v>
      </c>
      <c r="L25" s="157"/>
      <c r="M25" s="162">
        <f t="shared" si="1"/>
        <v>205.91</v>
      </c>
      <c r="N25" s="312">
        <f t="shared" si="2"/>
        <v>1.9610476190476189E-2</v>
      </c>
      <c r="O25" s="159">
        <f t="shared" si="3"/>
        <v>14.3</v>
      </c>
      <c r="P25" s="212">
        <f t="shared" si="17"/>
        <v>250.08</v>
      </c>
      <c r="Q25" s="225">
        <f t="shared" si="4"/>
        <v>2.381714285714286E-2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311.95999999999998</v>
      </c>
      <c r="X25" s="352">
        <f t="shared" si="19"/>
        <v>562.04</v>
      </c>
      <c r="Y25" s="355"/>
      <c r="Z25" s="356">
        <f t="shared" si="6"/>
        <v>9937.9599999999991</v>
      </c>
      <c r="AA25" s="357">
        <f t="shared" si="7"/>
        <v>0.05</v>
      </c>
      <c r="AB25" s="358">
        <f t="shared" si="8"/>
        <v>712.41454545454542</v>
      </c>
      <c r="AC25" s="359">
        <f t="shared" si="9"/>
        <v>787.41454545454542</v>
      </c>
      <c r="AD25" s="174">
        <v>6</v>
      </c>
      <c r="AE25" s="389"/>
      <c r="AF25" s="353">
        <f t="shared" si="10"/>
        <v>1.25</v>
      </c>
      <c r="AG25" s="354">
        <f t="shared" si="11"/>
        <v>0.03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1.228</v>
      </c>
      <c r="K26" s="8">
        <f t="shared" si="20"/>
        <v>2.6589999999999998</v>
      </c>
      <c r="L26" s="157"/>
      <c r="M26" s="162">
        <f t="shared" si="1"/>
        <v>409.65</v>
      </c>
      <c r="N26" s="312">
        <f t="shared" si="2"/>
        <v>3.901428571428571E-2</v>
      </c>
      <c r="O26" s="159">
        <f t="shared" si="3"/>
        <v>26.6</v>
      </c>
      <c r="P26" s="212">
        <f t="shared" si="17"/>
        <v>486.25</v>
      </c>
      <c r="Q26" s="225">
        <f t="shared" si="4"/>
        <v>4.6309523809523807E-2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579.66</v>
      </c>
      <c r="X26" s="352">
        <f t="shared" si="19"/>
        <v>1065.9100000000001</v>
      </c>
      <c r="Y26" s="355"/>
      <c r="Z26" s="356">
        <f t="shared" si="6"/>
        <v>9434.09</v>
      </c>
      <c r="AA26" s="357">
        <f t="shared" si="7"/>
        <v>0.1</v>
      </c>
      <c r="AB26" s="358">
        <f t="shared" si="8"/>
        <v>372.09842105263152</v>
      </c>
      <c r="AC26" s="359">
        <f t="shared" si="9"/>
        <v>463.09842105263152</v>
      </c>
      <c r="AD26" s="174">
        <v>7</v>
      </c>
      <c r="AE26" s="389"/>
      <c r="AF26" s="353">
        <f t="shared" si="10"/>
        <v>1.19</v>
      </c>
      <c r="AG26" s="354">
        <f t="shared" si="11"/>
        <v>0.06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2.3330000000000002</v>
      </c>
      <c r="K27" s="8">
        <f t="shared" si="20"/>
        <v>4.992</v>
      </c>
      <c r="L27" s="157"/>
      <c r="M27" s="162">
        <f t="shared" si="1"/>
        <v>818.35</v>
      </c>
      <c r="N27" s="312">
        <f t="shared" si="2"/>
        <v>7.7938095238095237E-2</v>
      </c>
      <c r="O27" s="159">
        <f t="shared" si="3"/>
        <v>49.9</v>
      </c>
      <c r="P27" s="212">
        <f t="shared" si="17"/>
        <v>952.45</v>
      </c>
      <c r="Q27" s="225">
        <f t="shared" si="4"/>
        <v>9.0709523809523809E-2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1088.26</v>
      </c>
      <c r="X27" s="352">
        <f t="shared" si="19"/>
        <v>2040.71</v>
      </c>
      <c r="Y27" s="355"/>
      <c r="Z27" s="356">
        <f t="shared" si="6"/>
        <v>8459.2900000000009</v>
      </c>
      <c r="AA27" s="357">
        <f t="shared" si="7"/>
        <v>0.19</v>
      </c>
      <c r="AB27" s="358">
        <f t="shared" si="8"/>
        <v>186.97190380761523</v>
      </c>
      <c r="AC27" s="359">
        <f t="shared" si="9"/>
        <v>294.97190380761526</v>
      </c>
      <c r="AD27" s="174">
        <v>8</v>
      </c>
      <c r="AE27" s="389"/>
      <c r="AF27" s="353">
        <f t="shared" si="10"/>
        <v>1.1399999999999999</v>
      </c>
      <c r="AG27" s="354">
        <f t="shared" si="11"/>
        <v>0.1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4.4909999999999997</v>
      </c>
      <c r="K28" s="8">
        <f t="shared" si="20"/>
        <v>9.4830000000000005</v>
      </c>
      <c r="L28" s="157"/>
      <c r="M28" s="162">
        <f t="shared" si="1"/>
        <v>1649.5</v>
      </c>
      <c r="N28" s="312">
        <f t="shared" si="2"/>
        <v>0.15709523809523809</v>
      </c>
      <c r="O28" s="159">
        <f t="shared" si="3"/>
        <v>94.8</v>
      </c>
      <c r="P28" s="212">
        <f t="shared" si="17"/>
        <v>1877.6</v>
      </c>
      <c r="Q28" s="225">
        <f t="shared" si="4"/>
        <v>0.1788190476190476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2067.29</v>
      </c>
      <c r="X28" s="352">
        <f t="shared" si="19"/>
        <v>3944.89</v>
      </c>
      <c r="Y28" s="355"/>
      <c r="Z28" s="356">
        <f t="shared" si="6"/>
        <v>6555.11</v>
      </c>
      <c r="AA28" s="357">
        <f t="shared" si="7"/>
        <v>0.38</v>
      </c>
      <c r="AB28" s="358">
        <f t="shared" si="8"/>
        <v>86.592215189873414</v>
      </c>
      <c r="AC28" s="359">
        <f t="shared" si="9"/>
        <v>212.5922151898734</v>
      </c>
      <c r="AD28" s="174">
        <v>9</v>
      </c>
      <c r="AE28" s="389"/>
      <c r="AF28" s="353">
        <f t="shared" si="10"/>
        <v>1.1000000000000001</v>
      </c>
      <c r="AG28" s="354">
        <f t="shared" si="11"/>
        <v>0.2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8.7569999999999997</v>
      </c>
      <c r="K29" s="15">
        <f t="shared" si="20"/>
        <v>18.240000000000002</v>
      </c>
      <c r="L29" s="157"/>
      <c r="M29" s="163">
        <f t="shared" si="1"/>
        <v>2991.36</v>
      </c>
      <c r="N29" s="313">
        <f t="shared" si="2"/>
        <v>0.28489142857142857</v>
      </c>
      <c r="O29" s="160">
        <f t="shared" si="3"/>
        <v>182.4</v>
      </c>
      <c r="P29" s="213">
        <f t="shared" si="17"/>
        <v>3731.34</v>
      </c>
      <c r="Q29" s="224">
        <f t="shared" si="4"/>
        <v>0.35536571428571428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3976.32</v>
      </c>
      <c r="X29" s="361">
        <f t="shared" si="19"/>
        <v>7707.66</v>
      </c>
      <c r="Y29" s="355"/>
      <c r="Z29" s="364">
        <f t="shared" si="6"/>
        <v>2792.34</v>
      </c>
      <c r="AA29" s="365">
        <f t="shared" si="7"/>
        <v>0.73</v>
      </c>
      <c r="AB29" s="366">
        <f t="shared" si="8"/>
        <v>32.748881578947369</v>
      </c>
      <c r="AC29" s="367">
        <f t="shared" si="9"/>
        <v>177.74888157894736</v>
      </c>
      <c r="AD29" s="174">
        <v>10</v>
      </c>
      <c r="AE29" s="389"/>
      <c r="AF29" s="362">
        <f t="shared" si="10"/>
        <v>1.07</v>
      </c>
      <c r="AG29" s="363">
        <f t="shared" si="11"/>
        <v>0.38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17.295000000000002</v>
      </c>
      <c r="K30" s="8">
        <f t="shared" si="20"/>
        <v>35.535000000000004</v>
      </c>
      <c r="L30" s="157"/>
      <c r="M30" s="162">
        <f t="shared" si="1"/>
        <v>5473.19</v>
      </c>
      <c r="N30" s="312">
        <f t="shared" si="2"/>
        <v>0.52125619047619043</v>
      </c>
      <c r="O30" s="159">
        <f t="shared" si="3"/>
        <v>355.4</v>
      </c>
      <c r="P30" s="212">
        <f t="shared" si="17"/>
        <v>7483.11</v>
      </c>
      <c r="Q30" s="225">
        <f t="shared" si="4"/>
        <v>0.71267714285714279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7746.63</v>
      </c>
      <c r="X30" s="352">
        <f t="shared" si="19"/>
        <v>15229.74</v>
      </c>
      <c r="Y30" s="355"/>
      <c r="Z30" s="356">
        <f t="shared" si="6"/>
        <v>-4729.74</v>
      </c>
      <c r="AA30" s="357">
        <f t="shared" si="7"/>
        <v>1.45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1.04</v>
      </c>
      <c r="AG30" s="354">
        <f t="shared" si="11"/>
        <v>0.74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34.590000000000003</v>
      </c>
      <c r="K31" s="8">
        <f t="shared" si="20"/>
        <v>70.125</v>
      </c>
      <c r="L31" s="157"/>
      <c r="M31" s="162">
        <f t="shared" si="1"/>
        <v>10098.75</v>
      </c>
      <c r="N31" s="312">
        <f t="shared" si="2"/>
        <v>0.96178571428571424</v>
      </c>
      <c r="O31" s="159">
        <f t="shared" si="3"/>
        <v>701.3</v>
      </c>
      <c r="P31" s="212">
        <f t="shared" si="17"/>
        <v>15154.05</v>
      </c>
      <c r="Q31" s="225">
        <f t="shared" si="4"/>
        <v>1.443242857142857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15287.25</v>
      </c>
      <c r="X31" s="352">
        <f t="shared" si="19"/>
        <v>30441.3</v>
      </c>
      <c r="Y31" s="355"/>
      <c r="Z31" s="356">
        <f t="shared" si="6"/>
        <v>-19941.3</v>
      </c>
      <c r="AA31" s="357">
        <f t="shared" si="7"/>
        <v>2.9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1.01</v>
      </c>
      <c r="AG31" s="354">
        <f t="shared" si="11"/>
        <v>1.46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70.045000000000002</v>
      </c>
      <c r="K32" s="8">
        <f t="shared" si="20"/>
        <v>140.17000000000002</v>
      </c>
      <c r="L32" s="157"/>
      <c r="M32" s="162">
        <f t="shared" si="1"/>
        <v>18782.78</v>
      </c>
      <c r="N32" s="312">
        <f t="shared" si="2"/>
        <v>1.7888361904761905</v>
      </c>
      <c r="O32" s="159">
        <f t="shared" si="3"/>
        <v>1401.7</v>
      </c>
      <c r="P32" s="212">
        <f t="shared" si="17"/>
        <v>31002.92</v>
      </c>
      <c r="Q32" s="225">
        <f t="shared" si="4"/>
        <v>2.9526590476190475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30557.06</v>
      </c>
      <c r="X32" s="352">
        <f t="shared" si="19"/>
        <v>61559.98</v>
      </c>
      <c r="Y32" s="355"/>
      <c r="Z32" s="356">
        <f t="shared" si="6"/>
        <v>-51059.98</v>
      </c>
      <c r="AA32" s="357">
        <f t="shared" si="7"/>
        <v>5.86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2.91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143.59200000000001</v>
      </c>
      <c r="K33" s="8">
        <f t="shared" si="20"/>
        <v>283.76200000000006</v>
      </c>
      <c r="L33" s="157"/>
      <c r="M33" s="162">
        <f t="shared" si="1"/>
        <v>35186.230000000003</v>
      </c>
      <c r="N33" s="312">
        <f t="shared" si="2"/>
        <v>3.3510695238095241</v>
      </c>
      <c r="O33" s="159">
        <f t="shared" si="3"/>
        <v>2837.6</v>
      </c>
      <c r="P33" s="212">
        <f t="shared" si="17"/>
        <v>64103.57</v>
      </c>
      <c r="Q33" s="225">
        <f t="shared" si="4"/>
        <v>6.1051019047619048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61860.12</v>
      </c>
      <c r="X33" s="352">
        <f t="shared" si="19"/>
        <v>125963.69</v>
      </c>
      <c r="Y33" s="355"/>
      <c r="Z33" s="356">
        <f t="shared" si="6"/>
        <v>-115463.69</v>
      </c>
      <c r="AA33" s="357">
        <f t="shared" si="7"/>
        <v>12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0.97</v>
      </c>
      <c r="AG33" s="354">
        <f t="shared" si="11"/>
        <v>5.89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297.95299999999997</v>
      </c>
      <c r="K34" s="15">
        <f t="shared" si="20"/>
        <v>581.71500000000003</v>
      </c>
      <c r="L34" s="157"/>
      <c r="M34" s="163">
        <f t="shared" si="1"/>
        <v>66316.11</v>
      </c>
      <c r="N34" s="313">
        <f t="shared" si="2"/>
        <v>6.3158200000000004</v>
      </c>
      <c r="O34" s="160">
        <f t="shared" si="3"/>
        <v>5817.2</v>
      </c>
      <c r="P34" s="213">
        <f t="shared" si="17"/>
        <v>133993.69</v>
      </c>
      <c r="Q34" s="224">
        <f t="shared" si="4"/>
        <v>12.76130380952381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126813.87</v>
      </c>
      <c r="X34" s="361">
        <f t="shared" si="19"/>
        <v>260807.56</v>
      </c>
      <c r="Y34" s="355"/>
      <c r="Z34" s="364">
        <f t="shared" si="6"/>
        <v>-250307.56</v>
      </c>
      <c r="AA34" s="365">
        <f t="shared" si="7"/>
        <v>24.84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12.08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625.70100000000002</v>
      </c>
      <c r="K35" s="8">
        <f t="shared" si="20"/>
        <v>1207.4160000000002</v>
      </c>
      <c r="L35" s="157"/>
      <c r="M35" s="162">
        <f t="shared" si="1"/>
        <v>125571.7</v>
      </c>
      <c r="N35" s="312">
        <f t="shared" si="2"/>
        <v>11.959209523809523</v>
      </c>
      <c r="O35" s="159">
        <f t="shared" si="3"/>
        <v>12074.2</v>
      </c>
      <c r="P35" s="212">
        <f t="shared" si="17"/>
        <v>283177.90000000002</v>
      </c>
      <c r="Q35" s="225">
        <f t="shared" si="4"/>
        <v>26.969323809523811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263216.69</v>
      </c>
      <c r="X35" s="352">
        <f t="shared" si="19"/>
        <v>546394.59</v>
      </c>
      <c r="Y35" s="355"/>
      <c r="Z35" s="356">
        <f t="shared" si="6"/>
        <v>-535894.59</v>
      </c>
      <c r="AA35" s="357">
        <f t="shared" si="7"/>
        <v>52.04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25.07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1329.615</v>
      </c>
      <c r="K36" s="8">
        <f t="shared" si="20"/>
        <v>2537.0309999999999</v>
      </c>
      <c r="L36" s="157"/>
      <c r="M36" s="162">
        <f t="shared" si="1"/>
        <v>238480.81</v>
      </c>
      <c r="N36" s="312">
        <f t="shared" si="2"/>
        <v>22.712458095238095</v>
      </c>
      <c r="O36" s="159">
        <f t="shared" si="3"/>
        <v>25370.3</v>
      </c>
      <c r="P36" s="212">
        <f t="shared" si="17"/>
        <v>605084.79</v>
      </c>
      <c r="Q36" s="225">
        <f t="shared" si="4"/>
        <v>57.627122857142858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553072.76</v>
      </c>
      <c r="X36" s="352">
        <f t="shared" si="19"/>
        <v>1158157.55</v>
      </c>
      <c r="Y36" s="355"/>
      <c r="Z36" s="356">
        <f t="shared" si="6"/>
        <v>-1147657.55</v>
      </c>
      <c r="AA36" s="357">
        <f t="shared" si="7"/>
        <v>110.3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52.67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2858.672</v>
      </c>
      <c r="K37" s="8">
        <f t="shared" si="20"/>
        <v>5395.7029999999995</v>
      </c>
      <c r="L37" s="157"/>
      <c r="M37" s="162">
        <f t="shared" si="1"/>
        <v>453238.78</v>
      </c>
      <c r="N37" s="312">
        <f t="shared" si="2"/>
        <v>43.165598095238096</v>
      </c>
      <c r="O37" s="159">
        <f t="shared" si="3"/>
        <v>53957</v>
      </c>
      <c r="P37" s="212">
        <f t="shared" si="17"/>
        <v>1307234.92</v>
      </c>
      <c r="Q37" s="225">
        <f t="shared" si="4"/>
        <v>124.4985638095238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1176263.25</v>
      </c>
      <c r="X37" s="352">
        <f t="shared" si="19"/>
        <v>2483498.17</v>
      </c>
      <c r="Y37" s="355"/>
      <c r="Z37" s="356">
        <f t="shared" si="6"/>
        <v>-2472998.17</v>
      </c>
      <c r="AA37" s="357">
        <f t="shared" si="7"/>
        <v>236.52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112.03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6217.6120000000001</v>
      </c>
      <c r="K38" s="8">
        <f t="shared" si="20"/>
        <v>11613.314999999999</v>
      </c>
      <c r="L38" s="157"/>
      <c r="M38" s="162">
        <f t="shared" si="1"/>
        <v>859385.71</v>
      </c>
      <c r="N38" s="312">
        <f t="shared" si="2"/>
        <v>81.846258095238085</v>
      </c>
      <c r="O38" s="159">
        <f t="shared" si="3"/>
        <v>116133.2</v>
      </c>
      <c r="P38" s="212">
        <f t="shared" si="17"/>
        <v>2855336.59</v>
      </c>
      <c r="Q38" s="225">
        <f t="shared" si="4"/>
        <v>271.9368180952381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2531702.67</v>
      </c>
      <c r="X38" s="352">
        <f t="shared" si="19"/>
        <v>5387039.2599999998</v>
      </c>
      <c r="Y38" s="355"/>
      <c r="Z38" s="356">
        <f t="shared" si="6"/>
        <v>-5376539.2599999998</v>
      </c>
      <c r="AA38" s="357">
        <f t="shared" si="7"/>
        <v>513.04999999999995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241.11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13678.745999999999</v>
      </c>
      <c r="K39" s="18">
        <f t="shared" si="20"/>
        <v>25292.060999999998</v>
      </c>
      <c r="L39" s="157"/>
      <c r="M39" s="164">
        <f t="shared" si="1"/>
        <v>1618691.83</v>
      </c>
      <c r="N39" s="314">
        <f t="shared" si="2"/>
        <v>154.16112666666666</v>
      </c>
      <c r="O39" s="161">
        <f t="shared" si="3"/>
        <v>252920.6</v>
      </c>
      <c r="P39" s="211">
        <f t="shared" si="17"/>
        <v>6305271.8700000001</v>
      </c>
      <c r="Q39" s="226">
        <f t="shared" si="4"/>
        <v>600.50208285714291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5513669.2999999998</v>
      </c>
      <c r="X39" s="369">
        <f t="shared" si="19"/>
        <v>11818941.17</v>
      </c>
      <c r="Y39" s="355"/>
      <c r="Z39" s="372">
        <f t="shared" si="6"/>
        <v>-11808441.17</v>
      </c>
      <c r="AA39" s="373">
        <f t="shared" si="7"/>
        <v>1125.6099999999999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525.11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9"/>
      <c r="W43" s="415">
        <v>5</v>
      </c>
      <c r="X43" s="416"/>
      <c r="Y43" s="399"/>
      <c r="Z43" s="399"/>
      <c r="AA43" s="415">
        <v>6</v>
      </c>
      <c r="AB43" s="415"/>
      <c r="AF43" s="415">
        <v>7</v>
      </c>
      <c r="AG43" s="415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L43"/>
  <sheetViews>
    <sheetView topLeftCell="B1" workbookViewId="0">
      <selection activeCell="AL24" sqref="AL24:AL34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7.0000000000000007E-2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7.0000000000000007E-2</v>
      </c>
      <c r="K20" s="8">
        <f>J20</f>
        <v>7.0000000000000007E-2</v>
      </c>
      <c r="L20" s="157"/>
      <c r="M20" s="162">
        <f t="shared" ref="M20:M39" si="1">ROUND(C20*O20-K20*$O$6,2)</f>
        <v>9.3800000000000008</v>
      </c>
      <c r="N20" s="312">
        <f t="shared" ref="N20:N39" si="2">IF($O$10&gt;0,M20/$O$10,0)</f>
        <v>8.9333333333333344E-4</v>
      </c>
      <c r="O20" s="159">
        <f t="shared" ref="O20:O39" si="3">ROUND(ROUND(K20,2)*$O$4,2)</f>
        <v>0.7</v>
      </c>
      <c r="P20" s="212">
        <f>ROUND(J20*$O$6,2)</f>
        <v>0.42</v>
      </c>
      <c r="Q20" s="225">
        <f t="shared" ref="Q20:Q39" si="4">P20/$O$10</f>
        <v>3.9999999999999996E-5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15.26</v>
      </c>
      <c r="X20" s="352">
        <f>ROUND(P20+W20,2)</f>
        <v>15.68</v>
      </c>
      <c r="Y20" s="355"/>
      <c r="Z20" s="356">
        <f t="shared" ref="Z20:Z39" si="6">IF($O$10&gt;0,ROUND($O$10-X20,2),0)</f>
        <v>10484.32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14995.04</v>
      </c>
      <c r="AC20" s="359">
        <f t="shared" ref="AC20:AC39" si="9">IF(AB20&gt;0,AB20+G20,0)</f>
        <v>14995.04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7.0000000000000007E-2</v>
      </c>
      <c r="K21" s="8">
        <f>K20+ROUND(J21,3)</f>
        <v>0.14000000000000001</v>
      </c>
      <c r="L21" s="157"/>
      <c r="M21" s="162">
        <f t="shared" si="1"/>
        <v>18.760000000000002</v>
      </c>
      <c r="N21" s="312">
        <f t="shared" si="2"/>
        <v>1.7866666666666669E-3</v>
      </c>
      <c r="O21" s="159">
        <f t="shared" si="3"/>
        <v>1.4</v>
      </c>
      <c r="P21" s="212">
        <f t="shared" ref="P21:P39" si="17">ROUND((ROUND(K20,2)*(G21-G20)*$O$4+P20+J21*$O$6),2)</f>
        <v>11.34</v>
      </c>
      <c r="Q21" s="225">
        <f t="shared" si="4"/>
        <v>1.08E-3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30.52</v>
      </c>
      <c r="X21" s="352">
        <f t="shared" ref="X21:X39" si="19">ROUND(P21+W21,2)</f>
        <v>41.86</v>
      </c>
      <c r="Y21" s="355"/>
      <c r="Z21" s="356">
        <f t="shared" si="6"/>
        <v>10458.14</v>
      </c>
      <c r="AA21" s="357">
        <f t="shared" si="7"/>
        <v>0</v>
      </c>
      <c r="AB21" s="358">
        <f t="shared" si="8"/>
        <v>7487.5400000000009</v>
      </c>
      <c r="AC21" s="359">
        <f t="shared" si="9"/>
        <v>7502.5400000000009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0.126</v>
      </c>
      <c r="K22" s="8">
        <f t="shared" ref="K22:K39" si="20">K21+ROUND(J22,3)</f>
        <v>0.26600000000000001</v>
      </c>
      <c r="L22" s="157"/>
      <c r="M22" s="162">
        <f t="shared" si="1"/>
        <v>36.200000000000003</v>
      </c>
      <c r="N22" s="312">
        <f t="shared" si="2"/>
        <v>3.4476190476190479E-3</v>
      </c>
      <c r="O22" s="159">
        <f t="shared" si="3"/>
        <v>2.7</v>
      </c>
      <c r="P22" s="212">
        <f t="shared" si="17"/>
        <v>33.1</v>
      </c>
      <c r="Q22" s="225">
        <f t="shared" si="4"/>
        <v>3.1523809523809525E-3</v>
      </c>
      <c r="R22" s="119">
        <f t="shared" ref="R22:R39" si="21">ROUND(P22/O22,0)</f>
        <v>12</v>
      </c>
      <c r="S22" s="120">
        <f t="shared" ref="S22:S39" si="22">ROUND(R22/G22,2)</f>
        <v>0.4</v>
      </c>
      <c r="T22" s="126">
        <f t="shared" si="18"/>
        <v>26</v>
      </c>
      <c r="U22" s="127">
        <f t="shared" ref="U22:U39" si="23">ROUND(T22/G22,2)</f>
        <v>0.87</v>
      </c>
      <c r="V22" s="386"/>
      <c r="W22" s="351">
        <f t="shared" si="5"/>
        <v>57.99</v>
      </c>
      <c r="X22" s="352">
        <f t="shared" si="19"/>
        <v>91.09</v>
      </c>
      <c r="Y22" s="355"/>
      <c r="Z22" s="356">
        <f t="shared" si="6"/>
        <v>10408.91</v>
      </c>
      <c r="AA22" s="357">
        <f t="shared" si="7"/>
        <v>0.01</v>
      </c>
      <c r="AB22" s="358">
        <f t="shared" si="8"/>
        <v>3872.3340740740737</v>
      </c>
      <c r="AC22" s="359">
        <f t="shared" si="9"/>
        <v>3902.3340740740737</v>
      </c>
      <c r="AD22" s="174">
        <v>3</v>
      </c>
      <c r="AE22" s="389"/>
      <c r="AF22" s="353">
        <f t="shared" si="10"/>
        <v>1.75</v>
      </c>
      <c r="AG22" s="354">
        <f t="shared" si="11"/>
        <v>0.01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0.22700000000000001</v>
      </c>
      <c r="K23" s="8">
        <f t="shared" si="20"/>
        <v>0.49299999999999999</v>
      </c>
      <c r="L23" s="157"/>
      <c r="M23" s="162">
        <f t="shared" si="1"/>
        <v>65.64</v>
      </c>
      <c r="N23" s="312">
        <f t="shared" si="2"/>
        <v>6.2514285714285718E-3</v>
      </c>
      <c r="O23" s="159">
        <f t="shared" si="3"/>
        <v>4.9000000000000004</v>
      </c>
      <c r="P23" s="212">
        <f t="shared" si="17"/>
        <v>74.959999999999994</v>
      </c>
      <c r="Q23" s="225">
        <f t="shared" si="4"/>
        <v>7.1390476190476186E-3</v>
      </c>
      <c r="R23" s="119">
        <f t="shared" si="21"/>
        <v>15</v>
      </c>
      <c r="S23" s="120">
        <f t="shared" si="22"/>
        <v>0.33</v>
      </c>
      <c r="T23" s="126">
        <f t="shared" si="18"/>
        <v>29</v>
      </c>
      <c r="U23" s="127">
        <f t="shared" si="23"/>
        <v>0.64</v>
      </c>
      <c r="V23" s="386"/>
      <c r="W23" s="351">
        <f t="shared" si="5"/>
        <v>107.47</v>
      </c>
      <c r="X23" s="352">
        <f t="shared" si="19"/>
        <v>182.43</v>
      </c>
      <c r="Y23" s="355"/>
      <c r="Z23" s="356">
        <f t="shared" si="6"/>
        <v>10317.57</v>
      </c>
      <c r="AA23" s="357">
        <f t="shared" si="7"/>
        <v>0.02</v>
      </c>
      <c r="AB23" s="358">
        <f t="shared" si="8"/>
        <v>2123.1726530612245</v>
      </c>
      <c r="AC23" s="359">
        <f t="shared" si="9"/>
        <v>2168.1726530612245</v>
      </c>
      <c r="AD23" s="174">
        <v>4</v>
      </c>
      <c r="AE23" s="389"/>
      <c r="AF23" s="353">
        <f t="shared" si="10"/>
        <v>1.43</v>
      </c>
      <c r="AG23" s="354">
        <f t="shared" si="11"/>
        <v>0.01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0.41399999999999998</v>
      </c>
      <c r="K24" s="15">
        <f t="shared" si="20"/>
        <v>0.90700000000000003</v>
      </c>
      <c r="L24" s="157"/>
      <c r="M24" s="163">
        <f t="shared" si="1"/>
        <v>121.96</v>
      </c>
      <c r="N24" s="313">
        <f t="shared" si="2"/>
        <v>1.1615238095238095E-2</v>
      </c>
      <c r="O24" s="160">
        <f t="shared" si="3"/>
        <v>9.1</v>
      </c>
      <c r="P24" s="213">
        <f t="shared" si="17"/>
        <v>150.94</v>
      </c>
      <c r="Q24" s="224">
        <f t="shared" si="4"/>
        <v>1.4375238095238095E-2</v>
      </c>
      <c r="R24" s="121">
        <f t="shared" si="21"/>
        <v>17</v>
      </c>
      <c r="S24" s="122">
        <f t="shared" si="22"/>
        <v>0.28000000000000003</v>
      </c>
      <c r="T24" s="132">
        <f t="shared" si="18"/>
        <v>31</v>
      </c>
      <c r="U24" s="122">
        <f t="shared" si="23"/>
        <v>0.52</v>
      </c>
      <c r="V24" s="386"/>
      <c r="W24" s="360">
        <f t="shared" si="5"/>
        <v>197.73</v>
      </c>
      <c r="X24" s="361">
        <f t="shared" si="19"/>
        <v>348.67</v>
      </c>
      <c r="Y24" s="355"/>
      <c r="Z24" s="364">
        <f t="shared" si="6"/>
        <v>10151.33</v>
      </c>
      <c r="AA24" s="365">
        <f t="shared" si="7"/>
        <v>0.03</v>
      </c>
      <c r="AB24" s="366">
        <f t="shared" si="8"/>
        <v>1132.9136263736264</v>
      </c>
      <c r="AC24" s="367">
        <f t="shared" si="9"/>
        <v>1192.9136263736264</v>
      </c>
      <c r="AD24" s="174">
        <v>5</v>
      </c>
      <c r="AE24" s="389"/>
      <c r="AF24" s="362">
        <f t="shared" si="10"/>
        <v>1.31</v>
      </c>
      <c r="AG24" s="363">
        <f t="shared" si="11"/>
        <v>0.02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0.76600000000000001</v>
      </c>
      <c r="K25" s="8">
        <f t="shared" si="20"/>
        <v>1.673</v>
      </c>
      <c r="L25" s="157"/>
      <c r="M25" s="162">
        <f t="shared" si="1"/>
        <v>240.46</v>
      </c>
      <c r="N25" s="312">
        <f t="shared" si="2"/>
        <v>2.2900952380952383E-2</v>
      </c>
      <c r="O25" s="159">
        <f t="shared" si="3"/>
        <v>16.7</v>
      </c>
      <c r="P25" s="212">
        <f t="shared" si="17"/>
        <v>292.04000000000002</v>
      </c>
      <c r="Q25" s="225">
        <f t="shared" si="4"/>
        <v>2.7813333333333336E-2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364.71</v>
      </c>
      <c r="X25" s="352">
        <f t="shared" si="19"/>
        <v>656.75</v>
      </c>
      <c r="Y25" s="355"/>
      <c r="Z25" s="356">
        <f t="shared" si="6"/>
        <v>9843.25</v>
      </c>
      <c r="AA25" s="357">
        <f t="shared" si="7"/>
        <v>0.06</v>
      </c>
      <c r="AB25" s="358">
        <f t="shared" si="8"/>
        <v>606.88730538922164</v>
      </c>
      <c r="AC25" s="359">
        <f t="shared" si="9"/>
        <v>681.88730538922164</v>
      </c>
      <c r="AD25" s="174">
        <v>6</v>
      </c>
      <c r="AE25" s="389"/>
      <c r="AF25" s="353">
        <f t="shared" si="10"/>
        <v>1.25</v>
      </c>
      <c r="AG25" s="354">
        <f t="shared" si="11"/>
        <v>0.03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1.4359999999999999</v>
      </c>
      <c r="K26" s="8">
        <f t="shared" si="20"/>
        <v>3.109</v>
      </c>
      <c r="L26" s="157"/>
      <c r="M26" s="162">
        <f t="shared" si="1"/>
        <v>478.95</v>
      </c>
      <c r="N26" s="312">
        <f t="shared" si="2"/>
        <v>4.5614285714285711E-2</v>
      </c>
      <c r="O26" s="159">
        <f t="shared" si="3"/>
        <v>31.1</v>
      </c>
      <c r="P26" s="212">
        <f t="shared" si="17"/>
        <v>567.86</v>
      </c>
      <c r="Q26" s="225">
        <f t="shared" si="4"/>
        <v>5.4081904761904762E-2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677.76</v>
      </c>
      <c r="X26" s="352">
        <f t="shared" si="19"/>
        <v>1245.6199999999999</v>
      </c>
      <c r="Y26" s="355"/>
      <c r="Z26" s="356">
        <f t="shared" si="6"/>
        <v>9254.3799999999992</v>
      </c>
      <c r="AA26" s="357">
        <f t="shared" si="7"/>
        <v>0.12</v>
      </c>
      <c r="AB26" s="358">
        <f t="shared" si="8"/>
        <v>315.00282958199352</v>
      </c>
      <c r="AC26" s="359">
        <f t="shared" si="9"/>
        <v>406.00282958199352</v>
      </c>
      <c r="AD26" s="174">
        <v>7</v>
      </c>
      <c r="AE26" s="389"/>
      <c r="AF26" s="353">
        <f t="shared" si="10"/>
        <v>1.19</v>
      </c>
      <c r="AG26" s="354">
        <f t="shared" si="11"/>
        <v>0.06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2.7280000000000002</v>
      </c>
      <c r="K27" s="8">
        <f t="shared" si="20"/>
        <v>5.8369999999999997</v>
      </c>
      <c r="L27" s="157"/>
      <c r="M27" s="162">
        <f t="shared" si="1"/>
        <v>957.78</v>
      </c>
      <c r="N27" s="312">
        <f t="shared" si="2"/>
        <v>9.1217142857142858E-2</v>
      </c>
      <c r="O27" s="159">
        <f t="shared" si="3"/>
        <v>58.4</v>
      </c>
      <c r="P27" s="212">
        <f t="shared" si="17"/>
        <v>1112.93</v>
      </c>
      <c r="Q27" s="225">
        <f t="shared" si="4"/>
        <v>0.10599333333333334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1272.47</v>
      </c>
      <c r="X27" s="352">
        <f t="shared" si="19"/>
        <v>2385.4</v>
      </c>
      <c r="Y27" s="355"/>
      <c r="Z27" s="356">
        <f t="shared" si="6"/>
        <v>8114.6</v>
      </c>
      <c r="AA27" s="357">
        <f t="shared" si="7"/>
        <v>0.23</v>
      </c>
      <c r="AB27" s="358">
        <f t="shared" si="8"/>
        <v>156.37972602739725</v>
      </c>
      <c r="AC27" s="359">
        <f t="shared" si="9"/>
        <v>264.37972602739728</v>
      </c>
      <c r="AD27" s="174">
        <v>8</v>
      </c>
      <c r="AE27" s="389"/>
      <c r="AF27" s="353">
        <f t="shared" si="10"/>
        <v>1.1399999999999999</v>
      </c>
      <c r="AG27" s="354">
        <f t="shared" si="11"/>
        <v>0.12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5.2510000000000003</v>
      </c>
      <c r="K28" s="8">
        <f t="shared" si="20"/>
        <v>11.088000000000001</v>
      </c>
      <c r="L28" s="157"/>
      <c r="M28" s="162">
        <f t="shared" si="1"/>
        <v>1929.67</v>
      </c>
      <c r="N28" s="312">
        <f t="shared" si="2"/>
        <v>0.18377809523809524</v>
      </c>
      <c r="O28" s="159">
        <f t="shared" si="3"/>
        <v>110.9</v>
      </c>
      <c r="P28" s="212">
        <f t="shared" si="17"/>
        <v>2195.64</v>
      </c>
      <c r="Q28" s="225">
        <f t="shared" si="4"/>
        <v>0.20910857142857142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2417.1799999999998</v>
      </c>
      <c r="X28" s="352">
        <f t="shared" si="19"/>
        <v>4612.82</v>
      </c>
      <c r="Y28" s="355"/>
      <c r="Z28" s="356">
        <f t="shared" si="6"/>
        <v>5887.18</v>
      </c>
      <c r="AA28" s="357">
        <f t="shared" si="7"/>
        <v>0.44</v>
      </c>
      <c r="AB28" s="358">
        <f t="shared" si="8"/>
        <v>70.522308385933272</v>
      </c>
      <c r="AC28" s="359">
        <f t="shared" si="9"/>
        <v>196.52230838593329</v>
      </c>
      <c r="AD28" s="174">
        <v>9</v>
      </c>
      <c r="AE28" s="389"/>
      <c r="AF28" s="353">
        <f t="shared" si="10"/>
        <v>1.1000000000000001</v>
      </c>
      <c r="AG28" s="354">
        <f t="shared" si="11"/>
        <v>0.23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10.239000000000001</v>
      </c>
      <c r="K29" s="15">
        <f t="shared" si="20"/>
        <v>21.327000000000002</v>
      </c>
      <c r="L29" s="157"/>
      <c r="M29" s="163">
        <f t="shared" si="1"/>
        <v>3498.14</v>
      </c>
      <c r="N29" s="313">
        <f t="shared" si="2"/>
        <v>0.33315619047619044</v>
      </c>
      <c r="O29" s="160">
        <f t="shared" si="3"/>
        <v>213.3</v>
      </c>
      <c r="P29" s="213">
        <f t="shared" si="17"/>
        <v>4364.17</v>
      </c>
      <c r="Q29" s="224">
        <f t="shared" si="4"/>
        <v>0.41563523809523811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4649.29</v>
      </c>
      <c r="X29" s="361">
        <f t="shared" si="19"/>
        <v>9013.4599999999991</v>
      </c>
      <c r="Y29" s="355"/>
      <c r="Z29" s="364">
        <f t="shared" si="6"/>
        <v>1486.54</v>
      </c>
      <c r="AA29" s="365">
        <f t="shared" si="7"/>
        <v>0.86</v>
      </c>
      <c r="AB29" s="366">
        <f t="shared" si="8"/>
        <v>24.406807313642755</v>
      </c>
      <c r="AC29" s="367">
        <f t="shared" si="9"/>
        <v>169.40680731364276</v>
      </c>
      <c r="AD29" s="174">
        <v>10</v>
      </c>
      <c r="AE29" s="389"/>
      <c r="AF29" s="362">
        <f t="shared" si="10"/>
        <v>1.07</v>
      </c>
      <c r="AG29" s="363">
        <f t="shared" si="11"/>
        <v>0.44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20.222000000000001</v>
      </c>
      <c r="K30" s="8">
        <f t="shared" si="20"/>
        <v>41.549000000000007</v>
      </c>
      <c r="L30" s="157"/>
      <c r="M30" s="162">
        <f t="shared" si="1"/>
        <v>6398.71</v>
      </c>
      <c r="N30" s="312">
        <f t="shared" si="2"/>
        <v>0.60940095238095238</v>
      </c>
      <c r="O30" s="159">
        <f t="shared" si="3"/>
        <v>415.5</v>
      </c>
      <c r="P30" s="212">
        <f t="shared" si="17"/>
        <v>8751.5</v>
      </c>
      <c r="Q30" s="225">
        <f t="shared" si="4"/>
        <v>0.83347619047619048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9057.68</v>
      </c>
      <c r="X30" s="352">
        <f t="shared" si="19"/>
        <v>17809.18</v>
      </c>
      <c r="Y30" s="355"/>
      <c r="Z30" s="356">
        <f t="shared" si="6"/>
        <v>-7309.18</v>
      </c>
      <c r="AA30" s="357">
        <f t="shared" si="7"/>
        <v>1.7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1.03</v>
      </c>
      <c r="AG30" s="354">
        <f t="shared" si="11"/>
        <v>0.86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40.444000000000003</v>
      </c>
      <c r="K31" s="8">
        <f t="shared" si="20"/>
        <v>81.993000000000009</v>
      </c>
      <c r="L31" s="157"/>
      <c r="M31" s="162">
        <f t="shared" si="1"/>
        <v>11806.54</v>
      </c>
      <c r="N31" s="312">
        <f t="shared" si="2"/>
        <v>1.1244323809523811</v>
      </c>
      <c r="O31" s="159">
        <f t="shared" si="3"/>
        <v>819.9</v>
      </c>
      <c r="P31" s="212">
        <f t="shared" si="17"/>
        <v>17719.66</v>
      </c>
      <c r="Q31" s="225">
        <f t="shared" si="4"/>
        <v>1.6875866666666666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17874.47</v>
      </c>
      <c r="X31" s="352">
        <f t="shared" si="19"/>
        <v>35594.129999999997</v>
      </c>
      <c r="Y31" s="355"/>
      <c r="Z31" s="356">
        <f t="shared" si="6"/>
        <v>-25094.13</v>
      </c>
      <c r="AA31" s="357">
        <f t="shared" si="7"/>
        <v>3.39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1.01</v>
      </c>
      <c r="AG31" s="354">
        <f t="shared" si="11"/>
        <v>1.7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81.899000000000001</v>
      </c>
      <c r="K32" s="8">
        <f t="shared" si="20"/>
        <v>163.892</v>
      </c>
      <c r="L32" s="157"/>
      <c r="M32" s="162">
        <f t="shared" si="1"/>
        <v>21961.25</v>
      </c>
      <c r="N32" s="312">
        <f t="shared" si="2"/>
        <v>2.0915476190476192</v>
      </c>
      <c r="O32" s="159">
        <f t="shared" si="3"/>
        <v>1638.9</v>
      </c>
      <c r="P32" s="212">
        <f t="shared" si="17"/>
        <v>36248.85</v>
      </c>
      <c r="Q32" s="225">
        <f t="shared" si="4"/>
        <v>3.4522714285714282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35728.46</v>
      </c>
      <c r="X32" s="352">
        <f t="shared" si="19"/>
        <v>71977.31</v>
      </c>
      <c r="Y32" s="355"/>
      <c r="Z32" s="356">
        <f t="shared" si="6"/>
        <v>-61477.31</v>
      </c>
      <c r="AA32" s="357">
        <f t="shared" si="7"/>
        <v>6.85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3.4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167.893</v>
      </c>
      <c r="K33" s="8">
        <f t="shared" si="20"/>
        <v>331.78499999999997</v>
      </c>
      <c r="L33" s="157"/>
      <c r="M33" s="162">
        <f t="shared" si="1"/>
        <v>41141.99</v>
      </c>
      <c r="N33" s="312">
        <f t="shared" si="2"/>
        <v>3.9182847619047618</v>
      </c>
      <c r="O33" s="159">
        <f t="shared" si="3"/>
        <v>3317.9</v>
      </c>
      <c r="P33" s="212">
        <f t="shared" si="17"/>
        <v>74950.91</v>
      </c>
      <c r="Q33" s="225">
        <f t="shared" si="4"/>
        <v>7.1381819047619048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72329.13</v>
      </c>
      <c r="X33" s="352">
        <f t="shared" si="19"/>
        <v>147280.04</v>
      </c>
      <c r="Y33" s="355"/>
      <c r="Z33" s="356">
        <f t="shared" si="6"/>
        <v>-136780.04</v>
      </c>
      <c r="AA33" s="357">
        <f t="shared" si="7"/>
        <v>14.03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0.97</v>
      </c>
      <c r="AG33" s="354">
        <f t="shared" si="11"/>
        <v>6.89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348.37799999999999</v>
      </c>
      <c r="K34" s="15">
        <f t="shared" si="20"/>
        <v>680.16300000000001</v>
      </c>
      <c r="L34" s="157"/>
      <c r="M34" s="163">
        <f t="shared" si="1"/>
        <v>77538.22</v>
      </c>
      <c r="N34" s="313">
        <f t="shared" si="2"/>
        <v>7.3845923809523812</v>
      </c>
      <c r="O34" s="160">
        <f t="shared" si="3"/>
        <v>6801.6</v>
      </c>
      <c r="P34" s="213">
        <f t="shared" si="17"/>
        <v>156670.78</v>
      </c>
      <c r="Q34" s="224">
        <f t="shared" si="4"/>
        <v>14.921026666666666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148275.53</v>
      </c>
      <c r="X34" s="361">
        <f t="shared" si="19"/>
        <v>304946.31</v>
      </c>
      <c r="Y34" s="355"/>
      <c r="Z34" s="364">
        <f t="shared" si="6"/>
        <v>-294446.31</v>
      </c>
      <c r="AA34" s="365">
        <f t="shared" si="7"/>
        <v>29.04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14.12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731.59400000000005</v>
      </c>
      <c r="K35" s="8">
        <f t="shared" si="20"/>
        <v>1411.7570000000001</v>
      </c>
      <c r="L35" s="157"/>
      <c r="M35" s="162">
        <f t="shared" si="1"/>
        <v>146823.06</v>
      </c>
      <c r="N35" s="312">
        <f t="shared" si="2"/>
        <v>13.983148571428572</v>
      </c>
      <c r="O35" s="159">
        <f t="shared" si="3"/>
        <v>14117.6</v>
      </c>
      <c r="P35" s="212">
        <f t="shared" si="17"/>
        <v>331100.34000000003</v>
      </c>
      <c r="Q35" s="225">
        <f t="shared" si="4"/>
        <v>31.533365714285718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307763.03000000003</v>
      </c>
      <c r="X35" s="352">
        <f t="shared" si="19"/>
        <v>638863.37</v>
      </c>
      <c r="Y35" s="355"/>
      <c r="Z35" s="356">
        <f t="shared" si="6"/>
        <v>-628363.37</v>
      </c>
      <c r="AA35" s="357">
        <f t="shared" si="7"/>
        <v>60.84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29.31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1554.6369999999999</v>
      </c>
      <c r="K36" s="8">
        <f t="shared" si="20"/>
        <v>2966.3940000000002</v>
      </c>
      <c r="L36" s="157"/>
      <c r="M36" s="162">
        <f t="shared" si="1"/>
        <v>278840.64</v>
      </c>
      <c r="N36" s="312">
        <f t="shared" si="2"/>
        <v>26.556251428571429</v>
      </c>
      <c r="O36" s="159">
        <f t="shared" si="3"/>
        <v>29663.9</v>
      </c>
      <c r="P36" s="212">
        <f t="shared" si="17"/>
        <v>707485.76</v>
      </c>
      <c r="Q36" s="225">
        <f t="shared" si="4"/>
        <v>67.379596190476192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646673.89</v>
      </c>
      <c r="X36" s="352">
        <f t="shared" si="19"/>
        <v>1354159.65</v>
      </c>
      <c r="Y36" s="355"/>
      <c r="Z36" s="356">
        <f t="shared" si="6"/>
        <v>-1343659.65</v>
      </c>
      <c r="AA36" s="357">
        <f t="shared" si="7"/>
        <v>128.97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61.59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3342.47</v>
      </c>
      <c r="K37" s="8">
        <f t="shared" si="20"/>
        <v>6308.8639999999996</v>
      </c>
      <c r="L37" s="157"/>
      <c r="M37" s="162">
        <f t="shared" si="1"/>
        <v>529944.22</v>
      </c>
      <c r="N37" s="312">
        <f t="shared" si="2"/>
        <v>50.470878095238092</v>
      </c>
      <c r="O37" s="159">
        <f t="shared" si="3"/>
        <v>63088.6</v>
      </c>
      <c r="P37" s="212">
        <f t="shared" si="17"/>
        <v>1528465.88</v>
      </c>
      <c r="Q37" s="225">
        <f t="shared" si="4"/>
        <v>145.56817904761903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1375332.35</v>
      </c>
      <c r="X37" s="352">
        <f t="shared" si="19"/>
        <v>2903798.23</v>
      </c>
      <c r="Y37" s="355"/>
      <c r="Z37" s="356">
        <f t="shared" si="6"/>
        <v>-2893298.23</v>
      </c>
      <c r="AA37" s="357">
        <f t="shared" si="7"/>
        <v>276.55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130.97999999999999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7269.8720000000003</v>
      </c>
      <c r="K38" s="8">
        <f t="shared" si="20"/>
        <v>13578.736000000001</v>
      </c>
      <c r="L38" s="157"/>
      <c r="M38" s="162">
        <f t="shared" si="1"/>
        <v>1004826.78</v>
      </c>
      <c r="N38" s="312">
        <f t="shared" si="2"/>
        <v>95.697788571428575</v>
      </c>
      <c r="O38" s="159">
        <f t="shared" si="3"/>
        <v>135787.4</v>
      </c>
      <c r="P38" s="212">
        <f t="shared" si="17"/>
        <v>3338565.91</v>
      </c>
      <c r="Q38" s="225">
        <f t="shared" si="4"/>
        <v>317.95865809523809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2960164.45</v>
      </c>
      <c r="X38" s="352">
        <f t="shared" si="19"/>
        <v>6298730.3600000003</v>
      </c>
      <c r="Y38" s="355"/>
      <c r="Z38" s="356">
        <f t="shared" si="6"/>
        <v>-6288230.3600000003</v>
      </c>
      <c r="AA38" s="357">
        <f t="shared" si="7"/>
        <v>599.88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281.92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15993.718000000001</v>
      </c>
      <c r="K39" s="18">
        <f t="shared" si="20"/>
        <v>29572.454000000002</v>
      </c>
      <c r="L39" s="157"/>
      <c r="M39" s="164">
        <f t="shared" si="1"/>
        <v>1892636.78</v>
      </c>
      <c r="N39" s="314">
        <f t="shared" si="2"/>
        <v>180.2511219047619</v>
      </c>
      <c r="O39" s="161">
        <f t="shared" si="3"/>
        <v>295724.5</v>
      </c>
      <c r="P39" s="211">
        <f t="shared" si="17"/>
        <v>7372362.8200000003</v>
      </c>
      <c r="Q39" s="226">
        <f t="shared" si="4"/>
        <v>702.12979238095238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6446794.9699999997</v>
      </c>
      <c r="X39" s="369">
        <f t="shared" si="19"/>
        <v>13819157.789999999</v>
      </c>
      <c r="Y39" s="355"/>
      <c r="Z39" s="372">
        <f t="shared" si="6"/>
        <v>-13808657.789999999</v>
      </c>
      <c r="AA39" s="373">
        <f t="shared" si="7"/>
        <v>1316.11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613.98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9"/>
      <c r="W43" s="415">
        <v>5</v>
      </c>
      <c r="X43" s="416"/>
      <c r="Y43" s="399"/>
      <c r="Z43" s="399"/>
      <c r="AA43" s="415">
        <v>6</v>
      </c>
      <c r="AB43" s="415"/>
      <c r="AF43" s="415">
        <v>7</v>
      </c>
      <c r="AG43" s="415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M12" sqref="M12:O12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0.08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0.08</v>
      </c>
      <c r="K20" s="8">
        <f>J20</f>
        <v>0.08</v>
      </c>
      <c r="L20" s="157"/>
      <c r="M20" s="162">
        <f t="shared" ref="M20:M39" si="1">ROUND(C20*O20-K20*$O$6,2)</f>
        <v>10.72</v>
      </c>
      <c r="N20" s="312">
        <f t="shared" ref="N20:N39" si="2">IF($O$10&gt;0,M20/$O$10,0)</f>
        <v>1.0209523809523811E-3</v>
      </c>
      <c r="O20" s="159">
        <f t="shared" ref="O20:O39" si="3">ROUND(ROUND(K20,2)*$O$4,2)</f>
        <v>0.8</v>
      </c>
      <c r="P20" s="212">
        <f>ROUND(J20*$O$6,2)</f>
        <v>0.48</v>
      </c>
      <c r="Q20" s="225">
        <f t="shared" ref="Q20:Q39" si="4">P20/$O$10</f>
        <v>4.5714285714285709E-5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17.440000000000001</v>
      </c>
      <c r="X20" s="352">
        <f>ROUND(P20+W20,2)</f>
        <v>17.920000000000002</v>
      </c>
      <c r="Y20" s="355"/>
      <c r="Z20" s="356">
        <f t="shared" ref="Z20:Z39" si="6">IF($O$10&gt;0,ROUND($O$10-X20,2),0)</f>
        <v>10482.08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13120.04</v>
      </c>
      <c r="AC20" s="359">
        <f t="shared" ref="AC20:AC39" si="9">IF(AB20&gt;0,AB20+G20,0)</f>
        <v>13120.04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0.08</v>
      </c>
      <c r="K21" s="8">
        <f>K20+ROUND(J21,3)</f>
        <v>0.16</v>
      </c>
      <c r="L21" s="157"/>
      <c r="M21" s="162">
        <f t="shared" si="1"/>
        <v>21.44</v>
      </c>
      <c r="N21" s="312">
        <f t="shared" si="2"/>
        <v>2.0419047619047621E-3</v>
      </c>
      <c r="O21" s="159">
        <f t="shared" si="3"/>
        <v>1.6</v>
      </c>
      <c r="P21" s="212">
        <f t="shared" ref="P21:P39" si="17">ROUND((ROUND(K20,2)*(G21-G20)*$O$4+P20+J21*$O$6),2)</f>
        <v>12.96</v>
      </c>
      <c r="Q21" s="225">
        <f t="shared" si="4"/>
        <v>1.2342857142857145E-3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34.880000000000003</v>
      </c>
      <c r="X21" s="352">
        <f t="shared" ref="X21:X39" si="19">ROUND(P21+W21,2)</f>
        <v>47.84</v>
      </c>
      <c r="Y21" s="355"/>
      <c r="Z21" s="356">
        <f t="shared" si="6"/>
        <v>10452.16</v>
      </c>
      <c r="AA21" s="357">
        <f t="shared" si="7"/>
        <v>0</v>
      </c>
      <c r="AB21" s="358">
        <f t="shared" si="8"/>
        <v>6550.04</v>
      </c>
      <c r="AC21" s="359">
        <f t="shared" si="9"/>
        <v>6565.04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0.14399999999999999</v>
      </c>
      <c r="K22" s="8">
        <f t="shared" ref="K22:K39" si="20">K21+ROUND(J22,3)</f>
        <v>0.30399999999999999</v>
      </c>
      <c r="L22" s="157"/>
      <c r="M22" s="162">
        <f t="shared" si="1"/>
        <v>40.18</v>
      </c>
      <c r="N22" s="312">
        <f t="shared" si="2"/>
        <v>3.8266666666666666E-3</v>
      </c>
      <c r="O22" s="159">
        <f t="shared" si="3"/>
        <v>3</v>
      </c>
      <c r="P22" s="212">
        <f t="shared" si="17"/>
        <v>37.82</v>
      </c>
      <c r="Q22" s="225">
        <f t="shared" si="4"/>
        <v>3.6019047619047619E-3</v>
      </c>
      <c r="R22" s="119">
        <f t="shared" ref="R22:R39" si="21">ROUND(P22/O22,0)</f>
        <v>13</v>
      </c>
      <c r="S22" s="120">
        <f t="shared" ref="S22:S39" si="22">ROUND(R22/G22,2)</f>
        <v>0.43</v>
      </c>
      <c r="T22" s="126">
        <f t="shared" si="18"/>
        <v>27</v>
      </c>
      <c r="U22" s="127">
        <f t="shared" ref="U22:U39" si="23">ROUND(T22/G22,2)</f>
        <v>0.9</v>
      </c>
      <c r="V22" s="386"/>
      <c r="W22" s="351">
        <f t="shared" si="5"/>
        <v>66.27</v>
      </c>
      <c r="X22" s="352">
        <f t="shared" si="19"/>
        <v>104.09</v>
      </c>
      <c r="Y22" s="355"/>
      <c r="Z22" s="356">
        <f t="shared" si="6"/>
        <v>10395.91</v>
      </c>
      <c r="AA22" s="357">
        <f t="shared" si="7"/>
        <v>0.01</v>
      </c>
      <c r="AB22" s="358">
        <f t="shared" si="8"/>
        <v>3482.9753333333333</v>
      </c>
      <c r="AC22" s="359">
        <f t="shared" si="9"/>
        <v>3512.9753333333333</v>
      </c>
      <c r="AD22" s="174">
        <v>3</v>
      </c>
      <c r="AE22" s="389"/>
      <c r="AF22" s="353">
        <f t="shared" si="10"/>
        <v>1.75</v>
      </c>
      <c r="AG22" s="354">
        <f t="shared" si="11"/>
        <v>0.01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0.25900000000000001</v>
      </c>
      <c r="K23" s="8">
        <f t="shared" si="20"/>
        <v>0.56299999999999994</v>
      </c>
      <c r="L23" s="157"/>
      <c r="M23" s="162">
        <f t="shared" si="1"/>
        <v>75.02</v>
      </c>
      <c r="N23" s="312">
        <f t="shared" si="2"/>
        <v>7.1447619047619046E-3</v>
      </c>
      <c r="O23" s="159">
        <f t="shared" si="3"/>
        <v>5.6</v>
      </c>
      <c r="P23" s="212">
        <f t="shared" si="17"/>
        <v>84.37</v>
      </c>
      <c r="Q23" s="225">
        <f t="shared" si="4"/>
        <v>8.0352380952380953E-3</v>
      </c>
      <c r="R23" s="119">
        <f t="shared" si="21"/>
        <v>15</v>
      </c>
      <c r="S23" s="120">
        <f t="shared" si="22"/>
        <v>0.33</v>
      </c>
      <c r="T23" s="126">
        <f t="shared" si="18"/>
        <v>29</v>
      </c>
      <c r="U23" s="127">
        <f t="shared" si="23"/>
        <v>0.64</v>
      </c>
      <c r="V23" s="386"/>
      <c r="W23" s="351">
        <f t="shared" si="5"/>
        <v>122.73</v>
      </c>
      <c r="X23" s="352">
        <f t="shared" si="19"/>
        <v>207.1</v>
      </c>
      <c r="Y23" s="355"/>
      <c r="Z23" s="356">
        <f t="shared" si="6"/>
        <v>10292.9</v>
      </c>
      <c r="AA23" s="357">
        <f t="shared" si="7"/>
        <v>0.02</v>
      </c>
      <c r="AB23" s="358">
        <f t="shared" si="8"/>
        <v>1855.5507142857143</v>
      </c>
      <c r="AC23" s="359">
        <f t="shared" si="9"/>
        <v>1900.5507142857143</v>
      </c>
      <c r="AD23" s="174">
        <v>4</v>
      </c>
      <c r="AE23" s="389"/>
      <c r="AF23" s="353">
        <f t="shared" si="10"/>
        <v>1.45</v>
      </c>
      <c r="AG23" s="354">
        <f t="shared" si="11"/>
        <v>0.01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0.47299999999999998</v>
      </c>
      <c r="K24" s="15">
        <f t="shared" si="20"/>
        <v>1.036</v>
      </c>
      <c r="L24" s="157"/>
      <c r="M24" s="163">
        <f t="shared" si="1"/>
        <v>139.38</v>
      </c>
      <c r="N24" s="313">
        <f t="shared" si="2"/>
        <v>1.3274285714285714E-2</v>
      </c>
      <c r="O24" s="160">
        <f t="shared" si="3"/>
        <v>10.4</v>
      </c>
      <c r="P24" s="213">
        <f t="shared" si="17"/>
        <v>171.21</v>
      </c>
      <c r="Q24" s="224">
        <f t="shared" si="4"/>
        <v>1.6305714285714288E-2</v>
      </c>
      <c r="R24" s="121">
        <f t="shared" si="21"/>
        <v>16</v>
      </c>
      <c r="S24" s="122">
        <f t="shared" si="22"/>
        <v>0.27</v>
      </c>
      <c r="T24" s="132">
        <f t="shared" si="18"/>
        <v>30</v>
      </c>
      <c r="U24" s="122">
        <f t="shared" si="23"/>
        <v>0.5</v>
      </c>
      <c r="V24" s="386"/>
      <c r="W24" s="360">
        <f t="shared" si="5"/>
        <v>225.85</v>
      </c>
      <c r="X24" s="361">
        <f t="shared" si="19"/>
        <v>397.06</v>
      </c>
      <c r="Y24" s="355"/>
      <c r="Z24" s="364">
        <f t="shared" si="6"/>
        <v>10102.94</v>
      </c>
      <c r="AA24" s="365">
        <f t="shared" si="7"/>
        <v>0.04</v>
      </c>
      <c r="AB24" s="366">
        <f t="shared" si="8"/>
        <v>988.80961538461543</v>
      </c>
      <c r="AC24" s="367">
        <f t="shared" si="9"/>
        <v>1048.8096153846154</v>
      </c>
      <c r="AD24" s="174">
        <v>5</v>
      </c>
      <c r="AE24" s="389"/>
      <c r="AF24" s="362">
        <f t="shared" si="10"/>
        <v>1.32</v>
      </c>
      <c r="AG24" s="363">
        <f t="shared" si="11"/>
        <v>0.02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0.875</v>
      </c>
      <c r="K25" s="8">
        <f t="shared" si="20"/>
        <v>1.911</v>
      </c>
      <c r="L25" s="157"/>
      <c r="M25" s="162">
        <f t="shared" si="1"/>
        <v>275.02999999999997</v>
      </c>
      <c r="N25" s="312">
        <f t="shared" si="2"/>
        <v>2.6193333333333332E-2</v>
      </c>
      <c r="O25" s="159">
        <f t="shared" si="3"/>
        <v>19.100000000000001</v>
      </c>
      <c r="P25" s="212">
        <f t="shared" si="17"/>
        <v>332.46</v>
      </c>
      <c r="Q25" s="225">
        <f t="shared" si="4"/>
        <v>3.1662857142857138E-2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416.6</v>
      </c>
      <c r="X25" s="352">
        <f t="shared" si="19"/>
        <v>749.06</v>
      </c>
      <c r="Y25" s="355"/>
      <c r="Z25" s="356">
        <f t="shared" si="6"/>
        <v>9750.94</v>
      </c>
      <c r="AA25" s="357">
        <f t="shared" si="7"/>
        <v>7.0000000000000007E-2</v>
      </c>
      <c r="AB25" s="358">
        <f t="shared" si="8"/>
        <v>527.96963350785347</v>
      </c>
      <c r="AC25" s="359">
        <f t="shared" si="9"/>
        <v>602.96963350785347</v>
      </c>
      <c r="AD25" s="174">
        <v>6</v>
      </c>
      <c r="AE25" s="389"/>
      <c r="AF25" s="353">
        <f t="shared" si="10"/>
        <v>1.25</v>
      </c>
      <c r="AG25" s="354">
        <f t="shared" si="11"/>
        <v>0.04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1.641</v>
      </c>
      <c r="K26" s="8">
        <f t="shared" si="20"/>
        <v>3.552</v>
      </c>
      <c r="L26" s="157"/>
      <c r="M26" s="162">
        <f t="shared" si="1"/>
        <v>546.69000000000005</v>
      </c>
      <c r="N26" s="312">
        <f t="shared" si="2"/>
        <v>5.2065714285714292E-2</v>
      </c>
      <c r="O26" s="159">
        <f t="shared" si="3"/>
        <v>35.5</v>
      </c>
      <c r="P26" s="212">
        <f t="shared" si="17"/>
        <v>647.91</v>
      </c>
      <c r="Q26" s="225">
        <f t="shared" si="4"/>
        <v>6.170571428571428E-2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774.34</v>
      </c>
      <c r="X26" s="352">
        <f t="shared" si="19"/>
        <v>1422.25</v>
      </c>
      <c r="Y26" s="355"/>
      <c r="Z26" s="356">
        <f t="shared" si="6"/>
        <v>9077.75</v>
      </c>
      <c r="AA26" s="357">
        <f t="shared" si="7"/>
        <v>0.14000000000000001</v>
      </c>
      <c r="AB26" s="358">
        <f t="shared" si="8"/>
        <v>273.16118309859155</v>
      </c>
      <c r="AC26" s="359">
        <f t="shared" si="9"/>
        <v>364.16118309859155</v>
      </c>
      <c r="AD26" s="174">
        <v>7</v>
      </c>
      <c r="AE26" s="389"/>
      <c r="AF26" s="353">
        <f t="shared" si="10"/>
        <v>1.2</v>
      </c>
      <c r="AG26" s="354">
        <f t="shared" si="11"/>
        <v>7.0000000000000007E-2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3.1179999999999999</v>
      </c>
      <c r="K27" s="8">
        <f t="shared" si="20"/>
        <v>6.67</v>
      </c>
      <c r="L27" s="157"/>
      <c r="M27" s="162">
        <f t="shared" si="1"/>
        <v>1093.8800000000001</v>
      </c>
      <c r="N27" s="312">
        <f t="shared" si="2"/>
        <v>0.10417904761904763</v>
      </c>
      <c r="O27" s="159">
        <f t="shared" si="3"/>
        <v>66.7</v>
      </c>
      <c r="P27" s="212">
        <f t="shared" si="17"/>
        <v>1270.1199999999999</v>
      </c>
      <c r="Q27" s="225">
        <f t="shared" si="4"/>
        <v>0.12096380952380952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1454.06</v>
      </c>
      <c r="X27" s="352">
        <f t="shared" si="19"/>
        <v>2724.18</v>
      </c>
      <c r="Y27" s="355"/>
      <c r="Z27" s="356">
        <f t="shared" si="6"/>
        <v>7775.82</v>
      </c>
      <c r="AA27" s="357">
        <f t="shared" si="7"/>
        <v>0.26</v>
      </c>
      <c r="AB27" s="358">
        <f t="shared" si="8"/>
        <v>134.01901049475262</v>
      </c>
      <c r="AC27" s="359">
        <f t="shared" si="9"/>
        <v>242.01901049475262</v>
      </c>
      <c r="AD27" s="174">
        <v>8</v>
      </c>
      <c r="AE27" s="389"/>
      <c r="AF27" s="353">
        <f t="shared" si="10"/>
        <v>1.1399999999999999</v>
      </c>
      <c r="AG27" s="354">
        <f t="shared" si="11"/>
        <v>0.14000000000000001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6.0019999999999998</v>
      </c>
      <c r="K28" s="8">
        <f t="shared" si="20"/>
        <v>12.672000000000001</v>
      </c>
      <c r="L28" s="157"/>
      <c r="M28" s="162">
        <f t="shared" si="1"/>
        <v>2204.5700000000002</v>
      </c>
      <c r="N28" s="312">
        <f t="shared" si="2"/>
        <v>0.20995904761904763</v>
      </c>
      <c r="O28" s="159">
        <f t="shared" si="3"/>
        <v>126.7</v>
      </c>
      <c r="P28" s="212">
        <f t="shared" si="17"/>
        <v>2506.73</v>
      </c>
      <c r="Q28" s="225">
        <f t="shared" si="4"/>
        <v>0.23873619047619049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2762.5</v>
      </c>
      <c r="X28" s="352">
        <f t="shared" si="19"/>
        <v>5269.23</v>
      </c>
      <c r="Y28" s="355"/>
      <c r="Z28" s="356">
        <f t="shared" si="6"/>
        <v>5230.7700000000004</v>
      </c>
      <c r="AA28" s="357">
        <f t="shared" si="7"/>
        <v>0.5</v>
      </c>
      <c r="AB28" s="358">
        <f t="shared" si="8"/>
        <v>58.727466456195742</v>
      </c>
      <c r="AC28" s="359">
        <f t="shared" si="9"/>
        <v>184.72746645619574</v>
      </c>
      <c r="AD28" s="174">
        <v>9</v>
      </c>
      <c r="AE28" s="389"/>
      <c r="AF28" s="353">
        <f t="shared" si="10"/>
        <v>1.1000000000000001</v>
      </c>
      <c r="AG28" s="354">
        <f t="shared" si="11"/>
        <v>0.26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11.704000000000001</v>
      </c>
      <c r="K29" s="15">
        <f t="shared" si="20"/>
        <v>24.376000000000001</v>
      </c>
      <c r="L29" s="157"/>
      <c r="M29" s="163">
        <f t="shared" si="1"/>
        <v>3998.34</v>
      </c>
      <c r="N29" s="313">
        <f t="shared" si="2"/>
        <v>0.38079428571428575</v>
      </c>
      <c r="O29" s="160">
        <f t="shared" si="3"/>
        <v>243.8</v>
      </c>
      <c r="P29" s="213">
        <f t="shared" si="17"/>
        <v>4984.25</v>
      </c>
      <c r="Q29" s="224">
        <f t="shared" si="4"/>
        <v>0.47469047619047622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5313.97</v>
      </c>
      <c r="X29" s="361">
        <f t="shared" si="19"/>
        <v>10298.219999999999</v>
      </c>
      <c r="Y29" s="355"/>
      <c r="Z29" s="364">
        <f t="shared" si="6"/>
        <v>201.78</v>
      </c>
      <c r="AA29" s="365">
        <f t="shared" si="7"/>
        <v>0.98</v>
      </c>
      <c r="AB29" s="366">
        <f t="shared" si="8"/>
        <v>18.264790812141101</v>
      </c>
      <c r="AC29" s="367">
        <f t="shared" si="9"/>
        <v>163.26479081214109</v>
      </c>
      <c r="AD29" s="174">
        <v>10</v>
      </c>
      <c r="AE29" s="389"/>
      <c r="AF29" s="362">
        <f t="shared" si="10"/>
        <v>1.07</v>
      </c>
      <c r="AG29" s="363">
        <f t="shared" si="11"/>
        <v>0.51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23.114999999999998</v>
      </c>
      <c r="K30" s="8">
        <f t="shared" si="20"/>
        <v>47.491</v>
      </c>
      <c r="L30" s="157"/>
      <c r="M30" s="162">
        <f t="shared" si="1"/>
        <v>7313.45</v>
      </c>
      <c r="N30" s="312">
        <f t="shared" si="2"/>
        <v>0.69651904761904759</v>
      </c>
      <c r="O30" s="159">
        <f t="shared" si="3"/>
        <v>474.9</v>
      </c>
      <c r="P30" s="212">
        <f t="shared" si="17"/>
        <v>9998.94</v>
      </c>
      <c r="Q30" s="225">
        <f t="shared" si="4"/>
        <v>0.95228000000000002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10353.040000000001</v>
      </c>
      <c r="X30" s="352">
        <f t="shared" si="19"/>
        <v>20351.98</v>
      </c>
      <c r="Y30" s="355"/>
      <c r="Z30" s="356">
        <f t="shared" si="6"/>
        <v>-9851.98</v>
      </c>
      <c r="AA30" s="357">
        <f t="shared" si="7"/>
        <v>1.94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1.04</v>
      </c>
      <c r="AG30" s="354">
        <f t="shared" si="11"/>
        <v>0.99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46.23</v>
      </c>
      <c r="K31" s="8">
        <f t="shared" si="20"/>
        <v>93.721000000000004</v>
      </c>
      <c r="L31" s="157"/>
      <c r="M31" s="162">
        <f t="shared" si="1"/>
        <v>13495.67</v>
      </c>
      <c r="N31" s="312">
        <f t="shared" si="2"/>
        <v>1.2853019047619048</v>
      </c>
      <c r="O31" s="159">
        <f t="shared" si="3"/>
        <v>937.2</v>
      </c>
      <c r="P31" s="212">
        <f t="shared" si="17"/>
        <v>20249.22</v>
      </c>
      <c r="Q31" s="225">
        <f t="shared" si="4"/>
        <v>1.9284971428571429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20431.18</v>
      </c>
      <c r="X31" s="352">
        <f t="shared" si="19"/>
        <v>40680.400000000001</v>
      </c>
      <c r="Y31" s="355"/>
      <c r="Z31" s="356">
        <f t="shared" si="6"/>
        <v>-30180.400000000001</v>
      </c>
      <c r="AA31" s="357">
        <f t="shared" si="7"/>
        <v>3.87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1.01</v>
      </c>
      <c r="AG31" s="354">
        <f t="shared" si="11"/>
        <v>1.95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93.616</v>
      </c>
      <c r="K32" s="8">
        <f t="shared" si="20"/>
        <v>187.33699999999999</v>
      </c>
      <c r="L32" s="157"/>
      <c r="M32" s="162">
        <f t="shared" si="1"/>
        <v>25103.58</v>
      </c>
      <c r="N32" s="312">
        <f t="shared" si="2"/>
        <v>2.3908171428571432</v>
      </c>
      <c r="O32" s="159">
        <f t="shared" si="3"/>
        <v>1873.4</v>
      </c>
      <c r="P32" s="212">
        <f t="shared" si="17"/>
        <v>41429.32</v>
      </c>
      <c r="Q32" s="225">
        <f t="shared" si="4"/>
        <v>3.9456495238095237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40839.47</v>
      </c>
      <c r="X32" s="352">
        <f t="shared" si="19"/>
        <v>82268.789999999994</v>
      </c>
      <c r="Y32" s="355"/>
      <c r="Z32" s="356">
        <f t="shared" si="6"/>
        <v>-71768.789999999994</v>
      </c>
      <c r="AA32" s="357">
        <f t="shared" si="7"/>
        <v>7.84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3.89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191.91300000000001</v>
      </c>
      <c r="K33" s="8">
        <f t="shared" si="20"/>
        <v>379.25</v>
      </c>
      <c r="L33" s="157"/>
      <c r="M33" s="162">
        <f t="shared" si="1"/>
        <v>47027</v>
      </c>
      <c r="N33" s="312">
        <f t="shared" si="2"/>
        <v>4.4787619047619049</v>
      </c>
      <c r="O33" s="159">
        <f t="shared" si="3"/>
        <v>3792.5</v>
      </c>
      <c r="P33" s="212">
        <f t="shared" si="17"/>
        <v>85669</v>
      </c>
      <c r="Q33" s="225">
        <f t="shared" si="4"/>
        <v>8.1589523809523801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82676.5</v>
      </c>
      <c r="X33" s="352">
        <f t="shared" si="19"/>
        <v>168345.5</v>
      </c>
      <c r="Y33" s="355"/>
      <c r="Z33" s="356">
        <f t="shared" si="6"/>
        <v>-157845.5</v>
      </c>
      <c r="AA33" s="357">
        <f t="shared" si="7"/>
        <v>16.03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0.97</v>
      </c>
      <c r="AG33" s="354">
        <f t="shared" si="11"/>
        <v>7.87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398.21899999999999</v>
      </c>
      <c r="K34" s="15">
        <f t="shared" si="20"/>
        <v>777.46900000000005</v>
      </c>
      <c r="L34" s="157"/>
      <c r="M34" s="163">
        <f t="shared" si="1"/>
        <v>88631.59</v>
      </c>
      <c r="N34" s="313">
        <f t="shared" si="2"/>
        <v>8.4411038095238098</v>
      </c>
      <c r="O34" s="160">
        <f t="shared" si="3"/>
        <v>7774.7</v>
      </c>
      <c r="P34" s="213">
        <f t="shared" si="17"/>
        <v>179078.31</v>
      </c>
      <c r="Q34" s="224">
        <f t="shared" si="4"/>
        <v>17.055077142857144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169488.24</v>
      </c>
      <c r="X34" s="361">
        <f t="shared" si="19"/>
        <v>348566.55</v>
      </c>
      <c r="Y34" s="355"/>
      <c r="Z34" s="364">
        <f t="shared" si="6"/>
        <v>-338066.55</v>
      </c>
      <c r="AA34" s="365">
        <f t="shared" si="7"/>
        <v>33.200000000000003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16.14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836.26</v>
      </c>
      <c r="K35" s="8">
        <f t="shared" si="20"/>
        <v>1613.729</v>
      </c>
      <c r="L35" s="157"/>
      <c r="M35" s="162">
        <f t="shared" si="1"/>
        <v>167827.93</v>
      </c>
      <c r="N35" s="312">
        <f t="shared" si="2"/>
        <v>15.98361238095238</v>
      </c>
      <c r="O35" s="159">
        <f t="shared" si="3"/>
        <v>16137.3</v>
      </c>
      <c r="P35" s="212">
        <f t="shared" si="17"/>
        <v>378463.37</v>
      </c>
      <c r="Q35" s="225">
        <f t="shared" si="4"/>
        <v>36.044130476190475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351792.92</v>
      </c>
      <c r="X35" s="352">
        <f t="shared" si="19"/>
        <v>730256.29</v>
      </c>
      <c r="Y35" s="355"/>
      <c r="Z35" s="356">
        <f t="shared" si="6"/>
        <v>-719756.29</v>
      </c>
      <c r="AA35" s="357">
        <f t="shared" si="7"/>
        <v>69.55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33.5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1777.0530000000001</v>
      </c>
      <c r="K36" s="8">
        <f t="shared" si="20"/>
        <v>3390.7820000000002</v>
      </c>
      <c r="L36" s="157"/>
      <c r="M36" s="162">
        <f t="shared" si="1"/>
        <v>318733.31</v>
      </c>
      <c r="N36" s="312">
        <f t="shared" si="2"/>
        <v>30.355553333333333</v>
      </c>
      <c r="O36" s="159">
        <f t="shared" si="3"/>
        <v>33907.800000000003</v>
      </c>
      <c r="P36" s="212">
        <f t="shared" si="17"/>
        <v>808695.49</v>
      </c>
      <c r="Q36" s="225">
        <f t="shared" si="4"/>
        <v>77.018618095238097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739190.48</v>
      </c>
      <c r="X36" s="352">
        <f t="shared" si="19"/>
        <v>1547885.97</v>
      </c>
      <c r="Y36" s="355"/>
      <c r="Z36" s="356">
        <f t="shared" si="6"/>
        <v>-1537385.97</v>
      </c>
      <c r="AA36" s="357">
        <f t="shared" si="7"/>
        <v>147.41999999999999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70.400000000000006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3820.6640000000002</v>
      </c>
      <c r="K37" s="8">
        <f t="shared" si="20"/>
        <v>7211.4459999999999</v>
      </c>
      <c r="L37" s="157"/>
      <c r="M37" s="162">
        <f t="shared" si="1"/>
        <v>605761.81999999995</v>
      </c>
      <c r="N37" s="312">
        <f t="shared" si="2"/>
        <v>57.691601904761903</v>
      </c>
      <c r="O37" s="159">
        <f t="shared" si="3"/>
        <v>72114.5</v>
      </c>
      <c r="P37" s="212">
        <f t="shared" si="17"/>
        <v>1747130.07</v>
      </c>
      <c r="Q37" s="225">
        <f t="shared" si="4"/>
        <v>166.39333999999999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1572095.23</v>
      </c>
      <c r="X37" s="352">
        <f t="shared" si="19"/>
        <v>3319225.3</v>
      </c>
      <c r="Y37" s="355"/>
      <c r="Z37" s="356">
        <f t="shared" si="6"/>
        <v>-3308725.3</v>
      </c>
      <c r="AA37" s="357">
        <f t="shared" si="7"/>
        <v>316.12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149.72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8309.9439999999995</v>
      </c>
      <c r="K38" s="8">
        <f t="shared" si="20"/>
        <v>15521.39</v>
      </c>
      <c r="L38" s="157"/>
      <c r="M38" s="162">
        <f t="shared" si="1"/>
        <v>1148582.8600000001</v>
      </c>
      <c r="N38" s="312">
        <f t="shared" si="2"/>
        <v>109.38884380952382</v>
      </c>
      <c r="O38" s="159">
        <f t="shared" si="3"/>
        <v>155213.9</v>
      </c>
      <c r="P38" s="212">
        <f t="shared" si="17"/>
        <v>3816195.73</v>
      </c>
      <c r="Q38" s="225">
        <f t="shared" si="4"/>
        <v>363.44721238095235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3383663.02</v>
      </c>
      <c r="X38" s="352">
        <f t="shared" si="19"/>
        <v>7199858.75</v>
      </c>
      <c r="Y38" s="355"/>
      <c r="Z38" s="356">
        <f t="shared" si="6"/>
        <v>-7189358.75</v>
      </c>
      <c r="AA38" s="357">
        <f t="shared" si="7"/>
        <v>685.7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322.25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18281.877</v>
      </c>
      <c r="K39" s="18">
        <f t="shared" si="20"/>
        <v>33803.267</v>
      </c>
      <c r="L39" s="157"/>
      <c r="M39" s="164">
        <f t="shared" si="1"/>
        <v>2163409.2999999998</v>
      </c>
      <c r="N39" s="314">
        <f t="shared" si="2"/>
        <v>206.03898095238094</v>
      </c>
      <c r="O39" s="161">
        <f t="shared" si="3"/>
        <v>338032.7</v>
      </c>
      <c r="P39" s="211">
        <f t="shared" si="17"/>
        <v>8427090.0899999999</v>
      </c>
      <c r="Q39" s="226">
        <f t="shared" si="4"/>
        <v>802.58000857142861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7369112.21</v>
      </c>
      <c r="X39" s="369">
        <f t="shared" si="19"/>
        <v>15796202.300000001</v>
      </c>
      <c r="Y39" s="355"/>
      <c r="Z39" s="372">
        <f t="shared" si="6"/>
        <v>-15785702.300000001</v>
      </c>
      <c r="AA39" s="373">
        <f t="shared" si="7"/>
        <v>1504.4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701.82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9"/>
      <c r="W43" s="415">
        <v>5</v>
      </c>
      <c r="X43" s="416"/>
      <c r="Y43" s="399"/>
      <c r="Z43" s="399"/>
      <c r="AA43" s="415">
        <v>6</v>
      </c>
      <c r="AB43" s="415"/>
      <c r="AF43" s="415">
        <v>7</v>
      </c>
      <c r="AG43" s="415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L43"/>
  <sheetViews>
    <sheetView topLeftCell="D1" workbookViewId="0">
      <selection activeCell="AJ23" sqref="AJ23:AU36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0.09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0.09</v>
      </c>
      <c r="K20" s="8">
        <f>J20</f>
        <v>0.09</v>
      </c>
      <c r="L20" s="157"/>
      <c r="M20" s="162">
        <f t="shared" ref="M20:M39" si="1">ROUND(C20*O20-K20*$O$6,2)</f>
        <v>12.06</v>
      </c>
      <c r="N20" s="312">
        <f t="shared" ref="N20:N39" si="2">IF($O$10&gt;0,M20/$O$10,0)</f>
        <v>1.1485714285714287E-3</v>
      </c>
      <c r="O20" s="159">
        <f t="shared" ref="O20:O39" si="3">ROUND(ROUND(K20,2)*$O$4,2)</f>
        <v>0.9</v>
      </c>
      <c r="P20" s="212">
        <f>ROUND(J20*$O$6,2)</f>
        <v>0.54</v>
      </c>
      <c r="Q20" s="225">
        <f t="shared" ref="Q20:Q39" si="4">P20/$O$10</f>
        <v>5.1428571428571429E-5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19.62</v>
      </c>
      <c r="X20" s="352">
        <f>ROUND(P20+W20,2)</f>
        <v>20.16</v>
      </c>
      <c r="Y20" s="355"/>
      <c r="Z20" s="356">
        <f t="shared" ref="Z20:Z39" si="6">IF($O$10&gt;0,ROUND($O$10-X20,2),0)</f>
        <v>10479.84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11661.706666666665</v>
      </c>
      <c r="AC20" s="359">
        <f t="shared" ref="AC20:AC39" si="9">IF(AB20&gt;0,AB20+G20,0)</f>
        <v>11661.706666666665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0.09</v>
      </c>
      <c r="K21" s="8">
        <f>K20+ROUND(J21,3)</f>
        <v>0.18</v>
      </c>
      <c r="L21" s="157"/>
      <c r="M21" s="162">
        <f t="shared" si="1"/>
        <v>24.12</v>
      </c>
      <c r="N21" s="312">
        <f t="shared" si="2"/>
        <v>2.2971428571428574E-3</v>
      </c>
      <c r="O21" s="159">
        <f t="shared" si="3"/>
        <v>1.8</v>
      </c>
      <c r="P21" s="212">
        <f t="shared" ref="P21:P39" si="17">ROUND((ROUND(K20,2)*(G21-G20)*$O$4+P20+J21*$O$6),2)</f>
        <v>14.58</v>
      </c>
      <c r="Q21" s="225">
        <f t="shared" si="4"/>
        <v>1.3885714285714287E-3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39.24</v>
      </c>
      <c r="X21" s="352">
        <f t="shared" ref="X21:X39" si="19">ROUND(P21+W21,2)</f>
        <v>53.82</v>
      </c>
      <c r="Y21" s="355"/>
      <c r="Z21" s="356">
        <f t="shared" si="6"/>
        <v>10446.18</v>
      </c>
      <c r="AA21" s="357">
        <f t="shared" si="7"/>
        <v>0.01</v>
      </c>
      <c r="AB21" s="358">
        <f t="shared" si="8"/>
        <v>5820.873333333333</v>
      </c>
      <c r="AC21" s="359">
        <f t="shared" si="9"/>
        <v>5835.873333333333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0.16200000000000001</v>
      </c>
      <c r="K22" s="8">
        <f t="shared" ref="K22:K39" si="20">K21+ROUND(J22,3)</f>
        <v>0.34199999999999997</v>
      </c>
      <c r="L22" s="157"/>
      <c r="M22" s="162">
        <f t="shared" si="1"/>
        <v>45.55</v>
      </c>
      <c r="N22" s="312">
        <f t="shared" si="2"/>
        <v>4.3380952380952381E-3</v>
      </c>
      <c r="O22" s="159">
        <f t="shared" si="3"/>
        <v>3.4</v>
      </c>
      <c r="P22" s="212">
        <f t="shared" si="17"/>
        <v>42.55</v>
      </c>
      <c r="Q22" s="225">
        <f t="shared" si="4"/>
        <v>4.0523809523809523E-3</v>
      </c>
      <c r="R22" s="119">
        <f t="shared" ref="R22:R39" si="21">ROUND(P22/O22,0)</f>
        <v>13</v>
      </c>
      <c r="S22" s="120">
        <f t="shared" ref="S22:S39" si="22">ROUND(R22/G22,2)</f>
        <v>0.43</v>
      </c>
      <c r="T22" s="126">
        <f t="shared" si="18"/>
        <v>27</v>
      </c>
      <c r="U22" s="127">
        <f t="shared" ref="U22:U39" si="23">ROUND(T22/G22,2)</f>
        <v>0.9</v>
      </c>
      <c r="V22" s="386"/>
      <c r="W22" s="351">
        <f t="shared" si="5"/>
        <v>74.56</v>
      </c>
      <c r="X22" s="352">
        <f t="shared" si="19"/>
        <v>117.11</v>
      </c>
      <c r="Y22" s="355"/>
      <c r="Z22" s="356">
        <f t="shared" si="6"/>
        <v>10382.89</v>
      </c>
      <c r="AA22" s="357">
        <f t="shared" si="7"/>
        <v>0.01</v>
      </c>
      <c r="AB22" s="358">
        <f t="shared" si="8"/>
        <v>3071.3347058823533</v>
      </c>
      <c r="AC22" s="359">
        <f t="shared" si="9"/>
        <v>3101.3347058823533</v>
      </c>
      <c r="AD22" s="174">
        <v>3</v>
      </c>
      <c r="AE22" s="389"/>
      <c r="AF22" s="353">
        <f t="shared" si="10"/>
        <v>1.75</v>
      </c>
      <c r="AG22" s="354">
        <f t="shared" si="11"/>
        <v>0.01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0.29199999999999998</v>
      </c>
      <c r="K23" s="8">
        <f t="shared" si="20"/>
        <v>0.6339999999999999</v>
      </c>
      <c r="L23" s="157"/>
      <c r="M23" s="162">
        <f t="shared" si="1"/>
        <v>84.4</v>
      </c>
      <c r="N23" s="312">
        <f t="shared" si="2"/>
        <v>8.0380952380952383E-3</v>
      </c>
      <c r="O23" s="159">
        <f t="shared" si="3"/>
        <v>6.3</v>
      </c>
      <c r="P23" s="212">
        <f t="shared" si="17"/>
        <v>95.3</v>
      </c>
      <c r="Q23" s="225">
        <f t="shared" si="4"/>
        <v>9.0761904761904755E-3</v>
      </c>
      <c r="R23" s="119">
        <f t="shared" si="21"/>
        <v>15</v>
      </c>
      <c r="S23" s="120">
        <f t="shared" si="22"/>
        <v>0.33</v>
      </c>
      <c r="T23" s="126">
        <f t="shared" si="18"/>
        <v>29</v>
      </c>
      <c r="U23" s="127">
        <f t="shared" si="23"/>
        <v>0.64</v>
      </c>
      <c r="V23" s="386"/>
      <c r="W23" s="351">
        <f t="shared" si="5"/>
        <v>138.21</v>
      </c>
      <c r="X23" s="352">
        <f t="shared" si="19"/>
        <v>233.51</v>
      </c>
      <c r="Y23" s="355"/>
      <c r="Z23" s="356">
        <f t="shared" si="6"/>
        <v>10266.49</v>
      </c>
      <c r="AA23" s="357">
        <f t="shared" si="7"/>
        <v>0.02</v>
      </c>
      <c r="AB23" s="358">
        <f t="shared" si="8"/>
        <v>1647.1520634920637</v>
      </c>
      <c r="AC23" s="359">
        <f t="shared" si="9"/>
        <v>1692.1520634920637</v>
      </c>
      <c r="AD23" s="174">
        <v>4</v>
      </c>
      <c r="AE23" s="389"/>
      <c r="AF23" s="353">
        <f t="shared" si="10"/>
        <v>1.45</v>
      </c>
      <c r="AG23" s="354">
        <f t="shared" si="11"/>
        <v>0.01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0.53300000000000003</v>
      </c>
      <c r="K24" s="15">
        <f t="shared" si="20"/>
        <v>1.1669999999999998</v>
      </c>
      <c r="L24" s="157"/>
      <c r="M24" s="163">
        <f t="shared" si="1"/>
        <v>156.80000000000001</v>
      </c>
      <c r="N24" s="313">
        <f t="shared" si="2"/>
        <v>1.4933333333333335E-2</v>
      </c>
      <c r="O24" s="160">
        <f t="shared" si="3"/>
        <v>11.7</v>
      </c>
      <c r="P24" s="213">
        <f t="shared" si="17"/>
        <v>193</v>
      </c>
      <c r="Q24" s="224">
        <f t="shared" si="4"/>
        <v>1.838095238095238E-2</v>
      </c>
      <c r="R24" s="121">
        <f t="shared" si="21"/>
        <v>16</v>
      </c>
      <c r="S24" s="122">
        <f t="shared" si="22"/>
        <v>0.27</v>
      </c>
      <c r="T24" s="132">
        <f t="shared" si="18"/>
        <v>30</v>
      </c>
      <c r="U24" s="122">
        <f t="shared" si="23"/>
        <v>0.5</v>
      </c>
      <c r="V24" s="386"/>
      <c r="W24" s="360">
        <f t="shared" si="5"/>
        <v>254.41</v>
      </c>
      <c r="X24" s="361">
        <f t="shared" si="19"/>
        <v>447.41</v>
      </c>
      <c r="Y24" s="355"/>
      <c r="Z24" s="364">
        <f t="shared" si="6"/>
        <v>10052.59</v>
      </c>
      <c r="AA24" s="365">
        <f t="shared" si="7"/>
        <v>0.04</v>
      </c>
      <c r="AB24" s="366">
        <f t="shared" si="8"/>
        <v>876.59128205128218</v>
      </c>
      <c r="AC24" s="367">
        <f t="shared" si="9"/>
        <v>936.59128205128218</v>
      </c>
      <c r="AD24" s="174">
        <v>5</v>
      </c>
      <c r="AE24" s="389"/>
      <c r="AF24" s="362">
        <f t="shared" si="10"/>
        <v>1.32</v>
      </c>
      <c r="AG24" s="363">
        <f t="shared" si="11"/>
        <v>0.02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0.98599999999999999</v>
      </c>
      <c r="K25" s="8">
        <f t="shared" si="20"/>
        <v>2.1529999999999996</v>
      </c>
      <c r="L25" s="157"/>
      <c r="M25" s="162">
        <f t="shared" si="1"/>
        <v>309.58</v>
      </c>
      <c r="N25" s="312">
        <f t="shared" si="2"/>
        <v>2.9483809523809523E-2</v>
      </c>
      <c r="O25" s="159">
        <f t="shared" si="3"/>
        <v>21.5</v>
      </c>
      <c r="P25" s="212">
        <f t="shared" si="17"/>
        <v>374.42</v>
      </c>
      <c r="Q25" s="225">
        <f t="shared" si="4"/>
        <v>3.5659047619047618E-2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469.35</v>
      </c>
      <c r="X25" s="352">
        <f t="shared" si="19"/>
        <v>843.77</v>
      </c>
      <c r="Y25" s="355"/>
      <c r="Z25" s="356">
        <f t="shared" si="6"/>
        <v>9656.23</v>
      </c>
      <c r="AA25" s="357">
        <f t="shared" si="7"/>
        <v>0.08</v>
      </c>
      <c r="AB25" s="358">
        <f t="shared" si="8"/>
        <v>466.59116279069764</v>
      </c>
      <c r="AC25" s="359">
        <f t="shared" si="9"/>
        <v>541.59116279069758</v>
      </c>
      <c r="AD25" s="174">
        <v>6</v>
      </c>
      <c r="AE25" s="389"/>
      <c r="AF25" s="353">
        <f t="shared" si="10"/>
        <v>1.25</v>
      </c>
      <c r="AG25" s="354">
        <f t="shared" si="11"/>
        <v>0.04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1.849</v>
      </c>
      <c r="K26" s="8">
        <f t="shared" si="20"/>
        <v>4.0019999999999998</v>
      </c>
      <c r="L26" s="157"/>
      <c r="M26" s="162">
        <f t="shared" si="1"/>
        <v>615.99</v>
      </c>
      <c r="N26" s="312">
        <f t="shared" si="2"/>
        <v>5.8665714285714286E-2</v>
      </c>
      <c r="O26" s="159">
        <f t="shared" si="3"/>
        <v>40</v>
      </c>
      <c r="P26" s="212">
        <f t="shared" si="17"/>
        <v>729.51</v>
      </c>
      <c r="Q26" s="225">
        <f t="shared" si="4"/>
        <v>6.9477142857142862E-2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872.44</v>
      </c>
      <c r="X26" s="352">
        <f t="shared" si="19"/>
        <v>1601.95</v>
      </c>
      <c r="Y26" s="355"/>
      <c r="Z26" s="356">
        <f t="shared" si="6"/>
        <v>8898.0499999999993</v>
      </c>
      <c r="AA26" s="357">
        <f t="shared" si="7"/>
        <v>0.15</v>
      </c>
      <c r="AB26" s="358">
        <f t="shared" si="8"/>
        <v>239.90005000000002</v>
      </c>
      <c r="AC26" s="359">
        <f t="shared" si="9"/>
        <v>330.90005000000002</v>
      </c>
      <c r="AD26" s="174">
        <v>7</v>
      </c>
      <c r="AE26" s="389"/>
      <c r="AF26" s="353">
        <f t="shared" si="10"/>
        <v>1.2</v>
      </c>
      <c r="AG26" s="354">
        <f t="shared" si="11"/>
        <v>0.08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3.5129999999999999</v>
      </c>
      <c r="K27" s="8">
        <f t="shared" si="20"/>
        <v>7.5149999999999997</v>
      </c>
      <c r="L27" s="157"/>
      <c r="M27" s="162">
        <f t="shared" si="1"/>
        <v>1233.31</v>
      </c>
      <c r="N27" s="312">
        <f t="shared" si="2"/>
        <v>0.11745809523809524</v>
      </c>
      <c r="O27" s="159">
        <f t="shared" si="3"/>
        <v>75.2</v>
      </c>
      <c r="P27" s="212">
        <f t="shared" si="17"/>
        <v>1430.59</v>
      </c>
      <c r="Q27" s="225">
        <f t="shared" si="4"/>
        <v>0.13624666666666665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1638.27</v>
      </c>
      <c r="X27" s="352">
        <f t="shared" si="19"/>
        <v>3068.86</v>
      </c>
      <c r="Y27" s="355"/>
      <c r="Z27" s="356">
        <f t="shared" si="6"/>
        <v>7431.14</v>
      </c>
      <c r="AA27" s="357">
        <f t="shared" si="7"/>
        <v>0.28999999999999998</v>
      </c>
      <c r="AB27" s="358">
        <f t="shared" si="8"/>
        <v>116.24675531914892</v>
      </c>
      <c r="AC27" s="359">
        <f t="shared" si="9"/>
        <v>224.24675531914892</v>
      </c>
      <c r="AD27" s="174">
        <v>8</v>
      </c>
      <c r="AE27" s="389"/>
      <c r="AF27" s="353">
        <f t="shared" si="10"/>
        <v>1.1499999999999999</v>
      </c>
      <c r="AG27" s="354">
        <f t="shared" si="11"/>
        <v>0.16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6.7629999999999999</v>
      </c>
      <c r="K28" s="8">
        <f t="shared" si="20"/>
        <v>14.277999999999999</v>
      </c>
      <c r="L28" s="157"/>
      <c r="M28" s="162">
        <f t="shared" si="1"/>
        <v>2484.73</v>
      </c>
      <c r="N28" s="312">
        <f t="shared" si="2"/>
        <v>0.2366409523809524</v>
      </c>
      <c r="O28" s="159">
        <f t="shared" si="3"/>
        <v>142.80000000000001</v>
      </c>
      <c r="P28" s="212">
        <f t="shared" si="17"/>
        <v>2824.77</v>
      </c>
      <c r="Q28" s="225">
        <f t="shared" si="4"/>
        <v>0.26902571428571426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3112.6</v>
      </c>
      <c r="X28" s="352">
        <f t="shared" si="19"/>
        <v>5937.37</v>
      </c>
      <c r="Y28" s="355"/>
      <c r="Z28" s="356">
        <f t="shared" si="6"/>
        <v>4562.63</v>
      </c>
      <c r="AA28" s="357">
        <f t="shared" si="7"/>
        <v>0.56999999999999995</v>
      </c>
      <c r="AB28" s="358">
        <f t="shared" si="8"/>
        <v>49.388725490196066</v>
      </c>
      <c r="AC28" s="359">
        <f t="shared" si="9"/>
        <v>175.38872549019607</v>
      </c>
      <c r="AD28" s="174">
        <v>9</v>
      </c>
      <c r="AE28" s="389"/>
      <c r="AF28" s="353">
        <f t="shared" si="10"/>
        <v>1.1000000000000001</v>
      </c>
      <c r="AG28" s="354">
        <f t="shared" si="11"/>
        <v>0.3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13.188000000000001</v>
      </c>
      <c r="K29" s="15">
        <f t="shared" si="20"/>
        <v>27.466000000000001</v>
      </c>
      <c r="L29" s="157"/>
      <c r="M29" s="163">
        <f t="shared" si="1"/>
        <v>4505.1000000000004</v>
      </c>
      <c r="N29" s="313">
        <f t="shared" si="2"/>
        <v>0.42905714285714291</v>
      </c>
      <c r="O29" s="160">
        <f t="shared" si="3"/>
        <v>274.7</v>
      </c>
      <c r="P29" s="213">
        <f t="shared" si="17"/>
        <v>5617.1</v>
      </c>
      <c r="Q29" s="224">
        <f t="shared" si="4"/>
        <v>0.53496190476190475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5987.59</v>
      </c>
      <c r="X29" s="361">
        <f t="shared" si="19"/>
        <v>11604.69</v>
      </c>
      <c r="Y29" s="355"/>
      <c r="Z29" s="364">
        <f t="shared" si="6"/>
        <v>-1104.69</v>
      </c>
      <c r="AA29" s="365">
        <f t="shared" si="7"/>
        <v>1.1100000000000001</v>
      </c>
      <c r="AB29" s="366">
        <f t="shared" si="8"/>
        <v>0</v>
      </c>
      <c r="AC29" s="367">
        <f t="shared" si="9"/>
        <v>0</v>
      </c>
      <c r="AD29" s="174">
        <v>10</v>
      </c>
      <c r="AE29" s="389"/>
      <c r="AF29" s="362">
        <f t="shared" si="10"/>
        <v>1.07</v>
      </c>
      <c r="AG29" s="363">
        <f t="shared" si="11"/>
        <v>0.56999999999999995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26.045999999999999</v>
      </c>
      <c r="K30" s="8">
        <f t="shared" si="20"/>
        <v>53.512</v>
      </c>
      <c r="L30" s="157"/>
      <c r="M30" s="162">
        <f t="shared" si="1"/>
        <v>8240.5300000000007</v>
      </c>
      <c r="N30" s="312">
        <f t="shared" si="2"/>
        <v>0.78481238095238104</v>
      </c>
      <c r="O30" s="159">
        <f t="shared" si="3"/>
        <v>535.1</v>
      </c>
      <c r="P30" s="212">
        <f t="shared" si="17"/>
        <v>11267.38</v>
      </c>
      <c r="Q30" s="225">
        <f t="shared" si="4"/>
        <v>1.0730838095238096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11665.62</v>
      </c>
      <c r="X30" s="352">
        <f t="shared" si="19"/>
        <v>22933</v>
      </c>
      <c r="Y30" s="355"/>
      <c r="Z30" s="356">
        <f t="shared" si="6"/>
        <v>-12433</v>
      </c>
      <c r="AA30" s="357">
        <f t="shared" si="7"/>
        <v>2.1800000000000002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1.04</v>
      </c>
      <c r="AG30" s="354">
        <f t="shared" si="11"/>
        <v>1.1100000000000001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52.091999999999999</v>
      </c>
      <c r="K31" s="8">
        <f t="shared" si="20"/>
        <v>105.604</v>
      </c>
      <c r="L31" s="157"/>
      <c r="M31" s="162">
        <f t="shared" si="1"/>
        <v>15206.38</v>
      </c>
      <c r="N31" s="312">
        <f t="shared" si="2"/>
        <v>1.4482266666666666</v>
      </c>
      <c r="O31" s="159">
        <f t="shared" si="3"/>
        <v>1056</v>
      </c>
      <c r="P31" s="212">
        <f t="shared" si="17"/>
        <v>22817.03</v>
      </c>
      <c r="Q31" s="225">
        <f t="shared" si="4"/>
        <v>2.1730504761904759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23021.67</v>
      </c>
      <c r="X31" s="352">
        <f t="shared" si="19"/>
        <v>45838.7</v>
      </c>
      <c r="Y31" s="355"/>
      <c r="Z31" s="356">
        <f t="shared" si="6"/>
        <v>-35338.699999999997</v>
      </c>
      <c r="AA31" s="357">
        <f t="shared" si="7"/>
        <v>4.37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1.01</v>
      </c>
      <c r="AG31" s="354">
        <f t="shared" si="11"/>
        <v>2.19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105.486</v>
      </c>
      <c r="K32" s="8">
        <f t="shared" si="20"/>
        <v>211.09</v>
      </c>
      <c r="L32" s="157"/>
      <c r="M32" s="162">
        <f t="shared" si="1"/>
        <v>28286.06</v>
      </c>
      <c r="N32" s="312">
        <f t="shared" si="2"/>
        <v>2.6939104761904762</v>
      </c>
      <c r="O32" s="159">
        <f t="shared" si="3"/>
        <v>2110.9</v>
      </c>
      <c r="P32" s="212">
        <f t="shared" si="17"/>
        <v>46681.95</v>
      </c>
      <c r="Q32" s="225">
        <f t="shared" si="4"/>
        <v>4.4459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46017.62</v>
      </c>
      <c r="X32" s="352">
        <f t="shared" si="19"/>
        <v>92699.57</v>
      </c>
      <c r="Y32" s="355"/>
      <c r="Z32" s="356">
        <f t="shared" si="6"/>
        <v>-82199.570000000007</v>
      </c>
      <c r="AA32" s="357">
        <f t="shared" si="7"/>
        <v>8.83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4.38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216.24600000000001</v>
      </c>
      <c r="K33" s="8">
        <f t="shared" si="20"/>
        <v>427.33600000000001</v>
      </c>
      <c r="L33" s="157"/>
      <c r="M33" s="162">
        <f t="shared" si="1"/>
        <v>52990.18</v>
      </c>
      <c r="N33" s="312">
        <f t="shared" si="2"/>
        <v>5.0466838095238096</v>
      </c>
      <c r="O33" s="159">
        <f t="shared" si="3"/>
        <v>4273.3999999999996</v>
      </c>
      <c r="P33" s="212">
        <f t="shared" si="17"/>
        <v>96530.13</v>
      </c>
      <c r="Q33" s="225">
        <f t="shared" si="4"/>
        <v>9.193345714285714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93159.25</v>
      </c>
      <c r="X33" s="352">
        <f t="shared" si="19"/>
        <v>189689.38</v>
      </c>
      <c r="Y33" s="355"/>
      <c r="Z33" s="356">
        <f t="shared" si="6"/>
        <v>-179189.38</v>
      </c>
      <c r="AA33" s="357">
        <f t="shared" si="7"/>
        <v>18.07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0.97</v>
      </c>
      <c r="AG33" s="354">
        <f t="shared" si="11"/>
        <v>8.8699999999999992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448.71</v>
      </c>
      <c r="K34" s="15">
        <f t="shared" si="20"/>
        <v>876.04600000000005</v>
      </c>
      <c r="L34" s="157"/>
      <c r="M34" s="163">
        <f t="shared" si="1"/>
        <v>99869.72</v>
      </c>
      <c r="N34" s="313">
        <f t="shared" si="2"/>
        <v>9.5114019047619056</v>
      </c>
      <c r="O34" s="160">
        <f t="shared" si="3"/>
        <v>8760.5</v>
      </c>
      <c r="P34" s="213">
        <f t="shared" si="17"/>
        <v>201783.99</v>
      </c>
      <c r="Q34" s="224">
        <f t="shared" si="4"/>
        <v>19.217522857142857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190978.03</v>
      </c>
      <c r="X34" s="361">
        <f t="shared" si="19"/>
        <v>392762.02</v>
      </c>
      <c r="Y34" s="355"/>
      <c r="Z34" s="364">
        <f t="shared" si="6"/>
        <v>-382262.02</v>
      </c>
      <c r="AA34" s="365">
        <f t="shared" si="7"/>
        <v>37.409999999999997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18.190000000000001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942.29100000000005</v>
      </c>
      <c r="K35" s="8">
        <f t="shared" si="20"/>
        <v>1818.337</v>
      </c>
      <c r="L35" s="157"/>
      <c r="M35" s="162">
        <f t="shared" si="1"/>
        <v>189107.38</v>
      </c>
      <c r="N35" s="312">
        <f t="shared" si="2"/>
        <v>18.010226666666668</v>
      </c>
      <c r="O35" s="159">
        <f t="shared" si="3"/>
        <v>18183.400000000001</v>
      </c>
      <c r="P35" s="212">
        <f t="shared" si="17"/>
        <v>426450.24</v>
      </c>
      <c r="Q35" s="225">
        <f t="shared" si="4"/>
        <v>40.614308571428573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396397.47</v>
      </c>
      <c r="X35" s="352">
        <f t="shared" si="19"/>
        <v>822847.71</v>
      </c>
      <c r="Y35" s="355"/>
      <c r="Z35" s="356">
        <f t="shared" si="6"/>
        <v>-812347.71</v>
      </c>
      <c r="AA35" s="357">
        <f t="shared" si="7"/>
        <v>78.37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37.75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2002.3679999999999</v>
      </c>
      <c r="K36" s="8">
        <f t="shared" si="20"/>
        <v>3820.7049999999999</v>
      </c>
      <c r="L36" s="157"/>
      <c r="M36" s="162">
        <f t="shared" si="1"/>
        <v>359146.77</v>
      </c>
      <c r="N36" s="312">
        <f t="shared" si="2"/>
        <v>34.204454285714284</v>
      </c>
      <c r="O36" s="159">
        <f t="shared" si="3"/>
        <v>38207.1</v>
      </c>
      <c r="P36" s="212">
        <f t="shared" si="17"/>
        <v>911232.85</v>
      </c>
      <c r="Q36" s="225">
        <f t="shared" si="4"/>
        <v>86.784080952380947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832913.69</v>
      </c>
      <c r="X36" s="352">
        <f t="shared" si="19"/>
        <v>1744146.54</v>
      </c>
      <c r="Y36" s="355"/>
      <c r="Z36" s="356">
        <f t="shared" si="6"/>
        <v>-1733646.54</v>
      </c>
      <c r="AA36" s="357">
        <f t="shared" si="7"/>
        <v>166.11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79.33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4305.0910000000003</v>
      </c>
      <c r="K37" s="8">
        <f t="shared" si="20"/>
        <v>8125.7960000000003</v>
      </c>
      <c r="L37" s="157"/>
      <c r="M37" s="162">
        <f t="shared" si="1"/>
        <v>682567.22</v>
      </c>
      <c r="N37" s="312">
        <f t="shared" si="2"/>
        <v>65.006401904761901</v>
      </c>
      <c r="O37" s="159">
        <f t="shared" si="3"/>
        <v>81258</v>
      </c>
      <c r="P37" s="212">
        <f t="shared" si="17"/>
        <v>1968655.1</v>
      </c>
      <c r="Q37" s="225">
        <f t="shared" si="4"/>
        <v>187.49096190476192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1771423.53</v>
      </c>
      <c r="X37" s="352">
        <f t="shared" si="19"/>
        <v>3740078.63</v>
      </c>
      <c r="Y37" s="355"/>
      <c r="Z37" s="356">
        <f t="shared" si="6"/>
        <v>-3729578.63</v>
      </c>
      <c r="AA37" s="357">
        <f t="shared" si="7"/>
        <v>356.2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168.71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9363.5730000000003</v>
      </c>
      <c r="K38" s="8">
        <f t="shared" si="20"/>
        <v>17489.368999999999</v>
      </c>
      <c r="L38" s="157"/>
      <c r="M38" s="162">
        <f t="shared" si="1"/>
        <v>1294213.3899999999</v>
      </c>
      <c r="N38" s="312">
        <f t="shared" si="2"/>
        <v>123.25841809523808</v>
      </c>
      <c r="O38" s="159">
        <f t="shared" si="3"/>
        <v>174893.7</v>
      </c>
      <c r="P38" s="212">
        <f t="shared" si="17"/>
        <v>4300060.54</v>
      </c>
      <c r="Q38" s="225">
        <f t="shared" si="4"/>
        <v>409.52957523809522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3812682.44</v>
      </c>
      <c r="X38" s="352">
        <f t="shared" si="19"/>
        <v>8112742.9800000004</v>
      </c>
      <c r="Y38" s="355"/>
      <c r="Z38" s="356">
        <f t="shared" si="6"/>
        <v>-8102242.9800000004</v>
      </c>
      <c r="AA38" s="357">
        <f t="shared" si="7"/>
        <v>772.64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363.11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20599.861000000001</v>
      </c>
      <c r="K39" s="18">
        <f t="shared" si="20"/>
        <v>38089.229999999996</v>
      </c>
      <c r="L39" s="157"/>
      <c r="M39" s="164">
        <f t="shared" si="1"/>
        <v>2437710.7200000002</v>
      </c>
      <c r="N39" s="314">
        <f t="shared" si="2"/>
        <v>232.16292571428573</v>
      </c>
      <c r="O39" s="161">
        <f t="shared" si="3"/>
        <v>380892.3</v>
      </c>
      <c r="P39" s="211">
        <f t="shared" si="17"/>
        <v>9495577.0099999998</v>
      </c>
      <c r="Q39" s="226">
        <f t="shared" si="4"/>
        <v>904.34066761904762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8303452.1399999997</v>
      </c>
      <c r="X39" s="369">
        <f t="shared" si="19"/>
        <v>17799029.149999999</v>
      </c>
      <c r="Y39" s="355"/>
      <c r="Z39" s="372">
        <f t="shared" si="6"/>
        <v>-17788529.149999999</v>
      </c>
      <c r="AA39" s="373">
        <f t="shared" si="7"/>
        <v>1695.15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790.8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9"/>
      <c r="W43" s="415">
        <v>5</v>
      </c>
      <c r="X43" s="416"/>
      <c r="Y43" s="399"/>
      <c r="Z43" s="399"/>
      <c r="AA43" s="415">
        <v>6</v>
      </c>
      <c r="AB43" s="415"/>
      <c r="AF43" s="415">
        <v>7</v>
      </c>
      <c r="AG43" s="415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15</v>
      </c>
      <c r="H2" s="84"/>
      <c r="I2" s="96" t="s">
        <v>0</v>
      </c>
      <c r="J2" s="248" t="str">
        <f>IF(K$2&lt;0,"д.б. &gt;0","")</f>
        <v/>
      </c>
      <c r="K2" s="149">
        <v>0.1</v>
      </c>
      <c r="L2" s="115"/>
      <c r="M2" s="114" t="s">
        <v>27</v>
      </c>
      <c r="N2" s="114"/>
      <c r="O2" s="150" t="str">
        <f>'0.01'!O2</f>
        <v>eurusd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1.8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3</v>
      </c>
      <c r="L4" s="115"/>
      <c r="M4" s="176" t="s">
        <v>30</v>
      </c>
      <c r="N4" s="176"/>
      <c r="O4" s="155">
        <f>'0.01'!O4</f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407">
        <f>'0.01'!C6</f>
        <v>6</v>
      </c>
      <c r="D6" s="40"/>
      <c r="E6" s="255" t="s">
        <v>13</v>
      </c>
      <c r="F6" s="247" t="str">
        <f>IF(G$6&lt;0,"д.б. &gt;=0","")</f>
        <v/>
      </c>
      <c r="G6" s="146">
        <f>'0.01'!G6</f>
        <v>7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1</v>
      </c>
      <c r="H7" s="94"/>
      <c r="I7" s="255" t="s">
        <v>3</v>
      </c>
      <c r="J7" s="248" t="str">
        <f>IF(AND(K$6=0,K$7&lt;&gt;0),"д.б. =0","")</f>
        <v/>
      </c>
      <c r="K7" s="143">
        <f>'0.01'!K7</f>
        <v>2.5000000000000001E-2</v>
      </c>
      <c r="L7" s="135"/>
      <c r="M7" s="136" t="s">
        <v>35</v>
      </c>
      <c r="N7" s="136"/>
      <c r="O7" s="153">
        <f>'0.01'!O7</f>
        <v>218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10</v>
      </c>
      <c r="D9" s="290"/>
      <c r="E9" s="287" t="s">
        <v>15</v>
      </c>
      <c r="F9" s="315"/>
      <c r="G9" s="288">
        <f>'0.01'!G9</f>
        <v>0</v>
      </c>
      <c r="H9" s="292"/>
      <c r="I9" s="287" t="s">
        <v>4</v>
      </c>
      <c r="J9" s="248" t="str">
        <f>IF(K$9&lt;0,"д.б. &gt;=0","")</f>
        <v/>
      </c>
      <c r="K9" s="293">
        <f>'0.01'!K9</f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0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</v>
      </c>
      <c r="L10" s="294"/>
      <c r="M10" s="299" t="s">
        <v>38</v>
      </c>
      <c r="N10" s="299"/>
      <c r="O10" s="300">
        <f>'0.01'!O10</f>
        <v>10500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17"/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0.1</v>
      </c>
      <c r="K20" s="8">
        <f>J20</f>
        <v>0.1</v>
      </c>
      <c r="L20" s="157"/>
      <c r="M20" s="162">
        <f t="shared" ref="M20:M39" si="1">ROUND(C20*O20-K20*$O$6,2)</f>
        <v>13.4</v>
      </c>
      <c r="N20" s="312">
        <f t="shared" ref="N20:N39" si="2">IF($O$10&gt;0,M20/$O$10,0)</f>
        <v>1.2761904761904761E-3</v>
      </c>
      <c r="O20" s="159">
        <f t="shared" ref="O20:O39" si="3">ROUND(ROUND(K20,2)*$O$4,2)</f>
        <v>1</v>
      </c>
      <c r="P20" s="212">
        <f>ROUND(J20*$O$6,2)</f>
        <v>0.6</v>
      </c>
      <c r="Q20" s="225">
        <f t="shared" ref="Q20:Q39" si="4">P20/$O$10</f>
        <v>5.7142857142857142E-5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21.8</v>
      </c>
      <c r="X20" s="352">
        <f>ROUND(P20+W20,2)</f>
        <v>22.4</v>
      </c>
      <c r="Y20" s="355"/>
      <c r="Z20" s="356">
        <f t="shared" ref="Z20:Z39" si="6">IF($O$10&gt;0,ROUND($O$10-X20,2),0)</f>
        <v>10477.6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10495.039999999999</v>
      </c>
      <c r="AC20" s="359">
        <f t="shared" ref="AC20:AC39" si="9">IF(AB20&gt;0,AB20+G20,0)</f>
        <v>10495.039999999999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0.1</v>
      </c>
      <c r="K21" s="8">
        <f>K20+ROUND(J21,3)</f>
        <v>0.2</v>
      </c>
      <c r="L21" s="157"/>
      <c r="M21" s="162">
        <f t="shared" si="1"/>
        <v>26.8</v>
      </c>
      <c r="N21" s="312">
        <f t="shared" si="2"/>
        <v>2.5523809523809522E-3</v>
      </c>
      <c r="O21" s="159">
        <f t="shared" si="3"/>
        <v>2</v>
      </c>
      <c r="P21" s="212">
        <f t="shared" ref="P21:P39" si="17">ROUND((ROUND(K20,2)*(G21-G20)*$O$4+P20+J21*$O$6),2)</f>
        <v>16.2</v>
      </c>
      <c r="Q21" s="225">
        <f t="shared" si="4"/>
        <v>1.5428571428571427E-3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22</v>
      </c>
      <c r="U21" s="127">
        <f>ROUND(T21/G21,2)</f>
        <v>1.47</v>
      </c>
      <c r="V21" s="386"/>
      <c r="W21" s="351">
        <f t="shared" si="5"/>
        <v>43.6</v>
      </c>
      <c r="X21" s="352">
        <f t="shared" ref="X21:X39" si="19">ROUND(P21+W21,2)</f>
        <v>59.8</v>
      </c>
      <c r="Y21" s="355"/>
      <c r="Z21" s="356">
        <f t="shared" si="6"/>
        <v>10440.200000000001</v>
      </c>
      <c r="AA21" s="357">
        <f t="shared" si="7"/>
        <v>0.01</v>
      </c>
      <c r="AB21" s="358">
        <f t="shared" si="8"/>
        <v>5237.54</v>
      </c>
      <c r="AC21" s="359">
        <f t="shared" si="9"/>
        <v>5252.54</v>
      </c>
      <c r="AD21" s="174">
        <v>2</v>
      </c>
      <c r="AE21" s="389"/>
      <c r="AF21" s="353">
        <f t="shared" si="10"/>
        <v>2.69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1.8</v>
      </c>
      <c r="J22" s="110">
        <f t="shared" si="0"/>
        <v>0.18</v>
      </c>
      <c r="K22" s="8">
        <f t="shared" ref="K22:K39" si="20">K21+ROUND(J22,3)</f>
        <v>0.38</v>
      </c>
      <c r="L22" s="157"/>
      <c r="M22" s="162">
        <f t="shared" si="1"/>
        <v>50.92</v>
      </c>
      <c r="N22" s="312">
        <f t="shared" si="2"/>
        <v>4.8495238095238096E-3</v>
      </c>
      <c r="O22" s="159">
        <f t="shared" si="3"/>
        <v>3.8</v>
      </c>
      <c r="P22" s="212">
        <f t="shared" si="17"/>
        <v>47.28</v>
      </c>
      <c r="Q22" s="225">
        <f t="shared" si="4"/>
        <v>4.5028571428571426E-3</v>
      </c>
      <c r="R22" s="119">
        <f t="shared" ref="R22:R39" si="21">ROUND(P22/O22,0)</f>
        <v>12</v>
      </c>
      <c r="S22" s="120">
        <f t="shared" ref="S22:S39" si="22">ROUND(R22/G22,2)</f>
        <v>0.4</v>
      </c>
      <c r="T22" s="126">
        <f t="shared" si="18"/>
        <v>26</v>
      </c>
      <c r="U22" s="127">
        <f t="shared" ref="U22:U39" si="23">ROUND(T22/G22,2)</f>
        <v>0.87</v>
      </c>
      <c r="V22" s="386"/>
      <c r="W22" s="351">
        <f t="shared" si="5"/>
        <v>82.84</v>
      </c>
      <c r="X22" s="352">
        <f t="shared" si="19"/>
        <v>130.12</v>
      </c>
      <c r="Y22" s="355"/>
      <c r="Z22" s="356">
        <f t="shared" si="6"/>
        <v>10369.879999999999</v>
      </c>
      <c r="AA22" s="357">
        <f t="shared" si="7"/>
        <v>0.01</v>
      </c>
      <c r="AB22" s="358">
        <f t="shared" si="8"/>
        <v>2746.3557894736841</v>
      </c>
      <c r="AC22" s="359">
        <f t="shared" si="9"/>
        <v>2776.3557894736841</v>
      </c>
      <c r="AD22" s="174">
        <v>3</v>
      </c>
      <c r="AE22" s="389"/>
      <c r="AF22" s="353">
        <f t="shared" si="10"/>
        <v>1.75</v>
      </c>
      <c r="AG22" s="354">
        <f t="shared" si="11"/>
        <v>0.01</v>
      </c>
      <c r="AI22" s="229"/>
    </row>
    <row r="23" spans="1:38" ht="15">
      <c r="A23" s="165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4">F22+E23</f>
        <v>15</v>
      </c>
      <c r="G23" s="100">
        <f t="shared" si="15"/>
        <v>45</v>
      </c>
      <c r="H23" s="11"/>
      <c r="I23" s="7">
        <f t="shared" si="16"/>
        <v>1.8</v>
      </c>
      <c r="J23" s="110">
        <f t="shared" si="0"/>
        <v>0.32400000000000001</v>
      </c>
      <c r="K23" s="8">
        <f t="shared" si="20"/>
        <v>0.70399999999999996</v>
      </c>
      <c r="L23" s="157"/>
      <c r="M23" s="162">
        <f t="shared" si="1"/>
        <v>93.78</v>
      </c>
      <c r="N23" s="312">
        <f t="shared" si="2"/>
        <v>8.9314285714285711E-3</v>
      </c>
      <c r="O23" s="159">
        <f t="shared" si="3"/>
        <v>7</v>
      </c>
      <c r="P23" s="212">
        <f t="shared" si="17"/>
        <v>106.22</v>
      </c>
      <c r="Q23" s="225">
        <f t="shared" si="4"/>
        <v>1.0116190476190477E-2</v>
      </c>
      <c r="R23" s="119">
        <f t="shared" si="21"/>
        <v>15</v>
      </c>
      <c r="S23" s="120">
        <f t="shared" si="22"/>
        <v>0.33</v>
      </c>
      <c r="T23" s="126">
        <f t="shared" si="18"/>
        <v>29</v>
      </c>
      <c r="U23" s="127">
        <f t="shared" si="23"/>
        <v>0.64</v>
      </c>
      <c r="V23" s="386"/>
      <c r="W23" s="351">
        <f t="shared" si="5"/>
        <v>153.47</v>
      </c>
      <c r="X23" s="352">
        <f t="shared" si="19"/>
        <v>259.69</v>
      </c>
      <c r="Y23" s="355"/>
      <c r="Z23" s="356">
        <f t="shared" si="6"/>
        <v>10240.31</v>
      </c>
      <c r="AA23" s="357">
        <f t="shared" si="7"/>
        <v>0.02</v>
      </c>
      <c r="AB23" s="358">
        <f t="shared" si="8"/>
        <v>1480.4408571428573</v>
      </c>
      <c r="AC23" s="359">
        <f t="shared" si="9"/>
        <v>1525.4408571428573</v>
      </c>
      <c r="AD23" s="174">
        <v>4</v>
      </c>
      <c r="AE23" s="389"/>
      <c r="AF23" s="353">
        <f t="shared" si="10"/>
        <v>1.44</v>
      </c>
      <c r="AG23" s="354">
        <f t="shared" si="11"/>
        <v>0.01</v>
      </c>
      <c r="AI23" s="229"/>
    </row>
    <row r="24" spans="1:38" ht="15">
      <c r="A24" s="165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4"/>
        <v>15</v>
      </c>
      <c r="G24" s="102">
        <f t="shared" si="15"/>
        <v>60</v>
      </c>
      <c r="H24" s="9"/>
      <c r="I24" s="13">
        <f t="shared" si="16"/>
        <v>1.825</v>
      </c>
      <c r="J24" s="14">
        <f t="shared" si="0"/>
        <v>0.59099999999999997</v>
      </c>
      <c r="K24" s="15">
        <f t="shared" si="20"/>
        <v>1.2949999999999999</v>
      </c>
      <c r="L24" s="157"/>
      <c r="M24" s="163">
        <f t="shared" si="1"/>
        <v>174.23</v>
      </c>
      <c r="N24" s="313">
        <f t="shared" si="2"/>
        <v>1.6593333333333331E-2</v>
      </c>
      <c r="O24" s="160">
        <f t="shared" si="3"/>
        <v>13</v>
      </c>
      <c r="P24" s="213">
        <f t="shared" si="17"/>
        <v>214.77</v>
      </c>
      <c r="Q24" s="224">
        <f t="shared" si="4"/>
        <v>2.0454285714285717E-2</v>
      </c>
      <c r="R24" s="121">
        <f t="shared" si="21"/>
        <v>17</v>
      </c>
      <c r="S24" s="122">
        <f t="shared" si="22"/>
        <v>0.28000000000000003</v>
      </c>
      <c r="T24" s="132">
        <f t="shared" si="18"/>
        <v>31</v>
      </c>
      <c r="U24" s="122">
        <f t="shared" si="23"/>
        <v>0.52</v>
      </c>
      <c r="V24" s="386"/>
      <c r="W24" s="360">
        <f t="shared" si="5"/>
        <v>282.31</v>
      </c>
      <c r="X24" s="361">
        <f t="shared" si="19"/>
        <v>497.08</v>
      </c>
      <c r="Y24" s="355"/>
      <c r="Z24" s="364">
        <f t="shared" si="6"/>
        <v>10002.92</v>
      </c>
      <c r="AA24" s="365">
        <f t="shared" si="7"/>
        <v>0.05</v>
      </c>
      <c r="AB24" s="366">
        <f t="shared" si="8"/>
        <v>786.8283076923077</v>
      </c>
      <c r="AC24" s="367">
        <f t="shared" si="9"/>
        <v>846.8283076923077</v>
      </c>
      <c r="AD24" s="174">
        <v>5</v>
      </c>
      <c r="AE24" s="389"/>
      <c r="AF24" s="362">
        <f t="shared" si="10"/>
        <v>1.31</v>
      </c>
      <c r="AG24" s="363">
        <f t="shared" si="11"/>
        <v>0.03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0</v>
      </c>
      <c r="F25" s="105">
        <f t="shared" si="24"/>
        <v>15</v>
      </c>
      <c r="G25" s="100">
        <f t="shared" si="15"/>
        <v>75</v>
      </c>
      <c r="H25" s="11"/>
      <c r="I25" s="7">
        <f t="shared" si="16"/>
        <v>1.85</v>
      </c>
      <c r="J25" s="110">
        <f t="shared" si="0"/>
        <v>1.093</v>
      </c>
      <c r="K25" s="8">
        <f t="shared" si="20"/>
        <v>2.3879999999999999</v>
      </c>
      <c r="L25" s="157"/>
      <c r="M25" s="162">
        <f t="shared" si="1"/>
        <v>344.17</v>
      </c>
      <c r="N25" s="312">
        <f t="shared" si="2"/>
        <v>3.2778095238095238E-2</v>
      </c>
      <c r="O25" s="159">
        <f t="shared" si="3"/>
        <v>23.9</v>
      </c>
      <c r="P25" s="212">
        <f t="shared" si="17"/>
        <v>416.33</v>
      </c>
      <c r="Q25" s="225">
        <f t="shared" si="4"/>
        <v>3.9650476190476187E-2</v>
      </c>
      <c r="R25" s="119">
        <f t="shared" si="21"/>
        <v>17</v>
      </c>
      <c r="S25" s="120">
        <f t="shared" si="22"/>
        <v>0.23</v>
      </c>
      <c r="T25" s="126">
        <f t="shared" si="18"/>
        <v>32</v>
      </c>
      <c r="U25" s="127">
        <f t="shared" si="23"/>
        <v>0.43</v>
      </c>
      <c r="V25" s="386"/>
      <c r="W25" s="351">
        <f t="shared" si="5"/>
        <v>520.58000000000004</v>
      </c>
      <c r="X25" s="352">
        <f t="shared" si="19"/>
        <v>936.91</v>
      </c>
      <c r="Y25" s="355"/>
      <c r="Z25" s="356">
        <f t="shared" si="6"/>
        <v>9563.09</v>
      </c>
      <c r="AA25" s="357">
        <f t="shared" si="7"/>
        <v>0.09</v>
      </c>
      <c r="AB25" s="358">
        <f t="shared" si="8"/>
        <v>417.55456066945612</v>
      </c>
      <c r="AC25" s="359">
        <f t="shared" si="9"/>
        <v>492.55456066945612</v>
      </c>
      <c r="AD25" s="174">
        <v>6</v>
      </c>
      <c r="AE25" s="389"/>
      <c r="AF25" s="353">
        <f t="shared" si="10"/>
        <v>1.25</v>
      </c>
      <c r="AG25" s="354">
        <f t="shared" si="11"/>
        <v>0.05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4"/>
        <v>16</v>
      </c>
      <c r="G26" s="100">
        <f t="shared" si="15"/>
        <v>91</v>
      </c>
      <c r="H26" s="11"/>
      <c r="I26" s="7">
        <f t="shared" si="16"/>
        <v>1.875</v>
      </c>
      <c r="J26" s="110">
        <f t="shared" si="0"/>
        <v>2.0489999999999999</v>
      </c>
      <c r="K26" s="8">
        <f t="shared" si="20"/>
        <v>4.4369999999999994</v>
      </c>
      <c r="L26" s="157"/>
      <c r="M26" s="162">
        <f t="shared" si="1"/>
        <v>683.78</v>
      </c>
      <c r="N26" s="312">
        <f t="shared" si="2"/>
        <v>6.5121904761904756E-2</v>
      </c>
      <c r="O26" s="159">
        <f t="shared" si="3"/>
        <v>44.4</v>
      </c>
      <c r="P26" s="212">
        <f t="shared" si="17"/>
        <v>811.02</v>
      </c>
      <c r="Q26" s="225">
        <f t="shared" si="4"/>
        <v>7.7240000000000003E-2</v>
      </c>
      <c r="R26" s="119">
        <f t="shared" si="21"/>
        <v>18</v>
      </c>
      <c r="S26" s="120">
        <f t="shared" si="22"/>
        <v>0.2</v>
      </c>
      <c r="T26" s="126">
        <f t="shared" si="18"/>
        <v>34</v>
      </c>
      <c r="U26" s="127">
        <f t="shared" si="23"/>
        <v>0.37</v>
      </c>
      <c r="V26" s="386"/>
      <c r="W26" s="351">
        <f t="shared" si="5"/>
        <v>967.27</v>
      </c>
      <c r="X26" s="352">
        <f t="shared" si="19"/>
        <v>1778.29</v>
      </c>
      <c r="Y26" s="355"/>
      <c r="Z26" s="356">
        <f t="shared" si="6"/>
        <v>8721.7099999999991</v>
      </c>
      <c r="AA26" s="357">
        <f t="shared" si="7"/>
        <v>0.17</v>
      </c>
      <c r="AB26" s="358">
        <f t="shared" si="8"/>
        <v>213.86319819819821</v>
      </c>
      <c r="AC26" s="359">
        <f t="shared" si="9"/>
        <v>304.86319819819823</v>
      </c>
      <c r="AD26" s="174">
        <v>7</v>
      </c>
      <c r="AE26" s="389"/>
      <c r="AF26" s="353">
        <f t="shared" si="10"/>
        <v>1.19</v>
      </c>
      <c r="AG26" s="354">
        <f t="shared" si="11"/>
        <v>0.09</v>
      </c>
      <c r="AI26" s="414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4"/>
        <v>17</v>
      </c>
      <c r="G27" s="100">
        <f t="shared" si="15"/>
        <v>108</v>
      </c>
      <c r="H27" s="11"/>
      <c r="I27" s="7">
        <f t="shared" si="16"/>
        <v>1.9</v>
      </c>
      <c r="J27" s="110">
        <f t="shared" si="0"/>
        <v>3.8929999999999998</v>
      </c>
      <c r="K27" s="8">
        <f t="shared" si="20"/>
        <v>8.3299999999999983</v>
      </c>
      <c r="L27" s="157"/>
      <c r="M27" s="162">
        <f t="shared" si="1"/>
        <v>1366.12</v>
      </c>
      <c r="N27" s="312">
        <f t="shared" si="2"/>
        <v>0.13010666666666665</v>
      </c>
      <c r="O27" s="159">
        <f t="shared" si="3"/>
        <v>83.3</v>
      </c>
      <c r="P27" s="212">
        <f t="shared" si="17"/>
        <v>1589.18</v>
      </c>
      <c r="Q27" s="225">
        <f t="shared" si="4"/>
        <v>0.1513504761904762</v>
      </c>
      <c r="R27" s="119">
        <f t="shared" si="21"/>
        <v>19</v>
      </c>
      <c r="S27" s="120">
        <f t="shared" si="22"/>
        <v>0.18</v>
      </c>
      <c r="T27" s="126">
        <f t="shared" si="18"/>
        <v>36</v>
      </c>
      <c r="U27" s="127">
        <f t="shared" si="23"/>
        <v>0.33</v>
      </c>
      <c r="V27" s="386"/>
      <c r="W27" s="351">
        <f t="shared" si="5"/>
        <v>1815.94</v>
      </c>
      <c r="X27" s="352">
        <f t="shared" si="19"/>
        <v>3405.12</v>
      </c>
      <c r="Y27" s="355"/>
      <c r="Z27" s="356">
        <f t="shared" si="6"/>
        <v>7094.88</v>
      </c>
      <c r="AA27" s="357">
        <f t="shared" si="7"/>
        <v>0.32</v>
      </c>
      <c r="AB27" s="358">
        <f t="shared" si="8"/>
        <v>102.61262905162064</v>
      </c>
      <c r="AC27" s="359">
        <f t="shared" si="9"/>
        <v>210.61262905162064</v>
      </c>
      <c r="AD27" s="174">
        <v>8</v>
      </c>
      <c r="AE27" s="389"/>
      <c r="AF27" s="353">
        <f t="shared" si="10"/>
        <v>1.1399999999999999</v>
      </c>
      <c r="AG27" s="354">
        <f t="shared" si="11"/>
        <v>0.17</v>
      </c>
      <c r="AI27" s="414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4"/>
        <v>18</v>
      </c>
      <c r="G28" s="100">
        <f t="shared" si="15"/>
        <v>126</v>
      </c>
      <c r="H28" s="11"/>
      <c r="I28" s="7">
        <f t="shared" si="16"/>
        <v>1.925</v>
      </c>
      <c r="J28" s="110">
        <f t="shared" si="0"/>
        <v>7.4939999999999998</v>
      </c>
      <c r="K28" s="8">
        <f t="shared" si="20"/>
        <v>15.823999999999998</v>
      </c>
      <c r="L28" s="157"/>
      <c r="M28" s="162">
        <f t="shared" si="1"/>
        <v>2752.66</v>
      </c>
      <c r="N28" s="312">
        <f t="shared" si="2"/>
        <v>0.26215809523809525</v>
      </c>
      <c r="O28" s="159">
        <f t="shared" si="3"/>
        <v>158.19999999999999</v>
      </c>
      <c r="P28" s="212">
        <f t="shared" si="17"/>
        <v>3133.54</v>
      </c>
      <c r="Q28" s="225">
        <f t="shared" si="4"/>
        <v>0.29843238095238095</v>
      </c>
      <c r="R28" s="119">
        <f t="shared" si="21"/>
        <v>20</v>
      </c>
      <c r="S28" s="120">
        <f t="shared" si="22"/>
        <v>0.16</v>
      </c>
      <c r="T28" s="126">
        <f t="shared" si="18"/>
        <v>38</v>
      </c>
      <c r="U28" s="127">
        <f t="shared" si="23"/>
        <v>0.3</v>
      </c>
      <c r="V28" s="386"/>
      <c r="W28" s="351">
        <f t="shared" si="5"/>
        <v>3449.63</v>
      </c>
      <c r="X28" s="352">
        <f t="shared" si="19"/>
        <v>6583.17</v>
      </c>
      <c r="Y28" s="355"/>
      <c r="Z28" s="356">
        <f t="shared" si="6"/>
        <v>3916.83</v>
      </c>
      <c r="AA28" s="357">
        <f t="shared" si="7"/>
        <v>0.63</v>
      </c>
      <c r="AB28" s="358">
        <f t="shared" si="8"/>
        <v>42.203122629582808</v>
      </c>
      <c r="AC28" s="359">
        <f t="shared" si="9"/>
        <v>168.20312262958282</v>
      </c>
      <c r="AD28" s="174">
        <v>9</v>
      </c>
      <c r="AE28" s="389"/>
      <c r="AF28" s="353">
        <f t="shared" si="10"/>
        <v>1.1000000000000001</v>
      </c>
      <c r="AG28" s="354">
        <f t="shared" si="11"/>
        <v>0.33</v>
      </c>
      <c r="AI28" s="181"/>
      <c r="AL28" s="398"/>
    </row>
    <row r="29" spans="1:38" ht="15">
      <c r="A29" s="165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1</v>
      </c>
      <c r="F29" s="101">
        <f t="shared" si="24"/>
        <v>19</v>
      </c>
      <c r="G29" s="102">
        <f t="shared" si="15"/>
        <v>145</v>
      </c>
      <c r="H29" s="9"/>
      <c r="I29" s="13">
        <f t="shared" si="16"/>
        <v>1.95</v>
      </c>
      <c r="J29" s="14">
        <f t="shared" si="0"/>
        <v>14.613</v>
      </c>
      <c r="K29" s="15">
        <f t="shared" si="20"/>
        <v>30.436999999999998</v>
      </c>
      <c r="L29" s="157"/>
      <c r="M29" s="163">
        <f t="shared" si="1"/>
        <v>4992.18</v>
      </c>
      <c r="N29" s="313">
        <f t="shared" si="2"/>
        <v>0.4754457142857143</v>
      </c>
      <c r="O29" s="160">
        <f t="shared" si="3"/>
        <v>304.39999999999998</v>
      </c>
      <c r="P29" s="213">
        <f t="shared" si="17"/>
        <v>6227.02</v>
      </c>
      <c r="Q29" s="224">
        <f t="shared" si="4"/>
        <v>0.5930495238095238</v>
      </c>
      <c r="R29" s="121">
        <f t="shared" si="21"/>
        <v>20</v>
      </c>
      <c r="S29" s="122">
        <f t="shared" si="22"/>
        <v>0.14000000000000001</v>
      </c>
      <c r="T29" s="132">
        <f t="shared" si="18"/>
        <v>37</v>
      </c>
      <c r="U29" s="122">
        <f t="shared" si="23"/>
        <v>0.26</v>
      </c>
      <c r="V29" s="386"/>
      <c r="W29" s="360">
        <f t="shared" si="5"/>
        <v>6635.27</v>
      </c>
      <c r="X29" s="361">
        <f t="shared" si="19"/>
        <v>12862.29</v>
      </c>
      <c r="Y29" s="355"/>
      <c r="Z29" s="364">
        <f t="shared" si="6"/>
        <v>-2362.29</v>
      </c>
      <c r="AA29" s="365">
        <f t="shared" si="7"/>
        <v>1.22</v>
      </c>
      <c r="AB29" s="366">
        <f t="shared" si="8"/>
        <v>0</v>
      </c>
      <c r="AC29" s="367">
        <f t="shared" si="9"/>
        <v>0</v>
      </c>
      <c r="AD29" s="174">
        <v>10</v>
      </c>
      <c r="AE29" s="389"/>
      <c r="AF29" s="362">
        <f t="shared" si="10"/>
        <v>1.07</v>
      </c>
      <c r="AG29" s="363">
        <f t="shared" si="11"/>
        <v>0.63</v>
      </c>
      <c r="AL29" s="398"/>
    </row>
    <row r="30" spans="1:38" ht="15">
      <c r="A30" s="165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1</v>
      </c>
      <c r="F30" s="105">
        <f t="shared" si="24"/>
        <v>20</v>
      </c>
      <c r="G30" s="100">
        <f t="shared" si="15"/>
        <v>165</v>
      </c>
      <c r="H30" s="11"/>
      <c r="I30" s="7">
        <f t="shared" si="16"/>
        <v>1.9750000000000001</v>
      </c>
      <c r="J30" s="110">
        <f t="shared" si="0"/>
        <v>28.861000000000001</v>
      </c>
      <c r="K30" s="8">
        <f t="shared" si="20"/>
        <v>59.298000000000002</v>
      </c>
      <c r="L30" s="157"/>
      <c r="M30" s="162">
        <f t="shared" si="1"/>
        <v>9132.2099999999991</v>
      </c>
      <c r="N30" s="312">
        <f t="shared" si="2"/>
        <v>0.86973428571428568</v>
      </c>
      <c r="O30" s="159">
        <f t="shared" si="3"/>
        <v>593</v>
      </c>
      <c r="P30" s="212">
        <f t="shared" si="17"/>
        <v>12488.19</v>
      </c>
      <c r="Q30" s="225">
        <f t="shared" si="4"/>
        <v>1.1893514285714286</v>
      </c>
      <c r="R30" s="119">
        <f t="shared" si="21"/>
        <v>21</v>
      </c>
      <c r="S30" s="120">
        <f t="shared" si="22"/>
        <v>0.13</v>
      </c>
      <c r="T30" s="126">
        <f t="shared" si="18"/>
        <v>37</v>
      </c>
      <c r="U30" s="127">
        <f t="shared" si="23"/>
        <v>0.22</v>
      </c>
      <c r="V30" s="386"/>
      <c r="W30" s="351">
        <f t="shared" si="5"/>
        <v>12926.96</v>
      </c>
      <c r="X30" s="352">
        <f t="shared" si="19"/>
        <v>25415.15</v>
      </c>
      <c r="Y30" s="355"/>
      <c r="Z30" s="356">
        <f t="shared" si="6"/>
        <v>-14915.15</v>
      </c>
      <c r="AA30" s="357">
        <f t="shared" si="7"/>
        <v>2.42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1.04</v>
      </c>
      <c r="AG30" s="354">
        <f t="shared" si="11"/>
        <v>1.23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1</v>
      </c>
      <c r="F31" s="105">
        <f t="shared" si="24"/>
        <v>21</v>
      </c>
      <c r="G31" s="100">
        <f t="shared" si="15"/>
        <v>186</v>
      </c>
      <c r="H31" s="11"/>
      <c r="I31" s="7">
        <f t="shared" si="16"/>
        <v>2</v>
      </c>
      <c r="J31" s="110">
        <f t="shared" si="0"/>
        <v>57.722000000000001</v>
      </c>
      <c r="K31" s="8">
        <f t="shared" si="20"/>
        <v>117.02000000000001</v>
      </c>
      <c r="L31" s="157"/>
      <c r="M31" s="162">
        <f t="shared" si="1"/>
        <v>16850.88</v>
      </c>
      <c r="N31" s="312">
        <f t="shared" si="2"/>
        <v>1.6048457142857144</v>
      </c>
      <c r="O31" s="159">
        <f t="shared" si="3"/>
        <v>1170.2</v>
      </c>
      <c r="P31" s="212">
        <f t="shared" si="17"/>
        <v>25287.52</v>
      </c>
      <c r="Q31" s="225">
        <f t="shared" si="4"/>
        <v>2.4083352380952383</v>
      </c>
      <c r="R31" s="119">
        <f t="shared" si="21"/>
        <v>22</v>
      </c>
      <c r="S31" s="120">
        <f t="shared" si="22"/>
        <v>0.12</v>
      </c>
      <c r="T31" s="126">
        <f t="shared" si="18"/>
        <v>37</v>
      </c>
      <c r="U31" s="127">
        <f t="shared" si="23"/>
        <v>0.2</v>
      </c>
      <c r="V31" s="386"/>
      <c r="W31" s="351">
        <f t="shared" si="5"/>
        <v>25510.36</v>
      </c>
      <c r="X31" s="352">
        <f t="shared" si="19"/>
        <v>50797.88</v>
      </c>
      <c r="Y31" s="355"/>
      <c r="Z31" s="356">
        <f t="shared" si="6"/>
        <v>-40297.879999999997</v>
      </c>
      <c r="AA31" s="357">
        <f t="shared" si="7"/>
        <v>4.84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1.01</v>
      </c>
      <c r="AG31" s="354">
        <f t="shared" si="11"/>
        <v>2.4300000000000002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1</v>
      </c>
      <c r="F32" s="105">
        <f t="shared" si="24"/>
        <v>22</v>
      </c>
      <c r="G32" s="100">
        <f t="shared" si="15"/>
        <v>208</v>
      </c>
      <c r="H32" s="11"/>
      <c r="I32" s="7">
        <f t="shared" si="16"/>
        <v>2.0249999999999999</v>
      </c>
      <c r="J32" s="110">
        <f t="shared" si="0"/>
        <v>116.887</v>
      </c>
      <c r="K32" s="8">
        <f t="shared" si="20"/>
        <v>233.90700000000001</v>
      </c>
      <c r="L32" s="157"/>
      <c r="M32" s="162">
        <f t="shared" si="1"/>
        <v>31343.96</v>
      </c>
      <c r="N32" s="312">
        <f t="shared" si="2"/>
        <v>2.9851390476190476</v>
      </c>
      <c r="O32" s="159">
        <f t="shared" si="3"/>
        <v>2339.1</v>
      </c>
      <c r="P32" s="212">
        <f t="shared" si="17"/>
        <v>51733.24</v>
      </c>
      <c r="Q32" s="225">
        <f t="shared" si="4"/>
        <v>4.9269752380952383</v>
      </c>
      <c r="R32" s="119">
        <f t="shared" si="21"/>
        <v>22</v>
      </c>
      <c r="S32" s="120">
        <f t="shared" si="22"/>
        <v>0.11</v>
      </c>
      <c r="T32" s="126">
        <f t="shared" si="18"/>
        <v>36</v>
      </c>
      <c r="U32" s="127">
        <f t="shared" si="23"/>
        <v>0.17</v>
      </c>
      <c r="V32" s="386"/>
      <c r="W32" s="351">
        <f t="shared" si="5"/>
        <v>50991.73</v>
      </c>
      <c r="X32" s="352">
        <f t="shared" si="19"/>
        <v>102724.97</v>
      </c>
      <c r="Y32" s="355"/>
      <c r="Z32" s="356">
        <f t="shared" si="6"/>
        <v>-92224.97</v>
      </c>
      <c r="AA32" s="357">
        <f t="shared" si="7"/>
        <v>9.7799999999999994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0.99</v>
      </c>
      <c r="AG32" s="354">
        <f t="shared" si="11"/>
        <v>4.8600000000000003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1</v>
      </c>
      <c r="F33" s="105">
        <f t="shared" si="24"/>
        <v>23</v>
      </c>
      <c r="G33" s="100">
        <f t="shared" si="15"/>
        <v>231</v>
      </c>
      <c r="H33" s="11"/>
      <c r="I33" s="7">
        <f t="shared" si="16"/>
        <v>2.0499999999999998</v>
      </c>
      <c r="J33" s="110">
        <f t="shared" si="0"/>
        <v>239.61799999999999</v>
      </c>
      <c r="K33" s="8">
        <f t="shared" si="20"/>
        <v>473.52499999999998</v>
      </c>
      <c r="L33" s="157"/>
      <c r="M33" s="162">
        <f t="shared" si="1"/>
        <v>58717.75</v>
      </c>
      <c r="N33" s="312">
        <f t="shared" si="2"/>
        <v>5.5921666666666665</v>
      </c>
      <c r="O33" s="159">
        <f t="shared" si="3"/>
        <v>4735.3</v>
      </c>
      <c r="P33" s="212">
        <f t="shared" si="17"/>
        <v>106970.25</v>
      </c>
      <c r="Q33" s="225">
        <f t="shared" si="4"/>
        <v>10.187642857142857</v>
      </c>
      <c r="R33" s="119">
        <f t="shared" si="21"/>
        <v>23</v>
      </c>
      <c r="S33" s="120">
        <f t="shared" si="22"/>
        <v>0.1</v>
      </c>
      <c r="T33" s="126">
        <f t="shared" si="18"/>
        <v>36</v>
      </c>
      <c r="U33" s="127">
        <f t="shared" si="23"/>
        <v>0.16</v>
      </c>
      <c r="V33" s="386"/>
      <c r="W33" s="351">
        <f t="shared" si="5"/>
        <v>103228.45</v>
      </c>
      <c r="X33" s="352">
        <f t="shared" si="19"/>
        <v>210198.7</v>
      </c>
      <c r="Y33" s="355"/>
      <c r="Z33" s="356">
        <f t="shared" si="6"/>
        <v>-199698.7</v>
      </c>
      <c r="AA33" s="357">
        <f t="shared" si="7"/>
        <v>20.02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0.97</v>
      </c>
      <c r="AG33" s="354">
        <f t="shared" si="11"/>
        <v>9.83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1</v>
      </c>
      <c r="F34" s="101">
        <f t="shared" si="24"/>
        <v>24</v>
      </c>
      <c r="G34" s="102">
        <f t="shared" si="15"/>
        <v>255</v>
      </c>
      <c r="H34" s="9"/>
      <c r="I34" s="13">
        <f t="shared" si="16"/>
        <v>2.0750000000000002</v>
      </c>
      <c r="J34" s="14">
        <f t="shared" si="0"/>
        <v>497.20699999999999</v>
      </c>
      <c r="K34" s="15">
        <f t="shared" si="20"/>
        <v>970.73199999999997</v>
      </c>
      <c r="L34" s="157"/>
      <c r="M34" s="163">
        <f t="shared" si="1"/>
        <v>110663.21</v>
      </c>
      <c r="N34" s="313">
        <f t="shared" si="2"/>
        <v>10.539353333333334</v>
      </c>
      <c r="O34" s="160">
        <f t="shared" si="3"/>
        <v>9707.2999999999993</v>
      </c>
      <c r="P34" s="213">
        <f t="shared" si="17"/>
        <v>223600.69</v>
      </c>
      <c r="Q34" s="224">
        <f t="shared" si="4"/>
        <v>21.295303809523809</v>
      </c>
      <c r="R34" s="121">
        <f t="shared" si="21"/>
        <v>23</v>
      </c>
      <c r="S34" s="122">
        <f t="shared" si="22"/>
        <v>0.09</v>
      </c>
      <c r="T34" s="130">
        <f t="shared" si="18"/>
        <v>35</v>
      </c>
      <c r="U34" s="131">
        <f t="shared" si="23"/>
        <v>0.14000000000000001</v>
      </c>
      <c r="V34" s="386"/>
      <c r="W34" s="360">
        <f t="shared" si="5"/>
        <v>211619.58</v>
      </c>
      <c r="X34" s="361">
        <f t="shared" si="19"/>
        <v>435220.27</v>
      </c>
      <c r="Y34" s="355"/>
      <c r="Z34" s="364">
        <f t="shared" si="6"/>
        <v>-424720.27</v>
      </c>
      <c r="AA34" s="365">
        <f t="shared" si="7"/>
        <v>41.45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0.95</v>
      </c>
      <c r="AG34" s="363">
        <f t="shared" si="11"/>
        <v>20.149999999999999</v>
      </c>
    </row>
    <row r="35" spans="1:38" ht="15">
      <c r="A35" s="165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1</v>
      </c>
      <c r="F35" s="105">
        <f t="shared" si="24"/>
        <v>25</v>
      </c>
      <c r="G35" s="100">
        <f t="shared" si="15"/>
        <v>280</v>
      </c>
      <c r="H35" s="11"/>
      <c r="I35" s="7">
        <f t="shared" si="16"/>
        <v>2.1</v>
      </c>
      <c r="J35" s="110">
        <f t="shared" si="0"/>
        <v>1044.135</v>
      </c>
      <c r="K35" s="8">
        <f t="shared" si="20"/>
        <v>2014.867</v>
      </c>
      <c r="L35" s="157"/>
      <c r="M35" s="162">
        <f t="shared" si="1"/>
        <v>209546.5</v>
      </c>
      <c r="N35" s="312">
        <f t="shared" si="2"/>
        <v>19.956809523809525</v>
      </c>
      <c r="O35" s="159">
        <f t="shared" si="3"/>
        <v>20148.7</v>
      </c>
      <c r="P35" s="212">
        <f t="shared" si="17"/>
        <v>472548</v>
      </c>
      <c r="Q35" s="225">
        <f t="shared" si="4"/>
        <v>45.004571428571431</v>
      </c>
      <c r="R35" s="119">
        <f t="shared" si="21"/>
        <v>23</v>
      </c>
      <c r="S35" s="120">
        <f t="shared" si="22"/>
        <v>0.08</v>
      </c>
      <c r="T35" s="126">
        <f t="shared" si="18"/>
        <v>34</v>
      </c>
      <c r="U35" s="127">
        <f t="shared" si="23"/>
        <v>0.12</v>
      </c>
      <c r="V35" s="386"/>
      <c r="W35" s="351">
        <f t="shared" si="5"/>
        <v>439241.01</v>
      </c>
      <c r="X35" s="352">
        <f t="shared" si="19"/>
        <v>911789.01</v>
      </c>
      <c r="Y35" s="355"/>
      <c r="Z35" s="356">
        <f t="shared" si="6"/>
        <v>-901289.01</v>
      </c>
      <c r="AA35" s="357">
        <f t="shared" si="7"/>
        <v>86.84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0.93</v>
      </c>
      <c r="AG35" s="354">
        <f t="shared" si="11"/>
        <v>41.83</v>
      </c>
    </row>
    <row r="36" spans="1:38" ht="15">
      <c r="A36" s="165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1</v>
      </c>
      <c r="F36" s="105">
        <f t="shared" si="24"/>
        <v>26</v>
      </c>
      <c r="G36" s="100">
        <f t="shared" si="15"/>
        <v>306</v>
      </c>
      <c r="H36" s="11"/>
      <c r="I36" s="7">
        <f t="shared" si="16"/>
        <v>2.125</v>
      </c>
      <c r="J36" s="110">
        <f t="shared" si="0"/>
        <v>2218.7869999999998</v>
      </c>
      <c r="K36" s="8">
        <f t="shared" si="20"/>
        <v>4233.6539999999995</v>
      </c>
      <c r="L36" s="157"/>
      <c r="M36" s="162">
        <f t="shared" si="1"/>
        <v>397963.08</v>
      </c>
      <c r="N36" s="312">
        <f t="shared" si="2"/>
        <v>37.901245714285714</v>
      </c>
      <c r="O36" s="159">
        <f t="shared" si="3"/>
        <v>42336.5</v>
      </c>
      <c r="P36" s="212">
        <f t="shared" si="17"/>
        <v>1009726.92</v>
      </c>
      <c r="Q36" s="225">
        <f t="shared" si="4"/>
        <v>96.164468571428571</v>
      </c>
      <c r="R36" s="119">
        <f t="shared" si="21"/>
        <v>24</v>
      </c>
      <c r="S36" s="120">
        <f t="shared" si="22"/>
        <v>0.08</v>
      </c>
      <c r="T36" s="126">
        <f t="shared" si="18"/>
        <v>34</v>
      </c>
      <c r="U36" s="127">
        <f t="shared" si="23"/>
        <v>0.11</v>
      </c>
      <c r="V36" s="386"/>
      <c r="W36" s="351">
        <f t="shared" si="5"/>
        <v>922936.57</v>
      </c>
      <c r="X36" s="352">
        <f t="shared" si="19"/>
        <v>1932663.49</v>
      </c>
      <c r="Y36" s="355"/>
      <c r="Z36" s="356">
        <f t="shared" si="6"/>
        <v>-1922163.49</v>
      </c>
      <c r="AA36" s="357">
        <f t="shared" si="7"/>
        <v>184.06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0.91</v>
      </c>
      <c r="AG36" s="354">
        <f t="shared" si="11"/>
        <v>87.9</v>
      </c>
    </row>
    <row r="37" spans="1:38" ht="15">
      <c r="A37" s="165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1</v>
      </c>
      <c r="F37" s="105">
        <f t="shared" si="24"/>
        <v>27</v>
      </c>
      <c r="G37" s="100">
        <f t="shared" si="15"/>
        <v>333</v>
      </c>
      <c r="H37" s="11"/>
      <c r="I37" s="7">
        <f t="shared" si="16"/>
        <v>2.15</v>
      </c>
      <c r="J37" s="110">
        <f t="shared" si="0"/>
        <v>4770.3919999999998</v>
      </c>
      <c r="K37" s="8">
        <f t="shared" si="20"/>
        <v>9004.0459999999985</v>
      </c>
      <c r="L37" s="157"/>
      <c r="M37" s="162">
        <f t="shared" si="1"/>
        <v>756340.22</v>
      </c>
      <c r="N37" s="312">
        <f t="shared" si="2"/>
        <v>72.032401904761898</v>
      </c>
      <c r="O37" s="159">
        <f t="shared" si="3"/>
        <v>90040.5</v>
      </c>
      <c r="P37" s="212">
        <f t="shared" si="17"/>
        <v>2181434.77</v>
      </c>
      <c r="Q37" s="225">
        <f t="shared" si="4"/>
        <v>207.75569238095238</v>
      </c>
      <c r="R37" s="119">
        <f t="shared" si="21"/>
        <v>24</v>
      </c>
      <c r="S37" s="120">
        <f t="shared" si="22"/>
        <v>7.0000000000000007E-2</v>
      </c>
      <c r="T37" s="126">
        <f t="shared" si="18"/>
        <v>33</v>
      </c>
      <c r="U37" s="127">
        <f t="shared" si="23"/>
        <v>0.1</v>
      </c>
      <c r="V37" s="386"/>
      <c r="W37" s="351">
        <f t="shared" si="5"/>
        <v>1962882.03</v>
      </c>
      <c r="X37" s="352">
        <f t="shared" si="19"/>
        <v>4144316.8</v>
      </c>
      <c r="Y37" s="355"/>
      <c r="Z37" s="356">
        <f t="shared" si="6"/>
        <v>-4133816.8</v>
      </c>
      <c r="AA37" s="357">
        <f t="shared" si="7"/>
        <v>394.7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0.9</v>
      </c>
      <c r="AG37" s="354">
        <f t="shared" si="11"/>
        <v>186.94</v>
      </c>
    </row>
    <row r="38" spans="1:38" ht="15">
      <c r="A38" s="165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1</v>
      </c>
      <c r="F38" s="105">
        <f t="shared" si="24"/>
        <v>28</v>
      </c>
      <c r="G38" s="100">
        <f t="shared" si="15"/>
        <v>361</v>
      </c>
      <c r="H38" s="11"/>
      <c r="I38" s="7">
        <f t="shared" si="16"/>
        <v>2.1749999999999998</v>
      </c>
      <c r="J38" s="110">
        <f t="shared" si="0"/>
        <v>10375.602999999999</v>
      </c>
      <c r="K38" s="8">
        <f t="shared" si="20"/>
        <v>19379.648999999998</v>
      </c>
      <c r="L38" s="157"/>
      <c r="M38" s="162">
        <f t="shared" si="1"/>
        <v>1434094.11</v>
      </c>
      <c r="N38" s="312">
        <f t="shared" si="2"/>
        <v>136.58039142857143</v>
      </c>
      <c r="O38" s="159">
        <f t="shared" si="3"/>
        <v>193796.5</v>
      </c>
      <c r="P38" s="212">
        <f t="shared" si="17"/>
        <v>4764822.3899999997</v>
      </c>
      <c r="Q38" s="225">
        <f t="shared" si="4"/>
        <v>453.79260857142856</v>
      </c>
      <c r="R38" s="119">
        <f t="shared" si="21"/>
        <v>25</v>
      </c>
      <c r="S38" s="120">
        <f t="shared" si="22"/>
        <v>7.0000000000000007E-2</v>
      </c>
      <c r="T38" s="126">
        <f t="shared" si="18"/>
        <v>33</v>
      </c>
      <c r="U38" s="127">
        <f t="shared" si="23"/>
        <v>0.09</v>
      </c>
      <c r="V38" s="386"/>
      <c r="W38" s="351">
        <f t="shared" si="5"/>
        <v>4224763.4800000004</v>
      </c>
      <c r="X38" s="352">
        <f t="shared" si="19"/>
        <v>8989585.8699999992</v>
      </c>
      <c r="Y38" s="355"/>
      <c r="Z38" s="356">
        <f t="shared" si="6"/>
        <v>-8979085.8699999992</v>
      </c>
      <c r="AA38" s="357">
        <f t="shared" si="7"/>
        <v>856.15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0.89</v>
      </c>
      <c r="AG38" s="354">
        <f t="shared" si="11"/>
        <v>402.36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1</v>
      </c>
      <c r="F39" s="106">
        <f t="shared" si="24"/>
        <v>29</v>
      </c>
      <c r="G39" s="103">
        <f t="shared" si="15"/>
        <v>390</v>
      </c>
      <c r="H39" s="21"/>
      <c r="I39" s="17">
        <f t="shared" si="16"/>
        <v>2.2000000000000002</v>
      </c>
      <c r="J39" s="111">
        <f t="shared" si="0"/>
        <v>22826.327000000001</v>
      </c>
      <c r="K39" s="18">
        <f t="shared" si="20"/>
        <v>42205.975999999995</v>
      </c>
      <c r="L39" s="157"/>
      <c r="M39" s="164">
        <f t="shared" si="1"/>
        <v>2701182.74</v>
      </c>
      <c r="N39" s="314">
        <f t="shared" si="2"/>
        <v>257.25549904761908</v>
      </c>
      <c r="O39" s="161">
        <f t="shared" si="3"/>
        <v>422059.8</v>
      </c>
      <c r="P39" s="211">
        <f t="shared" si="17"/>
        <v>10521878.85</v>
      </c>
      <c r="Q39" s="226">
        <f t="shared" si="4"/>
        <v>1002.0836999999999</v>
      </c>
      <c r="R39" s="123">
        <f t="shared" si="21"/>
        <v>25</v>
      </c>
      <c r="S39" s="124">
        <f t="shared" si="22"/>
        <v>0.06</v>
      </c>
      <c r="T39" s="128">
        <f t="shared" si="18"/>
        <v>32</v>
      </c>
      <c r="U39" s="129">
        <f t="shared" si="23"/>
        <v>0.08</v>
      </c>
      <c r="V39" s="386"/>
      <c r="W39" s="368">
        <f t="shared" si="5"/>
        <v>9200902.7699999996</v>
      </c>
      <c r="X39" s="369">
        <f t="shared" si="19"/>
        <v>19722781.620000001</v>
      </c>
      <c r="Y39" s="355"/>
      <c r="Z39" s="372">
        <f t="shared" si="6"/>
        <v>-19712281.620000001</v>
      </c>
      <c r="AA39" s="373">
        <f t="shared" si="7"/>
        <v>1878.36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0.87</v>
      </c>
      <c r="AG39" s="371">
        <f t="shared" si="11"/>
        <v>876.28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399"/>
      <c r="W43" s="415">
        <v>5</v>
      </c>
      <c r="X43" s="416"/>
      <c r="Y43" s="399"/>
      <c r="Z43" s="399"/>
      <c r="AA43" s="415">
        <v>6</v>
      </c>
      <c r="AB43" s="415"/>
      <c r="AF43" s="415">
        <v>7</v>
      </c>
      <c r="AG43" s="415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L43"/>
  <sheetViews>
    <sheetView workbookViewId="0">
      <pane xSplit="1" ySplit="18" topLeftCell="F22" activePane="bottomRight" state="frozen"/>
      <selection pane="topRight" activeCell="B1" sqref="B1"/>
      <selection pane="bottomLeft" activeCell="A16" sqref="A16"/>
      <selection pane="bottomRight" activeCell="AI13" sqref="AI1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v>18</v>
      </c>
      <c r="D2" s="83"/>
      <c r="E2" s="96" t="s">
        <v>12</v>
      </c>
      <c r="F2" s="247" t="str">
        <f>IF(G$2&lt;2,"д.б. &gt;1","")</f>
        <v/>
      </c>
      <c r="G2" s="144">
        <v>19</v>
      </c>
      <c r="H2" s="84"/>
      <c r="I2" s="96" t="s">
        <v>0</v>
      </c>
      <c r="J2" s="248" t="str">
        <f>IF(K$2&lt;0,"д.б. &gt;0","")</f>
        <v/>
      </c>
      <c r="K2" s="149">
        <v>0.1</v>
      </c>
      <c r="L2" s="115"/>
      <c r="M2" s="114" t="s">
        <v>27</v>
      </c>
      <c r="N2" s="114"/>
      <c r="O2" s="150" t="s">
        <v>96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4">
        <v>1</v>
      </c>
    </row>
    <row r="6" spans="1:35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6</v>
      </c>
      <c r="L6" s="135"/>
      <c r="M6" s="136" t="s">
        <v>36</v>
      </c>
      <c r="N6" s="136"/>
      <c r="O6" s="152">
        <v>8.08</v>
      </c>
      <c r="Q6" s="219"/>
      <c r="R6" s="114"/>
      <c r="S6" s="114"/>
      <c r="T6" s="114"/>
      <c r="U6" s="114"/>
      <c r="V6" s="385"/>
      <c r="Y6" s="158"/>
      <c r="AE6" s="385"/>
      <c r="AI6" s="414"/>
    </row>
    <row r="7" spans="1:35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4</v>
      </c>
      <c r="H7" s="94"/>
      <c r="I7" s="255" t="s">
        <v>3</v>
      </c>
      <c r="J7" s="248" t="str">
        <f>IF(AND(K$6=0,K$7&lt;&gt;0),"д.б. =0","")</f>
        <v/>
      </c>
      <c r="K7" s="143">
        <v>0.02</v>
      </c>
      <c r="L7" s="135"/>
      <c r="M7" s="136" t="s">
        <v>35</v>
      </c>
      <c r="N7" s="136"/>
      <c r="O7" s="153"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11</v>
      </c>
      <c r="H9" s="292"/>
      <c r="I9" s="287" t="s">
        <v>4</v>
      </c>
      <c r="J9" s="248" t="str">
        <f>IF(K$9&lt;0,"д.б. &gt;=0","")</f>
        <v/>
      </c>
      <c r="K9" s="293"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8</v>
      </c>
      <c r="H10" s="297"/>
      <c r="I10" s="287" t="s">
        <v>5</v>
      </c>
      <c r="J10" s="248" t="str">
        <f>IF(AND(K$9=0,K$10&lt;&gt;0),"д.б. =0","")</f>
        <v/>
      </c>
      <c r="K10" s="298">
        <v>3.5000000000000003E-2</v>
      </c>
      <c r="L10" s="294"/>
      <c r="M10" s="299" t="s">
        <v>38</v>
      </c>
      <c r="N10" s="299"/>
      <c r="O10" s="300"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393" t="s">
        <v>95</v>
      </c>
      <c r="N12" s="417" t="s">
        <v>97</v>
      </c>
      <c r="O12" s="417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8" t="s">
        <v>89</v>
      </c>
      <c r="N18" s="419"/>
      <c r="O18" s="133" t="s">
        <v>26</v>
      </c>
      <c r="P18" s="420" t="s">
        <v>81</v>
      </c>
      <c r="Q18" s="421"/>
      <c r="R18" s="422" t="s">
        <v>31</v>
      </c>
      <c r="S18" s="423"/>
      <c r="T18" s="424" t="s">
        <v>34</v>
      </c>
      <c r="U18" s="42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6" t="s">
        <v>48</v>
      </c>
      <c r="AC18" s="427"/>
      <c r="AD18" s="346" t="s">
        <v>49</v>
      </c>
      <c r="AE18" s="388"/>
      <c r="AF18" s="341" t="s">
        <v>42</v>
      </c>
      <c r="AG18" s="34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0.1</v>
      </c>
      <c r="K20" s="8">
        <f>J20</f>
        <v>0.1</v>
      </c>
      <c r="L20" s="157"/>
      <c r="M20" s="162">
        <f t="shared" ref="M20:M39" si="1">ROUND(C20*O20-K20*$O$6,2)</f>
        <v>12.51</v>
      </c>
      <c r="N20" s="312">
        <f t="shared" ref="N20:N39" si="2">IF($O$10&gt;0,M20/$O$10,0)</f>
        <v>1.2510000000000001E-4</v>
      </c>
      <c r="O20" s="159">
        <f t="shared" ref="O20:O39" si="3">ROUND(ROUND(K20,2)*$O$4,2)</f>
        <v>0.74</v>
      </c>
      <c r="P20" s="212">
        <f>ROUND(J20*$O$6,2)</f>
        <v>0.81</v>
      </c>
      <c r="Q20" s="225">
        <f t="shared" ref="Q20:Q39" si="4">P20/$O$10</f>
        <v>8.1000000000000004E-6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14.4</v>
      </c>
      <c r="X20" s="352">
        <f>ROUND(P20+W20,2)</f>
        <v>15.21</v>
      </c>
      <c r="Y20" s="355"/>
      <c r="Z20" s="356">
        <f t="shared" ref="Z20:Z39" si="6">IF($O$10&gt;0,ROUND($O$10-X20,2),0)</f>
        <v>99984.79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135130.14864864864</v>
      </c>
      <c r="AC20" s="359">
        <f t="shared" ref="AC20:AC39" si="9">IF(AB20&gt;0,AB20+G20,0)</f>
        <v>135130.14864864864</v>
      </c>
      <c r="AD20" s="174">
        <v>1</v>
      </c>
      <c r="AE20" s="389"/>
      <c r="AF20" s="353">
        <f t="shared" ref="AF20:AF39" si="10">IF(P20&gt;0,ROUND(W20/P20,2),0)</f>
        <v>17.78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0.1</v>
      </c>
      <c r="K21" s="8">
        <f>K20+ROUND(J21,3)</f>
        <v>0.2</v>
      </c>
      <c r="L21" s="157"/>
      <c r="M21" s="162">
        <f t="shared" si="1"/>
        <v>25.02</v>
      </c>
      <c r="N21" s="312">
        <f t="shared" si="2"/>
        <v>2.5020000000000001E-4</v>
      </c>
      <c r="O21" s="159">
        <f t="shared" si="3"/>
        <v>1.48</v>
      </c>
      <c r="P21" s="212">
        <f t="shared" ref="P21:P39" si="17">ROUND((ROUND(K20,2)*(G21-G20)*$O$4+P20+J21*$O$6),2)</f>
        <v>15.68</v>
      </c>
      <c r="Q21" s="225">
        <f t="shared" si="4"/>
        <v>1.5679999999999999E-4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28.8</v>
      </c>
      <c r="X21" s="352">
        <f t="shared" ref="X21:X39" si="19">ROUND(P21+W21,2)</f>
        <v>44.48</v>
      </c>
      <c r="Y21" s="355"/>
      <c r="Z21" s="356">
        <f t="shared" si="6"/>
        <v>99955.520000000004</v>
      </c>
      <c r="AA21" s="357">
        <f t="shared" si="7"/>
        <v>0</v>
      </c>
      <c r="AB21" s="358">
        <f t="shared" si="8"/>
        <v>67553.081081081094</v>
      </c>
      <c r="AC21" s="359">
        <f t="shared" si="9"/>
        <v>67572.081081081094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0.1</v>
      </c>
      <c r="K22" s="8">
        <f t="shared" ref="K22:K39" si="20">K21+ROUND(J22,3)</f>
        <v>0.30000000000000004</v>
      </c>
      <c r="L22" s="157"/>
      <c r="M22" s="162">
        <f t="shared" si="1"/>
        <v>37.54</v>
      </c>
      <c r="N22" s="312">
        <f t="shared" si="2"/>
        <v>3.7540000000000002E-4</v>
      </c>
      <c r="O22" s="159">
        <f t="shared" si="3"/>
        <v>2.2200000000000002</v>
      </c>
      <c r="P22" s="212">
        <f t="shared" si="17"/>
        <v>50.53</v>
      </c>
      <c r="Q22" s="225">
        <f t="shared" si="4"/>
        <v>5.0529999999999998E-4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43.2</v>
      </c>
      <c r="X22" s="352">
        <f t="shared" si="19"/>
        <v>93.73</v>
      </c>
      <c r="Y22" s="355"/>
      <c r="Z22" s="356">
        <f t="shared" si="6"/>
        <v>99906.27</v>
      </c>
      <c r="AA22" s="357">
        <f t="shared" si="7"/>
        <v>0</v>
      </c>
      <c r="AB22" s="358">
        <f t="shared" si="8"/>
        <v>45018.391891891886</v>
      </c>
      <c r="AC22" s="359">
        <f t="shared" si="9"/>
        <v>45060.391891891886</v>
      </c>
      <c r="AD22" s="174">
        <v>3</v>
      </c>
      <c r="AE22" s="389"/>
      <c r="AF22" s="353">
        <f t="shared" si="10"/>
        <v>0.85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0.14000000000000001</v>
      </c>
      <c r="K23" s="8">
        <f t="shared" si="20"/>
        <v>0.44000000000000006</v>
      </c>
      <c r="L23" s="157"/>
      <c r="M23" s="162">
        <f t="shared" si="1"/>
        <v>58.38</v>
      </c>
      <c r="N23" s="312">
        <f t="shared" si="2"/>
        <v>5.8379999999999999E-4</v>
      </c>
      <c r="O23" s="159">
        <f t="shared" si="3"/>
        <v>3.26</v>
      </c>
      <c r="P23" s="212">
        <f t="shared" si="17"/>
        <v>111.6</v>
      </c>
      <c r="Q23" s="225">
        <f t="shared" si="4"/>
        <v>1.116E-3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63.36</v>
      </c>
      <c r="X23" s="352">
        <f t="shared" si="19"/>
        <v>174.96</v>
      </c>
      <c r="Y23" s="355"/>
      <c r="Z23" s="356">
        <f t="shared" si="6"/>
        <v>99825.04</v>
      </c>
      <c r="AA23" s="357">
        <f t="shared" si="7"/>
        <v>0</v>
      </c>
      <c r="AB23" s="358">
        <f t="shared" si="8"/>
        <v>30636.726380368098</v>
      </c>
      <c r="AC23" s="359">
        <f t="shared" si="9"/>
        <v>30705.726380368098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0.19600000000000001</v>
      </c>
      <c r="K24" s="15">
        <f t="shared" si="20"/>
        <v>0.63600000000000012</v>
      </c>
      <c r="L24" s="157"/>
      <c r="M24" s="163">
        <f t="shared" si="1"/>
        <v>89.66</v>
      </c>
      <c r="N24" s="313">
        <f t="shared" si="2"/>
        <v>8.966E-4</v>
      </c>
      <c r="O24" s="160">
        <f t="shared" si="3"/>
        <v>4.74</v>
      </c>
      <c r="P24" s="213">
        <f t="shared" si="17"/>
        <v>214.12</v>
      </c>
      <c r="Q24" s="224">
        <f t="shared" si="4"/>
        <v>2.1412000000000002E-3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91.58</v>
      </c>
      <c r="X24" s="361">
        <f t="shared" si="19"/>
        <v>305.7</v>
      </c>
      <c r="Y24" s="355"/>
      <c r="Z24" s="364">
        <f t="shared" si="6"/>
        <v>99694.3</v>
      </c>
      <c r="AA24" s="365">
        <f t="shared" si="7"/>
        <v>0</v>
      </c>
      <c r="AB24" s="366">
        <f t="shared" si="8"/>
        <v>21048.009282700419</v>
      </c>
      <c r="AC24" s="367">
        <f t="shared" si="9"/>
        <v>21148.009282700419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J24">
        <v>0.01</v>
      </c>
      <c r="AK24">
        <v>905</v>
      </c>
      <c r="AL24" s="398">
        <f t="shared" ref="AL24:AL33" si="25">AK24/$AK$24</f>
        <v>1</v>
      </c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0.27800000000000002</v>
      </c>
      <c r="K25" s="8">
        <f t="shared" si="20"/>
        <v>0.91400000000000015</v>
      </c>
      <c r="L25" s="157"/>
      <c r="M25" s="162">
        <f t="shared" si="1"/>
        <v>133.94</v>
      </c>
      <c r="N25" s="312">
        <f t="shared" si="2"/>
        <v>1.3393999999999999E-3</v>
      </c>
      <c r="O25" s="159">
        <f t="shared" si="3"/>
        <v>6.73</v>
      </c>
      <c r="P25" s="212">
        <f t="shared" si="17"/>
        <v>382.13</v>
      </c>
      <c r="Q25" s="225">
        <f t="shared" si="4"/>
        <v>3.8213000000000001E-3</v>
      </c>
      <c r="R25" s="119">
        <f t="shared" si="21"/>
        <v>57</v>
      </c>
      <c r="S25" s="120">
        <f t="shared" si="22"/>
        <v>0.42</v>
      </c>
      <c r="T25" s="126">
        <f t="shared" si="18"/>
        <v>78</v>
      </c>
      <c r="U25" s="127">
        <f t="shared" si="23"/>
        <v>0.57999999999999996</v>
      </c>
      <c r="V25" s="386"/>
      <c r="W25" s="351">
        <f t="shared" si="5"/>
        <v>131.62</v>
      </c>
      <c r="X25" s="352">
        <f t="shared" si="19"/>
        <v>513.75</v>
      </c>
      <c r="Y25" s="355"/>
      <c r="Z25" s="356">
        <f t="shared" si="6"/>
        <v>99486.25</v>
      </c>
      <c r="AA25" s="357">
        <f t="shared" si="7"/>
        <v>0.01</v>
      </c>
      <c r="AB25" s="358">
        <f t="shared" si="8"/>
        <v>14798.149479940565</v>
      </c>
      <c r="AC25" s="359">
        <f t="shared" si="9"/>
        <v>14933.149479940565</v>
      </c>
      <c r="AD25" s="174">
        <v>6</v>
      </c>
      <c r="AE25" s="389"/>
      <c r="AF25" s="353">
        <f t="shared" si="10"/>
        <v>0.34</v>
      </c>
      <c r="AG25" s="354">
        <f t="shared" si="11"/>
        <v>0</v>
      </c>
      <c r="AI25" s="229"/>
      <c r="AJ25">
        <f t="shared" ref="AJ25:AJ33" si="26">AJ24+0.01</f>
        <v>0.02</v>
      </c>
      <c r="AK25">
        <v>1795</v>
      </c>
      <c r="AL25" s="398">
        <f t="shared" si="25"/>
        <v>1.9834254143646408</v>
      </c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0.4</v>
      </c>
      <c r="K26" s="8">
        <f t="shared" si="20"/>
        <v>1.3140000000000001</v>
      </c>
      <c r="L26" s="157"/>
      <c r="M26" s="162">
        <f t="shared" si="1"/>
        <v>202.56</v>
      </c>
      <c r="N26" s="312">
        <f t="shared" si="2"/>
        <v>2.0256000000000002E-3</v>
      </c>
      <c r="O26" s="159">
        <f t="shared" si="3"/>
        <v>9.69</v>
      </c>
      <c r="P26" s="212">
        <f t="shared" si="17"/>
        <v>647.99</v>
      </c>
      <c r="Q26" s="225">
        <f t="shared" si="4"/>
        <v>6.4799000000000002E-3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189.22</v>
      </c>
      <c r="X26" s="352">
        <f t="shared" si="19"/>
        <v>837.21</v>
      </c>
      <c r="Y26" s="355"/>
      <c r="Z26" s="356">
        <f t="shared" si="6"/>
        <v>99162.79</v>
      </c>
      <c r="AA26" s="357">
        <f t="shared" si="7"/>
        <v>0.01</v>
      </c>
      <c r="AB26" s="358">
        <f t="shared" si="8"/>
        <v>10249.139938080496</v>
      </c>
      <c r="AC26" s="359">
        <f t="shared" si="9"/>
        <v>10423.139938080496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4">
        <v>2</v>
      </c>
      <c r="AJ26">
        <f t="shared" si="26"/>
        <v>0.03</v>
      </c>
      <c r="AK26">
        <v>2748</v>
      </c>
      <c r="AL26" s="398">
        <f t="shared" si="25"/>
        <v>3.03646408839779</v>
      </c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0.58399999999999996</v>
      </c>
      <c r="K27" s="8">
        <f t="shared" si="20"/>
        <v>1.8980000000000001</v>
      </c>
      <c r="L27" s="157"/>
      <c r="M27" s="162">
        <f t="shared" si="1"/>
        <v>308.04000000000002</v>
      </c>
      <c r="N27" s="312">
        <f t="shared" si="2"/>
        <v>3.0804000000000001E-3</v>
      </c>
      <c r="O27" s="159">
        <f t="shared" si="3"/>
        <v>14.06</v>
      </c>
      <c r="P27" s="212">
        <f t="shared" si="17"/>
        <v>1069.55</v>
      </c>
      <c r="Q27" s="225">
        <f t="shared" si="4"/>
        <v>1.06955E-2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273.31</v>
      </c>
      <c r="X27" s="352">
        <f t="shared" si="19"/>
        <v>1342.86</v>
      </c>
      <c r="Y27" s="355"/>
      <c r="Z27" s="356">
        <f t="shared" si="6"/>
        <v>98657.14</v>
      </c>
      <c r="AA27" s="357">
        <f t="shared" si="7"/>
        <v>0.01</v>
      </c>
      <c r="AB27" s="358">
        <f t="shared" si="8"/>
        <v>7032.4173541963009</v>
      </c>
      <c r="AC27" s="359">
        <f t="shared" si="9"/>
        <v>7249.4173541963009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4"/>
      <c r="AJ27">
        <f t="shared" si="26"/>
        <v>0.04</v>
      </c>
      <c r="AK27">
        <v>3639</v>
      </c>
      <c r="AL27" s="398">
        <f t="shared" si="25"/>
        <v>4.0209944751381217</v>
      </c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0.873</v>
      </c>
      <c r="K28" s="8">
        <f t="shared" si="20"/>
        <v>2.7709999999999999</v>
      </c>
      <c r="L28" s="157"/>
      <c r="M28" s="162">
        <f t="shared" si="1"/>
        <v>469.61</v>
      </c>
      <c r="N28" s="312">
        <f t="shared" si="2"/>
        <v>4.6960999999999999E-3</v>
      </c>
      <c r="O28" s="159">
        <f t="shared" si="3"/>
        <v>20.5</v>
      </c>
      <c r="P28" s="212">
        <f t="shared" si="17"/>
        <v>1737.42</v>
      </c>
      <c r="Q28" s="225">
        <f t="shared" si="4"/>
        <v>1.7374199999999999E-2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399.02</v>
      </c>
      <c r="X28" s="352">
        <f t="shared" si="19"/>
        <v>2136.44</v>
      </c>
      <c r="Y28" s="355"/>
      <c r="Z28" s="356">
        <f t="shared" si="6"/>
        <v>97863.56</v>
      </c>
      <c r="AA28" s="357">
        <f t="shared" si="7"/>
        <v>0.02</v>
      </c>
      <c r="AB28" s="358">
        <f t="shared" si="8"/>
        <v>4789.403707317073</v>
      </c>
      <c r="AC28" s="359">
        <f t="shared" si="9"/>
        <v>5053.403707317073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J28">
        <f t="shared" si="26"/>
        <v>0.05</v>
      </c>
      <c r="AK28">
        <v>4548</v>
      </c>
      <c r="AL28" s="398">
        <f t="shared" si="25"/>
        <v>5.0254143646408842</v>
      </c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1.3360000000000001</v>
      </c>
      <c r="K29" s="15">
        <f t="shared" si="20"/>
        <v>4.1070000000000002</v>
      </c>
      <c r="L29" s="157"/>
      <c r="M29" s="163">
        <f t="shared" si="1"/>
        <v>727.07</v>
      </c>
      <c r="N29" s="313">
        <f t="shared" si="2"/>
        <v>7.2707000000000006E-3</v>
      </c>
      <c r="O29" s="160">
        <f t="shared" si="3"/>
        <v>30.41</v>
      </c>
      <c r="P29" s="213">
        <f t="shared" si="17"/>
        <v>2793.61</v>
      </c>
      <c r="Q29" s="224">
        <f t="shared" si="4"/>
        <v>2.7936100000000002E-2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591.41</v>
      </c>
      <c r="X29" s="361">
        <f t="shared" si="19"/>
        <v>3385.02</v>
      </c>
      <c r="Y29" s="355"/>
      <c r="Z29" s="364">
        <f t="shared" si="6"/>
        <v>96614.98</v>
      </c>
      <c r="AA29" s="365">
        <f t="shared" si="7"/>
        <v>0.03</v>
      </c>
      <c r="AB29" s="366">
        <f t="shared" si="8"/>
        <v>3192.6375534363692</v>
      </c>
      <c r="AC29" s="367">
        <f t="shared" si="9"/>
        <v>3507.6375534363692</v>
      </c>
      <c r="AD29" s="174">
        <v>10</v>
      </c>
      <c r="AE29" s="389"/>
      <c r="AF29" s="362">
        <f t="shared" si="10"/>
        <v>0.21</v>
      </c>
      <c r="AG29" s="363">
        <f t="shared" si="11"/>
        <v>0.01</v>
      </c>
      <c r="AJ29">
        <f t="shared" si="26"/>
        <v>6.0000000000000005E-2</v>
      </c>
      <c r="AK29">
        <v>5482</v>
      </c>
      <c r="AL29" s="398">
        <f t="shared" si="25"/>
        <v>6.0574585635359117</v>
      </c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2.0910000000000002</v>
      </c>
      <c r="K30" s="8">
        <f t="shared" si="20"/>
        <v>6.1980000000000004</v>
      </c>
      <c r="L30" s="157"/>
      <c r="M30" s="162">
        <f t="shared" si="1"/>
        <v>1142.8</v>
      </c>
      <c r="N30" s="312">
        <f t="shared" si="2"/>
        <v>1.1427999999999999E-2</v>
      </c>
      <c r="O30" s="159">
        <f t="shared" si="3"/>
        <v>45.88</v>
      </c>
      <c r="P30" s="212">
        <f t="shared" si="17"/>
        <v>4604.93</v>
      </c>
      <c r="Q30" s="225">
        <f t="shared" si="4"/>
        <v>4.6049300000000001E-2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892.51</v>
      </c>
      <c r="X30" s="352">
        <f t="shared" si="19"/>
        <v>5497.44</v>
      </c>
      <c r="Y30" s="355"/>
      <c r="Z30" s="356">
        <f t="shared" si="6"/>
        <v>94502.56</v>
      </c>
      <c r="AA30" s="357">
        <f t="shared" si="7"/>
        <v>0.05</v>
      </c>
      <c r="AB30" s="358">
        <f t="shared" si="8"/>
        <v>2075.3393199651264</v>
      </c>
      <c r="AC30" s="359">
        <f t="shared" si="9"/>
        <v>2449.3393199651264</v>
      </c>
      <c r="AD30" s="174">
        <v>11</v>
      </c>
      <c r="AE30" s="389"/>
      <c r="AF30" s="353">
        <f t="shared" si="10"/>
        <v>0.19</v>
      </c>
      <c r="AG30" s="354">
        <f t="shared" si="11"/>
        <v>0.01</v>
      </c>
      <c r="AJ30">
        <f t="shared" si="26"/>
        <v>7.0000000000000007E-2</v>
      </c>
      <c r="AK30">
        <v>6368</v>
      </c>
      <c r="AL30" s="398">
        <f t="shared" si="25"/>
        <v>7.03646408839779</v>
      </c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3.3460000000000001</v>
      </c>
      <c r="K31" s="8">
        <f t="shared" si="20"/>
        <v>9.5440000000000005</v>
      </c>
      <c r="L31" s="157"/>
      <c r="M31" s="162">
        <f t="shared" si="1"/>
        <v>1829.08</v>
      </c>
      <c r="N31" s="312">
        <f t="shared" si="2"/>
        <v>1.8290799999999999E-2</v>
      </c>
      <c r="O31" s="159">
        <f t="shared" si="3"/>
        <v>70.599999999999994</v>
      </c>
      <c r="P31" s="212">
        <f t="shared" si="17"/>
        <v>7705.93</v>
      </c>
      <c r="Q31" s="225">
        <f t="shared" si="4"/>
        <v>7.7059299999999997E-2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1374.34</v>
      </c>
      <c r="X31" s="352">
        <f t="shared" si="19"/>
        <v>9080.27</v>
      </c>
      <c r="Y31" s="355"/>
      <c r="Z31" s="356">
        <f t="shared" si="6"/>
        <v>90919.73</v>
      </c>
      <c r="AA31" s="357">
        <f t="shared" si="7"/>
        <v>0.09</v>
      </c>
      <c r="AB31" s="358">
        <f t="shared" si="8"/>
        <v>1303.388130311615</v>
      </c>
      <c r="AC31" s="359">
        <f t="shared" si="9"/>
        <v>1744.388130311615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J31">
        <f t="shared" si="26"/>
        <v>0.08</v>
      </c>
      <c r="AK31">
        <v>7285</v>
      </c>
      <c r="AL31" s="398">
        <f t="shared" si="25"/>
        <v>8.0497237569060776</v>
      </c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5.4710000000000001</v>
      </c>
      <c r="K32" s="8">
        <f t="shared" si="20"/>
        <v>15.015000000000001</v>
      </c>
      <c r="L32" s="157"/>
      <c r="M32" s="162">
        <f t="shared" si="1"/>
        <v>2990.88</v>
      </c>
      <c r="N32" s="312">
        <f t="shared" si="2"/>
        <v>2.9908800000000003E-2</v>
      </c>
      <c r="O32" s="159">
        <f t="shared" si="3"/>
        <v>111.15</v>
      </c>
      <c r="P32" s="212">
        <f t="shared" si="17"/>
        <v>13044.84</v>
      </c>
      <c r="Q32" s="225">
        <f t="shared" si="4"/>
        <v>0.13044839999999999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2162.16</v>
      </c>
      <c r="X32" s="352">
        <f t="shared" si="19"/>
        <v>15207</v>
      </c>
      <c r="Y32" s="355"/>
      <c r="Z32" s="356">
        <f t="shared" si="6"/>
        <v>84793</v>
      </c>
      <c r="AA32" s="357">
        <f t="shared" si="7"/>
        <v>0.15</v>
      </c>
      <c r="AB32" s="358">
        <f t="shared" si="8"/>
        <v>778.43210076473235</v>
      </c>
      <c r="AC32" s="359">
        <f t="shared" si="9"/>
        <v>1294.4321007647322</v>
      </c>
      <c r="AD32" s="174">
        <v>13</v>
      </c>
      <c r="AE32" s="389"/>
      <c r="AF32" s="353">
        <f t="shared" si="10"/>
        <v>0.17</v>
      </c>
      <c r="AG32" s="354">
        <f t="shared" si="11"/>
        <v>0.02</v>
      </c>
      <c r="AJ32">
        <f t="shared" si="26"/>
        <v>0.09</v>
      </c>
      <c r="AK32">
        <v>8172</v>
      </c>
      <c r="AL32" s="398">
        <f t="shared" si="25"/>
        <v>9.0298342541436458</v>
      </c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9.1370000000000005</v>
      </c>
      <c r="K33" s="8">
        <f t="shared" si="20"/>
        <v>24.152000000000001</v>
      </c>
      <c r="L33" s="157"/>
      <c r="M33" s="162">
        <f t="shared" si="1"/>
        <v>4987.4399999999996</v>
      </c>
      <c r="N33" s="312">
        <f t="shared" si="2"/>
        <v>4.9874399999999999E-2</v>
      </c>
      <c r="O33" s="159">
        <f t="shared" si="3"/>
        <v>178.71</v>
      </c>
      <c r="P33" s="212">
        <f t="shared" si="17"/>
        <v>22343.95</v>
      </c>
      <c r="Q33" s="225">
        <f t="shared" si="4"/>
        <v>0.22343950000000001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3477.89</v>
      </c>
      <c r="X33" s="352">
        <f t="shared" si="19"/>
        <v>25821.84</v>
      </c>
      <c r="Y33" s="355"/>
      <c r="Z33" s="356">
        <f t="shared" si="6"/>
        <v>74178.16</v>
      </c>
      <c r="AA33" s="357">
        <f t="shared" si="7"/>
        <v>0.26</v>
      </c>
      <c r="AB33" s="358">
        <f t="shared" si="8"/>
        <v>430.64446309663703</v>
      </c>
      <c r="AC33" s="359">
        <f t="shared" si="9"/>
        <v>1029.6444630966371</v>
      </c>
      <c r="AD33" s="174">
        <v>14</v>
      </c>
      <c r="AE33" s="389"/>
      <c r="AF33" s="353">
        <f t="shared" si="10"/>
        <v>0.16</v>
      </c>
      <c r="AG33" s="354">
        <f t="shared" si="11"/>
        <v>0.03</v>
      </c>
      <c r="AJ33" s="398">
        <f t="shared" si="26"/>
        <v>9.9999999999999992E-2</v>
      </c>
      <c r="AK33">
        <v>9080</v>
      </c>
      <c r="AL33" s="398">
        <f t="shared" si="25"/>
        <v>10.033149171270718</v>
      </c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15.579000000000001</v>
      </c>
      <c r="K34" s="15">
        <f t="shared" si="20"/>
        <v>39.731000000000002</v>
      </c>
      <c r="L34" s="157"/>
      <c r="M34" s="163">
        <f t="shared" si="1"/>
        <v>8498.9699999999993</v>
      </c>
      <c r="N34" s="313">
        <f t="shared" si="2"/>
        <v>8.4989699999999987E-2</v>
      </c>
      <c r="O34" s="160">
        <f t="shared" si="3"/>
        <v>294</v>
      </c>
      <c r="P34" s="213">
        <f t="shared" si="17"/>
        <v>38732.44</v>
      </c>
      <c r="Q34" s="224">
        <f t="shared" si="4"/>
        <v>0.38732440000000001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5721.26</v>
      </c>
      <c r="X34" s="361">
        <f t="shared" si="19"/>
        <v>44453.7</v>
      </c>
      <c r="Y34" s="355"/>
      <c r="Z34" s="364">
        <f t="shared" si="6"/>
        <v>55546.3</v>
      </c>
      <c r="AA34" s="365">
        <f t="shared" si="7"/>
        <v>0.44</v>
      </c>
      <c r="AB34" s="366">
        <f t="shared" si="8"/>
        <v>204.5010476190476</v>
      </c>
      <c r="AC34" s="367">
        <f t="shared" si="9"/>
        <v>894.50104761904754</v>
      </c>
      <c r="AD34" s="174">
        <v>15</v>
      </c>
      <c r="AE34" s="389"/>
      <c r="AF34" s="362">
        <f t="shared" si="10"/>
        <v>0.15</v>
      </c>
      <c r="AG34" s="363">
        <f t="shared" si="11"/>
        <v>0.06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27.106999999999999</v>
      </c>
      <c r="K35" s="8">
        <f t="shared" si="20"/>
        <v>66.837999999999994</v>
      </c>
      <c r="L35" s="157"/>
      <c r="M35" s="162">
        <f t="shared" si="1"/>
        <v>14793.17</v>
      </c>
      <c r="N35" s="312">
        <f t="shared" si="2"/>
        <v>0.1479317</v>
      </c>
      <c r="O35" s="159">
        <f t="shared" si="3"/>
        <v>494.62</v>
      </c>
      <c r="P35" s="212">
        <f t="shared" si="17"/>
        <v>68057.66</v>
      </c>
      <c r="Q35" s="225">
        <f t="shared" si="4"/>
        <v>0.68057660000000009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9624.67</v>
      </c>
      <c r="X35" s="352">
        <f t="shared" si="19"/>
        <v>77682.33</v>
      </c>
      <c r="Y35" s="355"/>
      <c r="Z35" s="356">
        <f t="shared" si="6"/>
        <v>22317.67</v>
      </c>
      <c r="AA35" s="357">
        <f t="shared" si="7"/>
        <v>0.78</v>
      </c>
      <c r="AB35" s="358">
        <f t="shared" si="8"/>
        <v>60.687812866442918</v>
      </c>
      <c r="AC35" s="359">
        <f t="shared" si="9"/>
        <v>849.68781286644287</v>
      </c>
      <c r="AD35" s="174">
        <v>16</v>
      </c>
      <c r="AE35" s="389"/>
      <c r="AF35" s="353">
        <f t="shared" si="10"/>
        <v>0.14000000000000001</v>
      </c>
      <c r="AG35" s="354">
        <f t="shared" si="11"/>
        <v>0.1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48.115000000000002</v>
      </c>
      <c r="K36" s="8">
        <f t="shared" si="20"/>
        <v>114.953</v>
      </c>
      <c r="L36" s="157"/>
      <c r="M36" s="162">
        <f t="shared" si="1"/>
        <v>26291.34</v>
      </c>
      <c r="N36" s="312">
        <f t="shared" si="2"/>
        <v>0.26291340000000002</v>
      </c>
      <c r="O36" s="159">
        <f t="shared" si="3"/>
        <v>850.63</v>
      </c>
      <c r="P36" s="212">
        <f t="shared" si="17"/>
        <v>121370.34</v>
      </c>
      <c r="Q36" s="225">
        <f t="shared" si="4"/>
        <v>1.2137034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16553.23</v>
      </c>
      <c r="X36" s="352">
        <f t="shared" si="19"/>
        <v>137923.57</v>
      </c>
      <c r="Y36" s="355"/>
      <c r="Z36" s="356">
        <f t="shared" si="6"/>
        <v>-37923.57</v>
      </c>
      <c r="AA36" s="357">
        <f t="shared" si="7"/>
        <v>1.38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0.14000000000000001</v>
      </c>
      <c r="AG36" s="354">
        <f t="shared" si="11"/>
        <v>0.17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87.087999999999994</v>
      </c>
      <c r="K37" s="8">
        <f t="shared" si="20"/>
        <v>202.041</v>
      </c>
      <c r="L37" s="157"/>
      <c r="M37" s="162">
        <f t="shared" si="1"/>
        <v>47705.81</v>
      </c>
      <c r="N37" s="312">
        <f t="shared" si="2"/>
        <v>0.47705809999999998</v>
      </c>
      <c r="O37" s="159">
        <f t="shared" si="3"/>
        <v>1495.1</v>
      </c>
      <c r="P37" s="212">
        <f t="shared" si="17"/>
        <v>219896.46</v>
      </c>
      <c r="Q37" s="225">
        <f t="shared" si="4"/>
        <v>2.1989646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29093.9</v>
      </c>
      <c r="X37" s="352">
        <f t="shared" si="19"/>
        <v>248990.36</v>
      </c>
      <c r="Y37" s="355"/>
      <c r="Z37" s="356">
        <f t="shared" si="6"/>
        <v>-148990.35999999999</v>
      </c>
      <c r="AA37" s="357">
        <f t="shared" si="7"/>
        <v>2.4900000000000002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0.28999999999999998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160.67699999999999</v>
      </c>
      <c r="K38" s="8">
        <f t="shared" si="20"/>
        <v>362.71799999999996</v>
      </c>
      <c r="L38" s="157"/>
      <c r="M38" s="162">
        <f t="shared" si="1"/>
        <v>88329.66</v>
      </c>
      <c r="N38" s="312">
        <f t="shared" si="2"/>
        <v>0.88329659999999999</v>
      </c>
      <c r="O38" s="159">
        <f t="shared" si="3"/>
        <v>2684.13</v>
      </c>
      <c r="P38" s="212">
        <f t="shared" si="17"/>
        <v>405091.54</v>
      </c>
      <c r="Q38" s="225">
        <f t="shared" si="4"/>
        <v>4.0509154000000001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52231.39</v>
      </c>
      <c r="X38" s="352">
        <f t="shared" si="19"/>
        <v>457322.93</v>
      </c>
      <c r="Y38" s="355"/>
      <c r="Z38" s="356">
        <f t="shared" si="6"/>
        <v>-357322.93</v>
      </c>
      <c r="AA38" s="357">
        <f t="shared" si="7"/>
        <v>4.57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0.52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302.07299999999998</v>
      </c>
      <c r="K39" s="18">
        <f t="shared" si="20"/>
        <v>664.79099999999994</v>
      </c>
      <c r="L39" s="157"/>
      <c r="M39" s="164">
        <f t="shared" si="1"/>
        <v>166809.24</v>
      </c>
      <c r="N39" s="314">
        <f t="shared" si="2"/>
        <v>1.6680923999999999</v>
      </c>
      <c r="O39" s="161">
        <f t="shared" si="3"/>
        <v>4919.45</v>
      </c>
      <c r="P39" s="211">
        <f t="shared" si="17"/>
        <v>759153.06</v>
      </c>
      <c r="Q39" s="226">
        <f t="shared" si="4"/>
        <v>7.5915306000000005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95729.9</v>
      </c>
      <c r="X39" s="369">
        <f t="shared" si="19"/>
        <v>854882.96</v>
      </c>
      <c r="Y39" s="355"/>
      <c r="Z39" s="372">
        <f t="shared" si="6"/>
        <v>-754882.96</v>
      </c>
      <c r="AA39" s="373">
        <f t="shared" si="7"/>
        <v>8.5500000000000007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0.96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228">
        <v>1</v>
      </c>
      <c r="C43" s="228"/>
      <c r="D43" s="228"/>
      <c r="E43" s="228"/>
      <c r="F43" s="228">
        <v>2</v>
      </c>
      <c r="G43" s="228"/>
      <c r="H43" s="228"/>
      <c r="I43" s="228"/>
      <c r="J43" s="228">
        <v>3</v>
      </c>
      <c r="K43" s="228"/>
      <c r="L43" s="228"/>
      <c r="M43" s="415">
        <v>4</v>
      </c>
      <c r="N43" s="415"/>
      <c r="O43" s="415"/>
      <c r="P43" s="415"/>
      <c r="Q43" s="416"/>
      <c r="R43" s="415"/>
      <c r="S43" s="415"/>
      <c r="T43" s="415"/>
      <c r="U43" s="415"/>
      <c r="V43" s="228"/>
      <c r="W43" s="415">
        <v>5</v>
      </c>
      <c r="X43" s="416"/>
      <c r="Y43" s="228"/>
      <c r="Z43" s="228"/>
      <c r="AA43" s="415">
        <v>6</v>
      </c>
      <c r="AB43" s="415"/>
      <c r="AF43" s="415">
        <v>7</v>
      </c>
      <c r="AG43" s="415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M43:U43"/>
    <mergeCell ref="N12:O12"/>
    <mergeCell ref="AI5:AI6"/>
    <mergeCell ref="T18:U18"/>
    <mergeCell ref="AB18:AC18"/>
    <mergeCell ref="R18:S18"/>
    <mergeCell ref="M18:N18"/>
    <mergeCell ref="AA43:AB43"/>
    <mergeCell ref="AI26:AI27"/>
    <mergeCell ref="P18:Q18"/>
    <mergeCell ref="AF43:AG43"/>
    <mergeCell ref="W43:X43"/>
  </mergeCells>
  <phoneticPr fontId="2" type="noConversion"/>
  <pageMargins left="0.17" right="0.17" top="0.4" bottom="0.24" header="0.3" footer="0.16"/>
  <pageSetup paperSize="9" orientation="landscape" horizontalDpi="200" verticalDpi="20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mult+lots 4x1</vt:lpstr>
      <vt:lpstr>Итого</vt:lpstr>
      <vt:lpstr>0.01</vt:lpstr>
      <vt:lpstr>0.02</vt:lpstr>
      <vt:lpstr>0.03</vt:lpstr>
      <vt:lpstr>0.04</vt:lpstr>
      <vt:lpstr>0.05</vt:lpstr>
      <vt:lpstr>0.06</vt:lpstr>
      <vt:lpstr>0.07</vt:lpstr>
      <vt:lpstr>0.08</vt:lpstr>
      <vt:lpstr>0.09</vt:lpstr>
      <vt:lpstr>0.10</vt:lpstr>
      <vt:lpstr>Steps 4x1</vt:lpstr>
      <vt:lpstr>TP 4x1</vt:lpstr>
      <vt:lpstr>Сводная МОДЕЛЬ 1x1</vt:lpstr>
      <vt:lpstr>Залоги и Цена пункта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Oleg Snegov</cp:lastModifiedBy>
  <cp:lastPrinted>2017-05-01T10:55:09Z</cp:lastPrinted>
  <dcterms:created xsi:type="dcterms:W3CDTF">2016-02-20T10:06:05Z</dcterms:created>
  <dcterms:modified xsi:type="dcterms:W3CDTF">2018-01-14T23:48:06Z</dcterms:modified>
</cp:coreProperties>
</file>