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390" windowWidth="21675" windowHeight="13035" activeTab="7"/>
  </bookViews>
  <sheets>
    <sheet name="mult+lots 2x2" sheetId="4" r:id="rId1"/>
    <sheet name="mult+lots 4x1" sheetId="1" r:id="rId2"/>
    <sheet name="Лист1" sheetId="2" r:id="rId3"/>
    <sheet name="Steps 4x1" sheetId="5" r:id="rId4"/>
    <sheet name="Лист2" sheetId="6" r:id="rId5"/>
    <sheet name="TP 4x1" sheetId="8" r:id="rId6"/>
    <sheet name="Лист3" sheetId="11" r:id="rId7"/>
    <sheet name="Сводная МОДЕЛЬ 1x1" sheetId="10" r:id="rId8"/>
    <sheet name="Лист5" sheetId="12" r:id="rId9"/>
    <sheet name="Залоги и Цена пункта" sheetId="13" r:id="rId10"/>
    <sheet name="Лист4" sheetId="9" r:id="rId11"/>
  </sheets>
  <calcPr calcId="145621"/>
</workbook>
</file>

<file path=xl/calcChain.xml><?xml version="1.0" encoding="utf-8"?>
<calcChain xmlns="http://schemas.openxmlformats.org/spreadsheetml/2006/main">
  <c r="A21" i="10" l="1"/>
  <c r="A22" i="10"/>
  <c r="E22" i="10" s="1"/>
  <c r="E21" i="10"/>
  <c r="F21" i="10" s="1"/>
  <c r="G20" i="10"/>
  <c r="I21" i="10"/>
  <c r="I22" i="10" s="1"/>
  <c r="J20" i="10"/>
  <c r="K20" i="10" s="1"/>
  <c r="O20" i="10" s="1"/>
  <c r="AD21" i="10"/>
  <c r="AD22" i="10" s="1"/>
  <c r="AD23" i="10"/>
  <c r="AD24" i="10" s="1"/>
  <c r="AD25" i="10" s="1"/>
  <c r="AD26" i="10" s="1"/>
  <c r="AD27" i="10" s="1"/>
  <c r="AD28" i="10" s="1"/>
  <c r="AD29" i="10" s="1"/>
  <c r="AD30" i="10" s="1"/>
  <c r="AD31" i="10" s="1"/>
  <c r="AD32" i="10" s="1"/>
  <c r="AD33" i="10" s="1"/>
  <c r="AD34" i="10" s="1"/>
  <c r="AD35" i="10" s="1"/>
  <c r="AD36" i="10" s="1"/>
  <c r="AD37" i="10" s="1"/>
  <c r="AD38" i="10" s="1"/>
  <c r="AD39" i="10" s="1"/>
  <c r="AD40" i="10" s="1"/>
  <c r="AD41" i="10" s="1"/>
  <c r="AD42" i="10" s="1"/>
  <c r="AD43" i="10" s="1"/>
  <c r="AD44" i="10" s="1"/>
  <c r="AD45" i="10" s="1"/>
  <c r="AD46" i="10" s="1"/>
  <c r="AD47" i="10" s="1"/>
  <c r="AD48" i="10" s="1"/>
  <c r="AD49" i="10" s="1"/>
  <c r="AD50" i="10" s="1"/>
  <c r="AD51" i="10" s="1"/>
  <c r="AD52" i="10" s="1"/>
  <c r="AD53" i="10" s="1"/>
  <c r="AD54" i="10" s="1"/>
  <c r="AD55" i="10" s="1"/>
  <c r="AD56" i="10" s="1"/>
  <c r="AD57" i="10" s="1"/>
  <c r="AD58" i="10" s="1"/>
  <c r="AD59" i="10" s="1"/>
  <c r="AD60" i="10" s="1"/>
  <c r="AD61" i="10" s="1"/>
  <c r="AD62" i="10" s="1"/>
  <c r="AD63" i="10" s="1"/>
  <c r="AD64" i="10" s="1"/>
  <c r="AD65" i="10" s="1"/>
  <c r="AD66" i="10" s="1"/>
  <c r="AD67" i="10" s="1"/>
  <c r="AD68" i="10" s="1"/>
  <c r="AD69" i="10" s="1"/>
  <c r="AD70" i="10" s="1"/>
  <c r="AD71" i="10" s="1"/>
  <c r="AD72" i="10" s="1"/>
  <c r="AD73" i="10" s="1"/>
  <c r="AD74" i="10" s="1"/>
  <c r="AD75" i="10" s="1"/>
  <c r="AD76" i="10" s="1"/>
  <c r="AD77" i="10" s="1"/>
  <c r="AD78" i="10" s="1"/>
  <c r="AD79" i="10" s="1"/>
  <c r="AD80" i="10" s="1"/>
  <c r="AD81" i="10" s="1"/>
  <c r="AD82" i="10" s="1"/>
  <c r="AD83" i="10" s="1"/>
  <c r="AD84" i="10" s="1"/>
  <c r="AD85" i="10" s="1"/>
  <c r="AD86" i="10" s="1"/>
  <c r="AD87" i="10" s="1"/>
  <c r="AD88" i="10" s="1"/>
  <c r="AD89" i="10" s="1"/>
  <c r="AD90" i="10" s="1"/>
  <c r="AD91" i="10" s="1"/>
  <c r="AD92" i="10" s="1"/>
  <c r="AD93" i="10" s="1"/>
  <c r="AD94" i="10" s="1"/>
  <c r="AD95" i="10" s="1"/>
  <c r="AD96" i="10" s="1"/>
  <c r="AD97" i="10" s="1"/>
  <c r="AD98" i="10" s="1"/>
  <c r="AD99" i="10" s="1"/>
  <c r="AD100" i="10" s="1"/>
  <c r="AD101" i="10" s="1"/>
  <c r="AD102" i="10" s="1"/>
  <c r="AD103" i="10" s="1"/>
  <c r="AD104" i="10" s="1"/>
  <c r="AD105" i="10" s="1"/>
  <c r="AD106" i="10" s="1"/>
  <c r="AD107" i="10" s="1"/>
  <c r="AD108" i="10" s="1"/>
  <c r="AD109" i="10" s="1"/>
  <c r="AD110" i="10" s="1"/>
  <c r="AD111" i="10" s="1"/>
  <c r="AD112" i="10" s="1"/>
  <c r="AD113" i="10" s="1"/>
  <c r="AD114" i="10" s="1"/>
  <c r="AD115" i="10" s="1"/>
  <c r="AD116" i="10" s="1"/>
  <c r="AD117" i="10" s="1"/>
  <c r="AD118" i="10" s="1"/>
  <c r="AD119" i="10" s="1"/>
  <c r="F15" i="10"/>
  <c r="F13" i="10"/>
  <c r="F12" i="10"/>
  <c r="F6" i="10"/>
  <c r="F2" i="10"/>
  <c r="F8" i="10"/>
  <c r="B2" i="10"/>
  <c r="B8" i="10"/>
  <c r="B8" i="4"/>
  <c r="J8" i="4"/>
  <c r="N8" i="1"/>
  <c r="J8" i="1"/>
  <c r="F8" i="1"/>
  <c r="B8" i="1"/>
  <c r="K8" i="8"/>
  <c r="H8" i="8"/>
  <c r="E8" i="8"/>
  <c r="B8" i="8"/>
  <c r="N8" i="5"/>
  <c r="J8" i="5"/>
  <c r="F8" i="5"/>
  <c r="B8" i="5"/>
  <c r="B16" i="4"/>
  <c r="N7" i="5"/>
  <c r="J7" i="5"/>
  <c r="F7" i="5"/>
  <c r="B7" i="5"/>
  <c r="N10" i="5"/>
  <c r="J10" i="5"/>
  <c r="F10" i="5"/>
  <c r="B10" i="5"/>
  <c r="N13" i="5"/>
  <c r="N12" i="5"/>
  <c r="J13" i="5"/>
  <c r="J12" i="5"/>
  <c r="F13" i="5"/>
  <c r="F12" i="5"/>
  <c r="B13" i="5"/>
  <c r="B12" i="5"/>
  <c r="N24" i="4"/>
  <c r="N25" i="4" s="1"/>
  <c r="N26" i="4" s="1"/>
  <c r="N27" i="4" s="1"/>
  <c r="N28" i="4" s="1"/>
  <c r="N29" i="4" s="1"/>
  <c r="N30" i="4" s="1"/>
  <c r="N31" i="4" s="1"/>
  <c r="N32" i="4" s="1"/>
  <c r="N33" i="4" s="1"/>
  <c r="N34" i="4" s="1"/>
  <c r="N35" i="4" s="1"/>
  <c r="N36" i="4" s="1"/>
  <c r="N37" i="4" s="1"/>
  <c r="N38" i="4" s="1"/>
  <c r="N39" i="4" s="1"/>
  <c r="N40" i="4" s="1"/>
  <c r="N23" i="4"/>
  <c r="N22" i="4"/>
  <c r="N21" i="4"/>
  <c r="J24" i="4"/>
  <c r="J25" i="4" s="1"/>
  <c r="J26" i="4" s="1"/>
  <c r="J27" i="4" s="1"/>
  <c r="J28" i="4" s="1"/>
  <c r="J29" i="4" s="1"/>
  <c r="J30" i="4" s="1"/>
  <c r="J31" i="4" s="1"/>
  <c r="J32" i="4" s="1"/>
  <c r="J33" i="4" s="1"/>
  <c r="J34" i="4" s="1"/>
  <c r="J35" i="4" s="1"/>
  <c r="J36" i="4" s="1"/>
  <c r="J37" i="4" s="1"/>
  <c r="J38" i="4" s="1"/>
  <c r="J39" i="4" s="1"/>
  <c r="J40" i="4" s="1"/>
  <c r="J23" i="4"/>
  <c r="J22" i="4"/>
  <c r="J21" i="4"/>
  <c r="F25" i="4"/>
  <c r="F26" i="4" s="1"/>
  <c r="F27" i="4" s="1"/>
  <c r="F28" i="4" s="1"/>
  <c r="F29" i="4" s="1"/>
  <c r="F30" i="4" s="1"/>
  <c r="F31" i="4" s="1"/>
  <c r="F32" i="4" s="1"/>
  <c r="F33" i="4" s="1"/>
  <c r="F34" i="4" s="1"/>
  <c r="F35" i="4" s="1"/>
  <c r="F36" i="4" s="1"/>
  <c r="F37" i="4" s="1"/>
  <c r="F38" i="4" s="1"/>
  <c r="F39" i="4" s="1"/>
  <c r="F40" i="4" s="1"/>
  <c r="F24" i="4"/>
  <c r="F23" i="4"/>
  <c r="F22" i="4"/>
  <c r="F21" i="4"/>
  <c r="B25" i="4"/>
  <c r="B26" i="4" s="1"/>
  <c r="B27" i="4" s="1"/>
  <c r="B28" i="4" s="1"/>
  <c r="B29" i="4" s="1"/>
  <c r="B30" i="4" s="1"/>
  <c r="B31" i="4" s="1"/>
  <c r="B32" i="4" s="1"/>
  <c r="B33" i="4" s="1"/>
  <c r="B34" i="4" s="1"/>
  <c r="B35" i="4" s="1"/>
  <c r="B36" i="4" s="1"/>
  <c r="B37" i="4" s="1"/>
  <c r="B38" i="4" s="1"/>
  <c r="B39" i="4" s="1"/>
  <c r="B40" i="4" s="1"/>
  <c r="B24" i="4"/>
  <c r="B23" i="4"/>
  <c r="B22" i="4"/>
  <c r="B21" i="4"/>
  <c r="J13" i="4"/>
  <c r="J12" i="4"/>
  <c r="B13" i="4"/>
  <c r="B12" i="4"/>
  <c r="J8" i="10"/>
  <c r="N16" i="1"/>
  <c r="N15" i="1"/>
  <c r="N13" i="1"/>
  <c r="N12" i="1"/>
  <c r="N10" i="1"/>
  <c r="N9" i="1"/>
  <c r="N7" i="1"/>
  <c r="N6" i="1"/>
  <c r="N4" i="1"/>
  <c r="N3" i="1"/>
  <c r="N2" i="1"/>
  <c r="J16" i="1"/>
  <c r="J15" i="1"/>
  <c r="J13" i="1"/>
  <c r="J12" i="1"/>
  <c r="J10" i="1"/>
  <c r="J9" i="1"/>
  <c r="J7" i="1"/>
  <c r="J6" i="1"/>
  <c r="J4" i="1"/>
  <c r="J3" i="1"/>
  <c r="J2" i="1"/>
  <c r="F16" i="1"/>
  <c r="F15" i="1"/>
  <c r="F13" i="1"/>
  <c r="F12" i="1"/>
  <c r="F10" i="1"/>
  <c r="F9" i="1"/>
  <c r="F7" i="1"/>
  <c r="F6" i="1"/>
  <c r="F4" i="1"/>
  <c r="F3" i="1"/>
  <c r="F2" i="1"/>
  <c r="B16" i="1"/>
  <c r="B15" i="1"/>
  <c r="B13" i="1"/>
  <c r="B12" i="1"/>
  <c r="B10" i="1"/>
  <c r="B9" i="1"/>
  <c r="B7" i="1"/>
  <c r="B6" i="1"/>
  <c r="B4" i="1"/>
  <c r="B3" i="1"/>
  <c r="B2" i="1"/>
  <c r="N22" i="1"/>
  <c r="N23" i="1" s="1"/>
  <c r="N21" i="1"/>
  <c r="N20" i="1"/>
  <c r="J24" i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23" i="1"/>
  <c r="J22" i="1"/>
  <c r="J21" i="1"/>
  <c r="J20" i="1"/>
  <c r="F24" i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39" i="1" s="1"/>
  <c r="F23" i="1"/>
  <c r="F22" i="1"/>
  <c r="G22" i="1" s="1"/>
  <c r="G23" i="1" s="1"/>
  <c r="G24" i="1" s="1"/>
  <c r="G25" i="1" s="1"/>
  <c r="G26" i="1" s="1"/>
  <c r="G27" i="1" s="1"/>
  <c r="G28" i="1" s="1"/>
  <c r="G29" i="1" s="1"/>
  <c r="G30" i="1" s="1"/>
  <c r="G31" i="1" s="1"/>
  <c r="G32" i="1" s="1"/>
  <c r="G33" i="1" s="1"/>
  <c r="G34" i="1" s="1"/>
  <c r="G35" i="1" s="1"/>
  <c r="G36" i="1" s="1"/>
  <c r="G37" i="1" s="1"/>
  <c r="G38" i="1" s="1"/>
  <c r="G39" i="1" s="1"/>
  <c r="F21" i="1"/>
  <c r="F20" i="1"/>
  <c r="B24" i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23" i="1"/>
  <c r="B22" i="1"/>
  <c r="B21" i="1"/>
  <c r="B20" i="1"/>
  <c r="J13" i="10"/>
  <c r="J12" i="10"/>
  <c r="I20" i="10"/>
  <c r="E20" i="10"/>
  <c r="N39" i="5"/>
  <c r="N38" i="5"/>
  <c r="N37" i="5"/>
  <c r="N36" i="5"/>
  <c r="N35" i="5"/>
  <c r="N34" i="5"/>
  <c r="N33" i="5"/>
  <c r="N32" i="5"/>
  <c r="N31" i="5"/>
  <c r="N30" i="5"/>
  <c r="N29" i="5"/>
  <c r="N28" i="5"/>
  <c r="N27" i="5"/>
  <c r="N26" i="5"/>
  <c r="N25" i="5"/>
  <c r="N24" i="5"/>
  <c r="N23" i="5"/>
  <c r="N22" i="5"/>
  <c r="N21" i="5"/>
  <c r="N20" i="5"/>
  <c r="J39" i="5"/>
  <c r="J38" i="5"/>
  <c r="J37" i="5"/>
  <c r="J36" i="5"/>
  <c r="J35" i="5"/>
  <c r="J34" i="5"/>
  <c r="J33" i="5"/>
  <c r="J32" i="5"/>
  <c r="J31" i="5"/>
  <c r="J30" i="5"/>
  <c r="J29" i="5"/>
  <c r="J28" i="5"/>
  <c r="J27" i="5"/>
  <c r="J26" i="5"/>
  <c r="J25" i="5"/>
  <c r="J24" i="5"/>
  <c r="J23" i="5"/>
  <c r="J22" i="5"/>
  <c r="J21" i="5"/>
  <c r="K21" i="5" s="1"/>
  <c r="K22" i="5" s="1"/>
  <c r="K23" i="5" s="1"/>
  <c r="K24" i="5" s="1"/>
  <c r="K25" i="5" s="1"/>
  <c r="K26" i="5" s="1"/>
  <c r="K27" i="5" s="1"/>
  <c r="K28" i="5" s="1"/>
  <c r="K29" i="5" s="1"/>
  <c r="K30" i="5" s="1"/>
  <c r="K31" i="5" s="1"/>
  <c r="K32" i="5" s="1"/>
  <c r="K33" i="5" s="1"/>
  <c r="K34" i="5" s="1"/>
  <c r="K35" i="5" s="1"/>
  <c r="K36" i="5" s="1"/>
  <c r="K37" i="5" s="1"/>
  <c r="K38" i="5" s="1"/>
  <c r="K39" i="5" s="1"/>
  <c r="J20" i="5"/>
  <c r="F39" i="5"/>
  <c r="F38" i="5"/>
  <c r="F37" i="5"/>
  <c r="F36" i="5"/>
  <c r="F35" i="5"/>
  <c r="F34" i="5"/>
  <c r="F33" i="5"/>
  <c r="F32" i="5"/>
  <c r="F31" i="5"/>
  <c r="F30" i="5"/>
  <c r="F29" i="5"/>
  <c r="F28" i="5"/>
  <c r="F27" i="5"/>
  <c r="F26" i="5"/>
  <c r="F25" i="5"/>
  <c r="F24" i="5"/>
  <c r="F23" i="5"/>
  <c r="F22" i="5"/>
  <c r="F21" i="5"/>
  <c r="G21" i="5" s="1"/>
  <c r="G22" i="5" s="1"/>
  <c r="G23" i="5" s="1"/>
  <c r="G24" i="5" s="1"/>
  <c r="G25" i="5" s="1"/>
  <c r="G26" i="5" s="1"/>
  <c r="G27" i="5" s="1"/>
  <c r="G28" i="5" s="1"/>
  <c r="G29" i="5" s="1"/>
  <c r="G30" i="5" s="1"/>
  <c r="G31" i="5" s="1"/>
  <c r="G32" i="5" s="1"/>
  <c r="G33" i="5" s="1"/>
  <c r="G34" i="5" s="1"/>
  <c r="G35" i="5" s="1"/>
  <c r="G36" i="5" s="1"/>
  <c r="G37" i="5" s="1"/>
  <c r="G38" i="5" s="1"/>
  <c r="G39" i="5" s="1"/>
  <c r="F20" i="5"/>
  <c r="B39" i="5"/>
  <c r="B38" i="5"/>
  <c r="B37" i="5"/>
  <c r="B36" i="5"/>
  <c r="B35" i="5"/>
  <c r="B34" i="5"/>
  <c r="B33" i="5"/>
  <c r="B32" i="5"/>
  <c r="B31" i="5"/>
  <c r="B30" i="5"/>
  <c r="B29" i="5"/>
  <c r="B28" i="5"/>
  <c r="B27" i="5"/>
  <c r="B26" i="5"/>
  <c r="B25" i="5"/>
  <c r="B24" i="5"/>
  <c r="B23" i="5"/>
  <c r="B22" i="5"/>
  <c r="B21" i="5"/>
  <c r="C21" i="5" s="1"/>
  <c r="C22" i="5" s="1"/>
  <c r="C23" i="5" s="1"/>
  <c r="C24" i="5" s="1"/>
  <c r="C25" i="5" s="1"/>
  <c r="C26" i="5" s="1"/>
  <c r="C27" i="5" s="1"/>
  <c r="C28" i="5" s="1"/>
  <c r="C29" i="5" s="1"/>
  <c r="C30" i="5" s="1"/>
  <c r="C31" i="5" s="1"/>
  <c r="C32" i="5" s="1"/>
  <c r="C33" i="5" s="1"/>
  <c r="C34" i="5" s="1"/>
  <c r="C35" i="5" s="1"/>
  <c r="C36" i="5" s="1"/>
  <c r="C37" i="5" s="1"/>
  <c r="C38" i="5" s="1"/>
  <c r="C39" i="5" s="1"/>
  <c r="B20" i="5"/>
  <c r="B21" i="10"/>
  <c r="C20" i="10"/>
  <c r="B22" i="10"/>
  <c r="K2" i="8"/>
  <c r="H2" i="8"/>
  <c r="E2" i="8"/>
  <c r="B2" i="8"/>
  <c r="K13" i="8"/>
  <c r="K12" i="8"/>
  <c r="H13" i="8"/>
  <c r="H12" i="8"/>
  <c r="E13" i="8"/>
  <c r="E12" i="8"/>
  <c r="B13" i="8"/>
  <c r="B12" i="8"/>
  <c r="K10" i="8"/>
  <c r="K9" i="8"/>
  <c r="H10" i="8"/>
  <c r="H9" i="8"/>
  <c r="E10" i="8"/>
  <c r="E9" i="8"/>
  <c r="B10" i="8"/>
  <c r="B9" i="8"/>
  <c r="K7" i="8"/>
  <c r="K6" i="8"/>
  <c r="H7" i="8"/>
  <c r="H6" i="8"/>
  <c r="E7" i="8"/>
  <c r="E6" i="8"/>
  <c r="B7" i="8"/>
  <c r="B6" i="8"/>
  <c r="K39" i="8"/>
  <c r="K38" i="8"/>
  <c r="K37" i="8"/>
  <c r="K36" i="8"/>
  <c r="K35" i="8"/>
  <c r="K34" i="8"/>
  <c r="K33" i="8"/>
  <c r="K32" i="8"/>
  <c r="K31" i="8"/>
  <c r="K30" i="8"/>
  <c r="K29" i="8"/>
  <c r="K28" i="8"/>
  <c r="K27" i="8"/>
  <c r="K26" i="8"/>
  <c r="K25" i="8"/>
  <c r="K24" i="8"/>
  <c r="K23" i="8"/>
  <c r="K22" i="8"/>
  <c r="K21" i="8"/>
  <c r="H39" i="8"/>
  <c r="H38" i="8"/>
  <c r="H37" i="8"/>
  <c r="H36" i="8"/>
  <c r="H35" i="8"/>
  <c r="H34" i="8"/>
  <c r="H33" i="8"/>
  <c r="H32" i="8"/>
  <c r="H31" i="8"/>
  <c r="H30" i="8"/>
  <c r="H29" i="8"/>
  <c r="H28" i="8"/>
  <c r="H27" i="8"/>
  <c r="H26" i="8"/>
  <c r="H25" i="8"/>
  <c r="H24" i="8"/>
  <c r="H23" i="8"/>
  <c r="H22" i="8"/>
  <c r="H21" i="8"/>
  <c r="E39" i="8"/>
  <c r="E38" i="8"/>
  <c r="E37" i="8"/>
  <c r="E36" i="8"/>
  <c r="E35" i="8"/>
  <c r="E34" i="8"/>
  <c r="E33" i="8"/>
  <c r="E32" i="8"/>
  <c r="E31" i="8"/>
  <c r="E30" i="8"/>
  <c r="E29" i="8"/>
  <c r="E28" i="8"/>
  <c r="E27" i="8"/>
  <c r="E26" i="8"/>
  <c r="E25" i="8"/>
  <c r="E24" i="8"/>
  <c r="E23" i="8"/>
  <c r="E22" i="8"/>
  <c r="E21" i="8"/>
  <c r="B39" i="8"/>
  <c r="B38" i="8"/>
  <c r="B37" i="8"/>
  <c r="B36" i="8"/>
  <c r="B35" i="8"/>
  <c r="B34" i="8"/>
  <c r="B33" i="8"/>
  <c r="B32" i="8"/>
  <c r="B31" i="8"/>
  <c r="B30" i="8"/>
  <c r="B29" i="8"/>
  <c r="B28" i="8"/>
  <c r="B27" i="8"/>
  <c r="B26" i="8"/>
  <c r="B25" i="8"/>
  <c r="B24" i="8"/>
  <c r="B23" i="8"/>
  <c r="B22" i="8"/>
  <c r="B21" i="8"/>
  <c r="O20" i="1"/>
  <c r="P20" i="1" s="1"/>
  <c r="O21" i="1"/>
  <c r="K20" i="1"/>
  <c r="L20" i="1" s="1"/>
  <c r="L21" i="1" s="1"/>
  <c r="L22" i="1" s="1"/>
  <c r="K21" i="1"/>
  <c r="K22" i="1"/>
  <c r="G20" i="1"/>
  <c r="H20" i="1" s="1"/>
  <c r="G21" i="1"/>
  <c r="C20" i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O21" i="4"/>
  <c r="P21" i="4" s="1"/>
  <c r="K22" i="4"/>
  <c r="K23" i="4" s="1"/>
  <c r="K24" i="4" s="1"/>
  <c r="K21" i="4"/>
  <c r="L21" i="4" s="1"/>
  <c r="L22" i="4" s="1"/>
  <c r="L23" i="4" s="1"/>
  <c r="G21" i="4"/>
  <c r="H21" i="4" s="1"/>
  <c r="C22" i="4"/>
  <c r="C23" i="4" s="1"/>
  <c r="C24" i="4" s="1"/>
  <c r="C25" i="4" s="1"/>
  <c r="C26" i="4" s="1"/>
  <c r="C27" i="4" s="1"/>
  <c r="C28" i="4" s="1"/>
  <c r="C29" i="4" s="1"/>
  <c r="C30" i="4" s="1"/>
  <c r="C31" i="4" s="1"/>
  <c r="C32" i="4" s="1"/>
  <c r="C33" i="4" s="1"/>
  <c r="C34" i="4" s="1"/>
  <c r="C35" i="4" s="1"/>
  <c r="C36" i="4" s="1"/>
  <c r="C37" i="4" s="1"/>
  <c r="C38" i="4" s="1"/>
  <c r="C39" i="4" s="1"/>
  <c r="C40" i="4" s="1"/>
  <c r="C21" i="4"/>
  <c r="D21" i="4" s="1"/>
  <c r="D22" i="4" s="1"/>
  <c r="N1" i="1"/>
  <c r="J1" i="1"/>
  <c r="F1" i="1"/>
  <c r="B1" i="1"/>
  <c r="J1" i="4"/>
  <c r="B1" i="4"/>
  <c r="J1" i="10"/>
  <c r="O21" i="5"/>
  <c r="O22" i="5" s="1"/>
  <c r="O23" i="5" s="1"/>
  <c r="O24" i="5" s="1"/>
  <c r="O25" i="5" s="1"/>
  <c r="O26" i="5" s="1"/>
  <c r="O27" i="5" s="1"/>
  <c r="O28" i="5" s="1"/>
  <c r="O29" i="5" s="1"/>
  <c r="O30" i="5" s="1"/>
  <c r="O31" i="5" s="1"/>
  <c r="O32" i="5" s="1"/>
  <c r="O33" i="5" s="1"/>
  <c r="O34" i="5" s="1"/>
  <c r="O35" i="5" s="1"/>
  <c r="O36" i="5" s="1"/>
  <c r="O37" i="5" s="1"/>
  <c r="O38" i="5" s="1"/>
  <c r="O39" i="5" s="1"/>
  <c r="J16" i="10"/>
  <c r="J15" i="10"/>
  <c r="J10" i="10"/>
  <c r="J9" i="10"/>
  <c r="J7" i="10"/>
  <c r="J6" i="10"/>
  <c r="J4" i="10"/>
  <c r="J3" i="10"/>
  <c r="J2" i="10"/>
  <c r="J16" i="4"/>
  <c r="J10" i="4"/>
  <c r="B10" i="4"/>
  <c r="J15" i="4"/>
  <c r="J9" i="4"/>
  <c r="J7" i="4"/>
  <c r="J6" i="4"/>
  <c r="J3" i="4"/>
  <c r="J2" i="4"/>
  <c r="B7" i="4"/>
  <c r="B15" i="4"/>
  <c r="B9" i="4"/>
  <c r="B6" i="4"/>
  <c r="B3" i="4"/>
  <c r="B2" i="4"/>
  <c r="B2" i="5"/>
  <c r="N15" i="5"/>
  <c r="N9" i="5"/>
  <c r="N6" i="5"/>
  <c r="N2" i="5"/>
  <c r="J15" i="5"/>
  <c r="J9" i="5"/>
  <c r="J6" i="5"/>
  <c r="J2" i="5"/>
  <c r="F15" i="5"/>
  <c r="F9" i="5"/>
  <c r="F6" i="5"/>
  <c r="F2" i="5"/>
  <c r="B6" i="5"/>
  <c r="B15" i="5"/>
  <c r="B9" i="5"/>
  <c r="A11" i="13"/>
  <c r="A12" i="13"/>
  <c r="A13" i="13" s="1"/>
  <c r="A14" i="13" s="1"/>
  <c r="A15" i="13" s="1"/>
  <c r="A16" i="13" s="1"/>
  <c r="A17" i="13" s="1"/>
  <c r="A18" i="13" s="1"/>
  <c r="A19" i="13" s="1"/>
  <c r="A20" i="13" s="1"/>
  <c r="A21" i="13" s="1"/>
  <c r="A22" i="13" s="1"/>
  <c r="A23" i="13" s="1"/>
  <c r="A24" i="13" s="1"/>
  <c r="A25" i="13" s="1"/>
  <c r="A26" i="13" s="1"/>
  <c r="A27" i="13" s="1"/>
  <c r="A28" i="13" s="1"/>
  <c r="A29" i="13" s="1"/>
  <c r="A30" i="13" s="1"/>
  <c r="A31" i="13" s="1"/>
  <c r="A32" i="13" s="1"/>
  <c r="A33" i="13" s="1"/>
  <c r="A34" i="13" s="1"/>
  <c r="A35" i="13" s="1"/>
  <c r="A36" i="13" s="1"/>
  <c r="A37" i="13" s="1"/>
  <c r="A38" i="13" s="1"/>
  <c r="A39" i="13" s="1"/>
  <c r="A40" i="13" s="1"/>
  <c r="A41" i="13" s="1"/>
  <c r="A42" i="13" s="1"/>
  <c r="A43" i="13" s="1"/>
  <c r="A44" i="13" s="1"/>
  <c r="A45" i="13" s="1"/>
  <c r="A46" i="13" s="1"/>
  <c r="A47" i="13" s="1"/>
  <c r="A48" i="13" s="1"/>
  <c r="A49" i="13" s="1"/>
  <c r="L39" i="8"/>
  <c r="L38" i="8"/>
  <c r="L37" i="8"/>
  <c r="L36" i="8"/>
  <c r="L35" i="8"/>
  <c r="L34" i="8"/>
  <c r="L33" i="8"/>
  <c r="L20" i="8"/>
  <c r="L21" i="8"/>
  <c r="L22" i="8" s="1"/>
  <c r="L23" i="8" s="1"/>
  <c r="L24" i="8" s="1"/>
  <c r="L25" i="8" s="1"/>
  <c r="L26" i="8" s="1"/>
  <c r="L27" i="8" s="1"/>
  <c r="L28" i="8" s="1"/>
  <c r="L29" i="8" s="1"/>
  <c r="L30" i="8"/>
  <c r="L31" i="8"/>
  <c r="L32" i="8"/>
  <c r="I39" i="8"/>
  <c r="I38" i="8"/>
  <c r="I37" i="8"/>
  <c r="I36" i="8"/>
  <c r="I35" i="8"/>
  <c r="I34" i="8"/>
  <c r="I33" i="8"/>
  <c r="I20" i="8"/>
  <c r="I21" i="8" s="1"/>
  <c r="I22" i="8" s="1"/>
  <c r="I23" i="8" s="1"/>
  <c r="I24" i="8" s="1"/>
  <c r="I25" i="8" s="1"/>
  <c r="I26" i="8" s="1"/>
  <c r="I27" i="8" s="1"/>
  <c r="I28" i="8" s="1"/>
  <c r="I29" i="8" s="1"/>
  <c r="I30" i="8" s="1"/>
  <c r="I31" i="8" s="1"/>
  <c r="I32" i="8" s="1"/>
  <c r="F39" i="8"/>
  <c r="F38" i="8"/>
  <c r="F37" i="8"/>
  <c r="F36" i="8"/>
  <c r="F35" i="8"/>
  <c r="F34" i="8"/>
  <c r="F33" i="8"/>
  <c r="F32" i="8"/>
  <c r="F31" i="8"/>
  <c r="F30" i="8"/>
  <c r="F20" i="8"/>
  <c r="F21" i="8" s="1"/>
  <c r="F22" i="8" s="1"/>
  <c r="F23" i="8" s="1"/>
  <c r="F29" i="8"/>
  <c r="C20" i="8"/>
  <c r="C31" i="8"/>
  <c r="C32" i="8"/>
  <c r="C33" i="8"/>
  <c r="C34" i="8"/>
  <c r="C35" i="8"/>
  <c r="C36" i="8"/>
  <c r="C37" i="8"/>
  <c r="C38" i="8"/>
  <c r="C39" i="8"/>
  <c r="P20" i="5"/>
  <c r="L20" i="5"/>
  <c r="H20" i="5"/>
  <c r="D20" i="5"/>
  <c r="L24" i="4" l="1"/>
  <c r="D23" i="4"/>
  <c r="D24" i="4" s="1"/>
  <c r="D25" i="4" s="1"/>
  <c r="D26" i="4" s="1"/>
  <c r="D27" i="4" s="1"/>
  <c r="D28" i="4" s="1"/>
  <c r="D29" i="4" s="1"/>
  <c r="D30" i="4" s="1"/>
  <c r="D31" i="4" s="1"/>
  <c r="D32" i="4" s="1"/>
  <c r="D33" i="4" s="1"/>
  <c r="D34" i="4" s="1"/>
  <c r="D35" i="4" s="1"/>
  <c r="D36" i="4" s="1"/>
  <c r="D37" i="4" s="1"/>
  <c r="D38" i="4" s="1"/>
  <c r="D39" i="4" s="1"/>
  <c r="D40" i="4" s="1"/>
  <c r="F24" i="8"/>
  <c r="F25" i="8" s="1"/>
  <c r="F26" i="8" s="1"/>
  <c r="F27" i="8" s="1"/>
  <c r="F28" i="8" s="1"/>
  <c r="P21" i="1"/>
  <c r="C21" i="8"/>
  <c r="C22" i="8" s="1"/>
  <c r="C23" i="8" s="1"/>
  <c r="C24" i="8" s="1"/>
  <c r="C25" i="8" s="1"/>
  <c r="C26" i="8" s="1"/>
  <c r="C27" i="8" s="1"/>
  <c r="C28" i="8" s="1"/>
  <c r="C29" i="8" s="1"/>
  <c r="C30" i="8" s="1"/>
  <c r="O22" i="1"/>
  <c r="H21" i="5"/>
  <c r="H22" i="5" s="1"/>
  <c r="H23" i="5" s="1"/>
  <c r="L21" i="5"/>
  <c r="L22" i="5" s="1"/>
  <c r="L23" i="5" s="1"/>
  <c r="L24" i="5" s="1"/>
  <c r="L25" i="5" s="1"/>
  <c r="L26" i="5" s="1"/>
  <c r="L27" i="5" s="1"/>
  <c r="L28" i="5" s="1"/>
  <c r="L29" i="5" s="1"/>
  <c r="L30" i="5" s="1"/>
  <c r="L31" i="5" s="1"/>
  <c r="L32" i="5" s="1"/>
  <c r="L33" i="5" s="1"/>
  <c r="L34" i="5" s="1"/>
  <c r="L35" i="5" s="1"/>
  <c r="L36" i="5" s="1"/>
  <c r="L37" i="5" s="1"/>
  <c r="L38" i="5" s="1"/>
  <c r="L39" i="5" s="1"/>
  <c r="H21" i="1"/>
  <c r="H22" i="1" s="1"/>
  <c r="D21" i="5"/>
  <c r="D22" i="5" s="1"/>
  <c r="D23" i="5" s="1"/>
  <c r="D24" i="5" s="1"/>
  <c r="D25" i="5" s="1"/>
  <c r="D26" i="5" s="1"/>
  <c r="D27" i="5" s="1"/>
  <c r="D28" i="5" s="1"/>
  <c r="D29" i="5" s="1"/>
  <c r="D30" i="5" s="1"/>
  <c r="D31" i="5" s="1"/>
  <c r="D32" i="5" s="1"/>
  <c r="D33" i="5" s="1"/>
  <c r="D34" i="5" s="1"/>
  <c r="D35" i="5" s="1"/>
  <c r="D36" i="5" s="1"/>
  <c r="D37" i="5" s="1"/>
  <c r="D38" i="5" s="1"/>
  <c r="D39" i="5" s="1"/>
  <c r="K23" i="1"/>
  <c r="K24" i="1" s="1"/>
  <c r="K25" i="1" s="1"/>
  <c r="K26" i="1" s="1"/>
  <c r="K27" i="1" s="1"/>
  <c r="K28" i="1" s="1"/>
  <c r="K29" i="1" s="1"/>
  <c r="K30" i="1" s="1"/>
  <c r="K31" i="1" s="1"/>
  <c r="K32" i="1" s="1"/>
  <c r="K33" i="1" s="1"/>
  <c r="K34" i="1" s="1"/>
  <c r="K35" i="1" s="1"/>
  <c r="K36" i="1" s="1"/>
  <c r="K37" i="1" s="1"/>
  <c r="K38" i="1" s="1"/>
  <c r="K39" i="1" s="1"/>
  <c r="P21" i="5"/>
  <c r="P22" i="5" s="1"/>
  <c r="P23" i="5" s="1"/>
  <c r="P24" i="5" s="1"/>
  <c r="P25" i="5" s="1"/>
  <c r="P26" i="5" s="1"/>
  <c r="P27" i="5" s="1"/>
  <c r="P28" i="5" s="1"/>
  <c r="P29" i="5" s="1"/>
  <c r="P30" i="5" s="1"/>
  <c r="P31" i="5" s="1"/>
  <c r="P32" i="5" s="1"/>
  <c r="P33" i="5" s="1"/>
  <c r="P34" i="5" s="1"/>
  <c r="P35" i="5" s="1"/>
  <c r="P36" i="5" s="1"/>
  <c r="P37" i="5" s="1"/>
  <c r="P38" i="5" s="1"/>
  <c r="P39" i="5" s="1"/>
  <c r="J21" i="10"/>
  <c r="J22" i="10" s="1"/>
  <c r="C21" i="10"/>
  <c r="C22" i="10" s="1"/>
  <c r="W20" i="10"/>
  <c r="AG20" i="10" s="1"/>
  <c r="M20" i="10"/>
  <c r="N20" i="10" s="1"/>
  <c r="P20" i="10"/>
  <c r="H24" i="5"/>
  <c r="H25" i="5" s="1"/>
  <c r="H26" i="5" s="1"/>
  <c r="H27" i="5" s="1"/>
  <c r="H28" i="5" s="1"/>
  <c r="H29" i="5" s="1"/>
  <c r="H30" i="5" s="1"/>
  <c r="H31" i="5" s="1"/>
  <c r="H32" i="5" s="1"/>
  <c r="H33" i="5" s="1"/>
  <c r="H34" i="5" s="1"/>
  <c r="H35" i="5" s="1"/>
  <c r="H36" i="5" s="1"/>
  <c r="H37" i="5" s="1"/>
  <c r="H38" i="5" s="1"/>
  <c r="H39" i="5" s="1"/>
  <c r="L23" i="1"/>
  <c r="L24" i="1" s="1"/>
  <c r="L25" i="1" s="1"/>
  <c r="L26" i="1" s="1"/>
  <c r="L27" i="1" s="1"/>
  <c r="L28" i="1" s="1"/>
  <c r="L29" i="1" s="1"/>
  <c r="L30" i="1" s="1"/>
  <c r="L31" i="1" s="1"/>
  <c r="L32" i="1" s="1"/>
  <c r="L33" i="1" s="1"/>
  <c r="L34" i="1" s="1"/>
  <c r="L35" i="1" s="1"/>
  <c r="L36" i="1" s="1"/>
  <c r="L37" i="1" s="1"/>
  <c r="L38" i="1" s="1"/>
  <c r="L39" i="1" s="1"/>
  <c r="N24" i="1"/>
  <c r="O23" i="1"/>
  <c r="K25" i="4"/>
  <c r="K26" i="4" s="1"/>
  <c r="K27" i="4" s="1"/>
  <c r="K28" i="4" s="1"/>
  <c r="K29" i="4" s="1"/>
  <c r="K30" i="4" s="1"/>
  <c r="K31" i="4" s="1"/>
  <c r="K32" i="4" s="1"/>
  <c r="K33" i="4" s="1"/>
  <c r="K34" i="4" s="1"/>
  <c r="K35" i="4" s="1"/>
  <c r="K36" i="4" s="1"/>
  <c r="K37" i="4" s="1"/>
  <c r="K38" i="4" s="1"/>
  <c r="K39" i="4" s="1"/>
  <c r="K40" i="4" s="1"/>
  <c r="H23" i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H34" i="1" s="1"/>
  <c r="H35" i="1" s="1"/>
  <c r="H36" i="1" s="1"/>
  <c r="H37" i="1" s="1"/>
  <c r="H38" i="1" s="1"/>
  <c r="H39" i="1" s="1"/>
  <c r="G22" i="4"/>
  <c r="G23" i="4" s="1"/>
  <c r="G24" i="4" s="1"/>
  <c r="G25" i="4" s="1"/>
  <c r="G26" i="4" s="1"/>
  <c r="G27" i="4" s="1"/>
  <c r="G28" i="4" s="1"/>
  <c r="G29" i="4" s="1"/>
  <c r="G30" i="4" s="1"/>
  <c r="G31" i="4" s="1"/>
  <c r="G32" i="4" s="1"/>
  <c r="G33" i="4" s="1"/>
  <c r="G34" i="4" s="1"/>
  <c r="G35" i="4" s="1"/>
  <c r="G36" i="4" s="1"/>
  <c r="G37" i="4" s="1"/>
  <c r="G38" i="4" s="1"/>
  <c r="G39" i="4" s="1"/>
  <c r="G40" i="4" s="1"/>
  <c r="O22" i="4"/>
  <c r="O23" i="4" s="1"/>
  <c r="O24" i="4" s="1"/>
  <c r="O25" i="4" s="1"/>
  <c r="O26" i="4" s="1"/>
  <c r="O27" i="4" s="1"/>
  <c r="O28" i="4" s="1"/>
  <c r="O29" i="4" s="1"/>
  <c r="O30" i="4" s="1"/>
  <c r="O31" i="4" s="1"/>
  <c r="O32" i="4" s="1"/>
  <c r="O33" i="4" s="1"/>
  <c r="O34" i="4" s="1"/>
  <c r="O35" i="4" s="1"/>
  <c r="O36" i="4" s="1"/>
  <c r="O37" i="4" s="1"/>
  <c r="O38" i="4" s="1"/>
  <c r="O39" i="4" s="1"/>
  <c r="O40" i="4" s="1"/>
  <c r="D20" i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D39" i="1" s="1"/>
  <c r="F22" i="10"/>
  <c r="G21" i="10"/>
  <c r="A23" i="10"/>
  <c r="K21" i="10" l="1"/>
  <c r="O21" i="10" s="1"/>
  <c r="M21" i="10" s="1"/>
  <c r="N21" i="10" s="1"/>
  <c r="P22" i="1"/>
  <c r="P23" i="1" s="1"/>
  <c r="H22" i="4"/>
  <c r="H23" i="4" s="1"/>
  <c r="H24" i="4" s="1"/>
  <c r="H25" i="4" s="1"/>
  <c r="H26" i="4" s="1"/>
  <c r="H27" i="4" s="1"/>
  <c r="H28" i="4" s="1"/>
  <c r="H29" i="4" s="1"/>
  <c r="H30" i="4" s="1"/>
  <c r="H31" i="4" s="1"/>
  <c r="H32" i="4" s="1"/>
  <c r="H33" i="4" s="1"/>
  <c r="H34" i="4" s="1"/>
  <c r="H35" i="4" s="1"/>
  <c r="R20" i="10"/>
  <c r="T20" i="10" s="1"/>
  <c r="AF20" i="10"/>
  <c r="Q20" i="10"/>
  <c r="X20" i="10"/>
  <c r="A24" i="10"/>
  <c r="E23" i="10"/>
  <c r="F23" i="10" s="1"/>
  <c r="I23" i="10"/>
  <c r="J23" i="10" s="1"/>
  <c r="B23" i="10"/>
  <c r="C23" i="10" s="1"/>
  <c r="H36" i="4"/>
  <c r="H37" i="4" s="1"/>
  <c r="H38" i="4" s="1"/>
  <c r="H39" i="4" s="1"/>
  <c r="H40" i="4" s="1"/>
  <c r="N25" i="1"/>
  <c r="O24" i="1"/>
  <c r="P24" i="1" s="1"/>
  <c r="P22" i="4"/>
  <c r="P23" i="4" s="1"/>
  <c r="P24" i="4" s="1"/>
  <c r="P25" i="4" s="1"/>
  <c r="P26" i="4" s="1"/>
  <c r="P27" i="4" s="1"/>
  <c r="P28" i="4" s="1"/>
  <c r="P29" i="4" s="1"/>
  <c r="P30" i="4" s="1"/>
  <c r="P31" i="4" s="1"/>
  <c r="P32" i="4" s="1"/>
  <c r="P33" i="4" s="1"/>
  <c r="P34" i="4" s="1"/>
  <c r="P35" i="4" s="1"/>
  <c r="P36" i="4" s="1"/>
  <c r="P37" i="4" s="1"/>
  <c r="P38" i="4" s="1"/>
  <c r="P39" i="4" s="1"/>
  <c r="P40" i="4" s="1"/>
  <c r="L25" i="4"/>
  <c r="L26" i="4" s="1"/>
  <c r="L27" i="4" s="1"/>
  <c r="L28" i="4" s="1"/>
  <c r="L29" i="4" s="1"/>
  <c r="L30" i="4" s="1"/>
  <c r="L31" i="4" s="1"/>
  <c r="L32" i="4" s="1"/>
  <c r="L33" i="4" s="1"/>
  <c r="L34" i="4" s="1"/>
  <c r="L35" i="4" s="1"/>
  <c r="L36" i="4" s="1"/>
  <c r="L37" i="4" s="1"/>
  <c r="L38" i="4" s="1"/>
  <c r="L39" i="4" s="1"/>
  <c r="L40" i="4" s="1"/>
  <c r="G22" i="10"/>
  <c r="P21" i="10"/>
  <c r="K22" i="10" l="1"/>
  <c r="K23" i="10" s="1"/>
  <c r="W21" i="10"/>
  <c r="AG21" i="10" s="1"/>
  <c r="AA20" i="10"/>
  <c r="Z20" i="10"/>
  <c r="AB20" i="10" s="1"/>
  <c r="AC20" i="10" s="1"/>
  <c r="N26" i="1"/>
  <c r="O25" i="1"/>
  <c r="P25" i="1" s="1"/>
  <c r="E24" i="10"/>
  <c r="F24" i="10" s="1"/>
  <c r="A25" i="10"/>
  <c r="I24" i="10"/>
  <c r="J24" i="10" s="1"/>
  <c r="B24" i="10"/>
  <c r="C24" i="10" s="1"/>
  <c r="Q21" i="10"/>
  <c r="R21" i="10"/>
  <c r="G23" i="10"/>
  <c r="P22" i="10"/>
  <c r="O22" i="10" l="1"/>
  <c r="M22" i="10" s="1"/>
  <c r="N22" i="10" s="1"/>
  <c r="W22" i="10"/>
  <c r="AG22" i="10" s="1"/>
  <c r="AF21" i="10"/>
  <c r="X21" i="10"/>
  <c r="AA21" i="10" s="1"/>
  <c r="P23" i="10"/>
  <c r="Q23" i="10" s="1"/>
  <c r="E25" i="10"/>
  <c r="F25" i="10" s="1"/>
  <c r="I25" i="10"/>
  <c r="J25" i="10" s="1"/>
  <c r="A26" i="10"/>
  <c r="B25" i="10"/>
  <c r="C25" i="10" s="1"/>
  <c r="Q22" i="10"/>
  <c r="T21" i="10"/>
  <c r="U21" i="10" s="1"/>
  <c r="S21" i="10"/>
  <c r="O26" i="1"/>
  <c r="P26" i="1" s="1"/>
  <c r="N27" i="1"/>
  <c r="K24" i="10"/>
  <c r="O23" i="10"/>
  <c r="M23" i="10" s="1"/>
  <c r="N23" i="10" s="1"/>
  <c r="W23" i="10"/>
  <c r="AG23" i="10" s="1"/>
  <c r="G24" i="10"/>
  <c r="R22" i="10" l="1"/>
  <c r="T22" i="10" s="1"/>
  <c r="U22" i="10" s="1"/>
  <c r="X22" i="10"/>
  <c r="Z22" i="10" s="1"/>
  <c r="AB22" i="10" s="1"/>
  <c r="AC22" i="10" s="1"/>
  <c r="AF22" i="10"/>
  <c r="Z21" i="10"/>
  <c r="AB21" i="10" s="1"/>
  <c r="AC21" i="10" s="1"/>
  <c r="P24" i="10"/>
  <c r="Q24" i="10" s="1"/>
  <c r="N28" i="1"/>
  <c r="O27" i="1"/>
  <c r="P27" i="1" s="1"/>
  <c r="R23" i="10"/>
  <c r="K25" i="10"/>
  <c r="O24" i="10"/>
  <c r="M24" i="10" s="1"/>
  <c r="N24" i="10" s="1"/>
  <c r="W24" i="10"/>
  <c r="AG24" i="10" s="1"/>
  <c r="E26" i="10"/>
  <c r="F26" i="10" s="1"/>
  <c r="A27" i="10"/>
  <c r="I26" i="10"/>
  <c r="J26" i="10" s="1"/>
  <c r="B26" i="10"/>
  <c r="C26" i="10" s="1"/>
  <c r="AF23" i="10"/>
  <c r="G25" i="10"/>
  <c r="X23" i="10"/>
  <c r="AA22" i="10" l="1"/>
  <c r="S22" i="10"/>
  <c r="R24" i="10"/>
  <c r="T24" i="10" s="1"/>
  <c r="U24" i="10" s="1"/>
  <c r="P28" i="1"/>
  <c r="Z23" i="10"/>
  <c r="AB23" i="10" s="1"/>
  <c r="AC23" i="10" s="1"/>
  <c r="AA23" i="10"/>
  <c r="N29" i="1"/>
  <c r="O28" i="1"/>
  <c r="AF24" i="10"/>
  <c r="T23" i="10"/>
  <c r="U23" i="10" s="1"/>
  <c r="S23" i="10"/>
  <c r="A28" i="10"/>
  <c r="E27" i="10"/>
  <c r="F27" i="10" s="1"/>
  <c r="I27" i="10"/>
  <c r="J27" i="10" s="1"/>
  <c r="B27" i="10"/>
  <c r="C27" i="10" s="1"/>
  <c r="K26" i="10"/>
  <c r="W25" i="10"/>
  <c r="AG25" i="10" s="1"/>
  <c r="O25" i="10"/>
  <c r="M25" i="10" s="1"/>
  <c r="N25" i="10" s="1"/>
  <c r="G26" i="10"/>
  <c r="X24" i="10"/>
  <c r="P25" i="10"/>
  <c r="S24" i="10" l="1"/>
  <c r="AA24" i="10"/>
  <c r="Z24" i="10"/>
  <c r="AB24" i="10" s="1"/>
  <c r="AC24" i="10" s="1"/>
  <c r="G27" i="10"/>
  <c r="P29" i="1"/>
  <c r="K27" i="10"/>
  <c r="W26" i="10"/>
  <c r="AG26" i="10" s="1"/>
  <c r="O26" i="10"/>
  <c r="M26" i="10" s="1"/>
  <c r="N26" i="10" s="1"/>
  <c r="N30" i="1"/>
  <c r="O29" i="1"/>
  <c r="Q25" i="10"/>
  <c r="AF25" i="10"/>
  <c r="R25" i="10"/>
  <c r="X25" i="10"/>
  <c r="E28" i="10"/>
  <c r="F28" i="10" s="1"/>
  <c r="A29" i="10"/>
  <c r="I28" i="10"/>
  <c r="J28" i="10" s="1"/>
  <c r="B28" i="10"/>
  <c r="C28" i="10" s="1"/>
  <c r="P26" i="10"/>
  <c r="O30" i="1" l="1"/>
  <c r="P30" i="1" s="1"/>
  <c r="N31" i="1"/>
  <c r="K28" i="10"/>
  <c r="O27" i="10"/>
  <c r="M27" i="10" s="1"/>
  <c r="N27" i="10" s="1"/>
  <c r="W27" i="10"/>
  <c r="AG27" i="10" s="1"/>
  <c r="G28" i="10"/>
  <c r="Q26" i="10"/>
  <c r="R26" i="10"/>
  <c r="AF26" i="10"/>
  <c r="X26" i="10"/>
  <c r="A30" i="10"/>
  <c r="E29" i="10"/>
  <c r="F29" i="10" s="1"/>
  <c r="I29" i="10"/>
  <c r="J29" i="10" s="1"/>
  <c r="B29" i="10"/>
  <c r="C29" i="10" s="1"/>
  <c r="T25" i="10"/>
  <c r="U25" i="10" s="1"/>
  <c r="S25" i="10"/>
  <c r="AA25" i="10"/>
  <c r="Z25" i="10"/>
  <c r="AB25" i="10" s="1"/>
  <c r="AC25" i="10" s="1"/>
  <c r="P27" i="10"/>
  <c r="AF27" i="10" l="1"/>
  <c r="Q27" i="10"/>
  <c r="X27" i="10"/>
  <c r="R27" i="10"/>
  <c r="G29" i="10"/>
  <c r="P28" i="10"/>
  <c r="Z26" i="10"/>
  <c r="AB26" i="10" s="1"/>
  <c r="AC26" i="10" s="1"/>
  <c r="AA26" i="10"/>
  <c r="E30" i="10"/>
  <c r="F30" i="10" s="1"/>
  <c r="A31" i="10"/>
  <c r="I30" i="10"/>
  <c r="J30" i="10" s="1"/>
  <c r="B30" i="10"/>
  <c r="C30" i="10" s="1"/>
  <c r="N32" i="1"/>
  <c r="O31" i="1"/>
  <c r="P31" i="1" s="1"/>
  <c r="S26" i="10"/>
  <c r="T26" i="10"/>
  <c r="U26" i="10" s="1"/>
  <c r="K29" i="10"/>
  <c r="O28" i="10"/>
  <c r="M28" i="10" s="1"/>
  <c r="N28" i="10" s="1"/>
  <c r="W28" i="10"/>
  <c r="AG28" i="10" s="1"/>
  <c r="P29" i="10" l="1"/>
  <c r="Q29" i="10" s="1"/>
  <c r="N33" i="1"/>
  <c r="O32" i="1"/>
  <c r="A32" i="10"/>
  <c r="E31" i="10"/>
  <c r="F31" i="10" s="1"/>
  <c r="I31" i="10"/>
  <c r="J31" i="10" s="1"/>
  <c r="B31" i="10"/>
  <c r="C31" i="10" s="1"/>
  <c r="Z27" i="10"/>
  <c r="AB27" i="10" s="1"/>
  <c r="AC27" i="10" s="1"/>
  <c r="AA27" i="10"/>
  <c r="T27" i="10"/>
  <c r="U27" i="10" s="1"/>
  <c r="S27" i="10"/>
  <c r="P32" i="1"/>
  <c r="K30" i="10"/>
  <c r="W29" i="10"/>
  <c r="AG29" i="10" s="1"/>
  <c r="O29" i="10"/>
  <c r="M29" i="10" s="1"/>
  <c r="N29" i="10" s="1"/>
  <c r="R28" i="10"/>
  <c r="Q28" i="10"/>
  <c r="AF28" i="10"/>
  <c r="X28" i="10"/>
  <c r="G30" i="10"/>
  <c r="AF29" i="10" l="1"/>
  <c r="AA28" i="10"/>
  <c r="Z28" i="10"/>
  <c r="AB28" i="10" s="1"/>
  <c r="AC28" i="10" s="1"/>
  <c r="N34" i="1"/>
  <c r="O33" i="1"/>
  <c r="P33" i="1" s="1"/>
  <c r="S28" i="10"/>
  <c r="T28" i="10"/>
  <c r="U28" i="10" s="1"/>
  <c r="X29" i="10"/>
  <c r="K31" i="10"/>
  <c r="W30" i="10"/>
  <c r="AG30" i="10" s="1"/>
  <c r="O30" i="10"/>
  <c r="M30" i="10" s="1"/>
  <c r="N30" i="10" s="1"/>
  <c r="A33" i="10"/>
  <c r="E32" i="10"/>
  <c r="F32" i="10" s="1"/>
  <c r="I32" i="10"/>
  <c r="J32" i="10" s="1"/>
  <c r="B32" i="10"/>
  <c r="C32" i="10" s="1"/>
  <c r="G31" i="10"/>
  <c r="P30" i="10"/>
  <c r="R29" i="10"/>
  <c r="P31" i="10" l="1"/>
  <c r="Q31" i="10" s="1"/>
  <c r="Q30" i="10"/>
  <c r="R30" i="10"/>
  <c r="AF30" i="10"/>
  <c r="X30" i="10"/>
  <c r="I33" i="10"/>
  <c r="J33" i="10" s="1"/>
  <c r="A34" i="10"/>
  <c r="E33" i="10"/>
  <c r="F33" i="10" s="1"/>
  <c r="B33" i="10"/>
  <c r="C33" i="10" s="1"/>
  <c r="K32" i="10"/>
  <c r="O31" i="10"/>
  <c r="M31" i="10" s="1"/>
  <c r="N31" i="10" s="1"/>
  <c r="W31" i="10"/>
  <c r="AG31" i="10" s="1"/>
  <c r="T29" i="10"/>
  <c r="U29" i="10" s="1"/>
  <c r="S29" i="10"/>
  <c r="AA29" i="10"/>
  <c r="Z29" i="10"/>
  <c r="AB29" i="10" s="1"/>
  <c r="AC29" i="10" s="1"/>
  <c r="O34" i="1"/>
  <c r="N35" i="1"/>
  <c r="P34" i="1"/>
  <c r="G32" i="10"/>
  <c r="P32" i="10" l="1"/>
  <c r="Q32" i="10" s="1"/>
  <c r="S30" i="10"/>
  <c r="T30" i="10"/>
  <c r="U30" i="10" s="1"/>
  <c r="N36" i="1"/>
  <c r="O35" i="1"/>
  <c r="P35" i="1" s="1"/>
  <c r="Z30" i="10"/>
  <c r="AB30" i="10" s="1"/>
  <c r="AC30" i="10" s="1"/>
  <c r="AA30" i="10"/>
  <c r="R31" i="10"/>
  <c r="E34" i="10"/>
  <c r="F34" i="10" s="1"/>
  <c r="A35" i="10"/>
  <c r="I34" i="10"/>
  <c r="J34" i="10" s="1"/>
  <c r="B34" i="10"/>
  <c r="C34" i="10" s="1"/>
  <c r="K33" i="10"/>
  <c r="O32" i="10"/>
  <c r="M32" i="10" s="1"/>
  <c r="N32" i="10" s="1"/>
  <c r="W32" i="10"/>
  <c r="AG32" i="10" s="1"/>
  <c r="AF31" i="10"/>
  <c r="G33" i="10"/>
  <c r="X31" i="10"/>
  <c r="P33" i="10" l="1"/>
  <c r="Q33" i="10" s="1"/>
  <c r="R32" i="10"/>
  <c r="T32" i="10" s="1"/>
  <c r="U32" i="10" s="1"/>
  <c r="T31" i="10"/>
  <c r="U31" i="10" s="1"/>
  <c r="S31" i="10"/>
  <c r="Z31" i="10"/>
  <c r="AB31" i="10" s="1"/>
  <c r="AC31" i="10" s="1"/>
  <c r="AA31" i="10"/>
  <c r="X32" i="10"/>
  <c r="K34" i="10"/>
  <c r="W33" i="10"/>
  <c r="AG33" i="10" s="1"/>
  <c r="O33" i="10"/>
  <c r="M33" i="10" s="1"/>
  <c r="N33" i="10" s="1"/>
  <c r="A36" i="10"/>
  <c r="E35" i="10"/>
  <c r="F35" i="10" s="1"/>
  <c r="I35" i="10"/>
  <c r="J35" i="10" s="1"/>
  <c r="B35" i="10"/>
  <c r="C35" i="10" s="1"/>
  <c r="N37" i="1"/>
  <c r="O36" i="1"/>
  <c r="G34" i="10"/>
  <c r="P36" i="1"/>
  <c r="AF32" i="10"/>
  <c r="P34" i="10" l="1"/>
  <c r="Q34" i="10" s="1"/>
  <c r="S32" i="10"/>
  <c r="R33" i="10"/>
  <c r="T33" i="10" s="1"/>
  <c r="U33" i="10" s="1"/>
  <c r="N38" i="1"/>
  <c r="O37" i="1"/>
  <c r="A37" i="10"/>
  <c r="E36" i="10"/>
  <c r="F36" i="10" s="1"/>
  <c r="I36" i="10"/>
  <c r="J36" i="10" s="1"/>
  <c r="B36" i="10"/>
  <c r="C36" i="10" s="1"/>
  <c r="K35" i="10"/>
  <c r="W34" i="10"/>
  <c r="AG34" i="10" s="1"/>
  <c r="O34" i="10"/>
  <c r="M34" i="10" s="1"/>
  <c r="N34" i="10" s="1"/>
  <c r="P37" i="1"/>
  <c r="G35" i="10"/>
  <c r="X33" i="10"/>
  <c r="AA32" i="10"/>
  <c r="Z32" i="10"/>
  <c r="AB32" i="10" s="1"/>
  <c r="AC32" i="10" s="1"/>
  <c r="AF33" i="10"/>
  <c r="S33" i="10" l="1"/>
  <c r="AF34" i="10"/>
  <c r="R34" i="10"/>
  <c r="T34" i="10" s="1"/>
  <c r="U34" i="10" s="1"/>
  <c r="A38" i="10"/>
  <c r="I37" i="10"/>
  <c r="J37" i="10" s="1"/>
  <c r="E37" i="10"/>
  <c r="F37" i="10" s="1"/>
  <c r="B37" i="10"/>
  <c r="C37" i="10" s="1"/>
  <c r="AA33" i="10"/>
  <c r="Z33" i="10"/>
  <c r="AB33" i="10" s="1"/>
  <c r="AC33" i="10" s="1"/>
  <c r="G36" i="10"/>
  <c r="X34" i="10"/>
  <c r="K36" i="10"/>
  <c r="O35" i="10"/>
  <c r="M35" i="10" s="1"/>
  <c r="N35" i="10" s="1"/>
  <c r="W35" i="10"/>
  <c r="AG35" i="10" s="1"/>
  <c r="O38" i="1"/>
  <c r="N39" i="1"/>
  <c r="O39" i="1" s="1"/>
  <c r="P38" i="1"/>
  <c r="P35" i="10"/>
  <c r="S34" i="10" l="1"/>
  <c r="K37" i="10"/>
  <c r="O36" i="10"/>
  <c r="M36" i="10" s="1"/>
  <c r="N36" i="10" s="1"/>
  <c r="W36" i="10"/>
  <c r="AG36" i="10" s="1"/>
  <c r="P39" i="1"/>
  <c r="AF35" i="10"/>
  <c r="Q35" i="10"/>
  <c r="X35" i="10"/>
  <c r="R35" i="10"/>
  <c r="E38" i="10"/>
  <c r="F38" i="10" s="1"/>
  <c r="A39" i="10"/>
  <c r="I38" i="10"/>
  <c r="J38" i="10" s="1"/>
  <c r="B38" i="10"/>
  <c r="C38" i="10" s="1"/>
  <c r="Z34" i="10"/>
  <c r="AB34" i="10" s="1"/>
  <c r="AC34" i="10" s="1"/>
  <c r="AA34" i="10"/>
  <c r="P36" i="10"/>
  <c r="G37" i="10"/>
  <c r="A40" i="10" l="1"/>
  <c r="E39" i="10"/>
  <c r="F39" i="10" s="1"/>
  <c r="I39" i="10"/>
  <c r="J39" i="10" s="1"/>
  <c r="B39" i="10"/>
  <c r="C39" i="10" s="1"/>
  <c r="Z35" i="10"/>
  <c r="AB35" i="10" s="1"/>
  <c r="AC35" i="10" s="1"/>
  <c r="AA35" i="10"/>
  <c r="G38" i="10"/>
  <c r="T35" i="10"/>
  <c r="U35" i="10" s="1"/>
  <c r="S35" i="10"/>
  <c r="R36" i="10"/>
  <c r="Q36" i="10"/>
  <c r="AF36" i="10"/>
  <c r="X36" i="10"/>
  <c r="K38" i="10"/>
  <c r="W37" i="10"/>
  <c r="AG37" i="10" s="1"/>
  <c r="O37" i="10"/>
  <c r="M37" i="10" s="1"/>
  <c r="N37" i="10" s="1"/>
  <c r="P37" i="10"/>
  <c r="AA36" i="10" l="1"/>
  <c r="Z36" i="10"/>
  <c r="AB36" i="10" s="1"/>
  <c r="AC36" i="10" s="1"/>
  <c r="Q37" i="10"/>
  <c r="R37" i="10"/>
  <c r="AF37" i="10"/>
  <c r="X37" i="10"/>
  <c r="K39" i="10"/>
  <c r="W38" i="10"/>
  <c r="AG38" i="10" s="1"/>
  <c r="O38" i="10"/>
  <c r="M38" i="10" s="1"/>
  <c r="N38" i="10" s="1"/>
  <c r="S36" i="10"/>
  <c r="T36" i="10"/>
  <c r="U36" i="10" s="1"/>
  <c r="A41" i="10"/>
  <c r="E40" i="10"/>
  <c r="F40" i="10" s="1"/>
  <c r="I40" i="10"/>
  <c r="J40" i="10" s="1"/>
  <c r="B40" i="10"/>
  <c r="C40" i="10" s="1"/>
  <c r="G39" i="10"/>
  <c r="P38" i="10"/>
  <c r="I41" i="10" l="1"/>
  <c r="J41" i="10" s="1"/>
  <c r="A42" i="10"/>
  <c r="E41" i="10"/>
  <c r="F41" i="10" s="1"/>
  <c r="B41" i="10"/>
  <c r="C41" i="10" s="1"/>
  <c r="T37" i="10"/>
  <c r="U37" i="10" s="1"/>
  <c r="S37" i="10"/>
  <c r="G40" i="10"/>
  <c r="P39" i="10"/>
  <c r="Q38" i="10"/>
  <c r="R38" i="10"/>
  <c r="AF38" i="10"/>
  <c r="X38" i="10"/>
  <c r="AA37" i="10"/>
  <c r="Z37" i="10"/>
  <c r="AB37" i="10" s="1"/>
  <c r="AC37" i="10" s="1"/>
  <c r="K40" i="10"/>
  <c r="O39" i="10"/>
  <c r="M39" i="10" s="1"/>
  <c r="N39" i="10" s="1"/>
  <c r="W39" i="10"/>
  <c r="AG39" i="10" s="1"/>
  <c r="P40" i="10" l="1"/>
  <c r="Q40" i="10" s="1"/>
  <c r="S38" i="10"/>
  <c r="T38" i="10"/>
  <c r="U38" i="10" s="1"/>
  <c r="K41" i="10"/>
  <c r="W40" i="10"/>
  <c r="AG40" i="10" s="1"/>
  <c r="O40" i="10"/>
  <c r="M40" i="10" s="1"/>
  <c r="N40" i="10" s="1"/>
  <c r="E42" i="10"/>
  <c r="F42" i="10" s="1"/>
  <c r="A43" i="10"/>
  <c r="I42" i="10"/>
  <c r="J42" i="10" s="1"/>
  <c r="B42" i="10"/>
  <c r="C42" i="10" s="1"/>
  <c r="G41" i="10"/>
  <c r="Z38" i="10"/>
  <c r="AB38" i="10" s="1"/>
  <c r="AC38" i="10" s="1"/>
  <c r="AA38" i="10"/>
  <c r="AF39" i="10"/>
  <c r="Q39" i="10"/>
  <c r="X39" i="10"/>
  <c r="R39" i="10"/>
  <c r="Z39" i="10" l="1"/>
  <c r="AB39" i="10" s="1"/>
  <c r="AC39" i="10" s="1"/>
  <c r="AA39" i="10"/>
  <c r="T39" i="10"/>
  <c r="U39" i="10" s="1"/>
  <c r="S39" i="10"/>
  <c r="A44" i="10"/>
  <c r="E43" i="10"/>
  <c r="F43" i="10" s="1"/>
  <c r="I43" i="10"/>
  <c r="J43" i="10" s="1"/>
  <c r="B43" i="10"/>
  <c r="C43" i="10" s="1"/>
  <c r="K42" i="10"/>
  <c r="W41" i="10"/>
  <c r="AG41" i="10" s="1"/>
  <c r="O41" i="10"/>
  <c r="M41" i="10" s="1"/>
  <c r="N41" i="10" s="1"/>
  <c r="X40" i="10"/>
  <c r="G42" i="10"/>
  <c r="AF40" i="10"/>
  <c r="P41" i="10"/>
  <c r="R40" i="10"/>
  <c r="P42" i="10" l="1"/>
  <c r="Q42" i="10" s="1"/>
  <c r="A45" i="10"/>
  <c r="E44" i="10"/>
  <c r="F44" i="10" s="1"/>
  <c r="I44" i="10"/>
  <c r="J44" i="10" s="1"/>
  <c r="B44" i="10"/>
  <c r="C44" i="10" s="1"/>
  <c r="Z40" i="10"/>
  <c r="AB40" i="10" s="1"/>
  <c r="AC40" i="10" s="1"/>
  <c r="AA40" i="10"/>
  <c r="S40" i="10"/>
  <c r="T40" i="10"/>
  <c r="U40" i="10" s="1"/>
  <c r="G43" i="10"/>
  <c r="X41" i="10"/>
  <c r="AF41" i="10"/>
  <c r="Q41" i="10"/>
  <c r="R41" i="10"/>
  <c r="K43" i="10"/>
  <c r="W42" i="10"/>
  <c r="AG42" i="10" s="1"/>
  <c r="O42" i="10"/>
  <c r="M42" i="10" s="1"/>
  <c r="N42" i="10" s="1"/>
  <c r="P43" i="10" l="1"/>
  <c r="Q43" i="10" s="1"/>
  <c r="R42" i="10"/>
  <c r="S42" i="10" s="1"/>
  <c r="X42" i="10"/>
  <c r="Z42" i="10" s="1"/>
  <c r="AB42" i="10" s="1"/>
  <c r="AC42" i="10" s="1"/>
  <c r="K44" i="10"/>
  <c r="W43" i="10"/>
  <c r="AG43" i="10" s="1"/>
  <c r="O43" i="10"/>
  <c r="M43" i="10" s="1"/>
  <c r="N43" i="10" s="1"/>
  <c r="A46" i="10"/>
  <c r="I45" i="10"/>
  <c r="J45" i="10" s="1"/>
  <c r="E45" i="10"/>
  <c r="F45" i="10" s="1"/>
  <c r="B45" i="10"/>
  <c r="C45" i="10" s="1"/>
  <c r="T41" i="10"/>
  <c r="U41" i="10" s="1"/>
  <c r="S41" i="10"/>
  <c r="G44" i="10"/>
  <c r="Z41" i="10"/>
  <c r="AB41" i="10" s="1"/>
  <c r="AC41" i="10" s="1"/>
  <c r="AA41" i="10"/>
  <c r="AF42" i="10"/>
  <c r="X43" i="10" l="1"/>
  <c r="AA43" i="10" s="1"/>
  <c r="AF43" i="10"/>
  <c r="T42" i="10"/>
  <c r="U42" i="10" s="1"/>
  <c r="AA42" i="10"/>
  <c r="R43" i="10"/>
  <c r="S43" i="10" s="1"/>
  <c r="K45" i="10"/>
  <c r="W44" i="10"/>
  <c r="AG44" i="10" s="1"/>
  <c r="O44" i="10"/>
  <c r="M44" i="10" s="1"/>
  <c r="N44" i="10" s="1"/>
  <c r="G45" i="10"/>
  <c r="P44" i="10"/>
  <c r="E46" i="10"/>
  <c r="F46" i="10" s="1"/>
  <c r="A47" i="10"/>
  <c r="I46" i="10"/>
  <c r="J46" i="10" s="1"/>
  <c r="B46" i="10"/>
  <c r="C46" i="10" s="1"/>
  <c r="Z43" i="10" l="1"/>
  <c r="AB43" i="10" s="1"/>
  <c r="AC43" i="10" s="1"/>
  <c r="T43" i="10"/>
  <c r="U43" i="10" s="1"/>
  <c r="P45" i="10"/>
  <c r="Q45" i="10" s="1"/>
  <c r="A48" i="10"/>
  <c r="E47" i="10"/>
  <c r="F47" i="10" s="1"/>
  <c r="I47" i="10"/>
  <c r="J47" i="10" s="1"/>
  <c r="B47" i="10"/>
  <c r="C47" i="10" s="1"/>
  <c r="G46" i="10"/>
  <c r="AF44" i="10"/>
  <c r="Q44" i="10"/>
  <c r="R44" i="10"/>
  <c r="X44" i="10"/>
  <c r="K46" i="10"/>
  <c r="W45" i="10"/>
  <c r="AG45" i="10" s="1"/>
  <c r="O45" i="10"/>
  <c r="M45" i="10" s="1"/>
  <c r="N45" i="10" s="1"/>
  <c r="P46" i="10" l="1"/>
  <c r="Q46" i="10" s="1"/>
  <c r="AF45" i="10"/>
  <c r="A49" i="10"/>
  <c r="E48" i="10"/>
  <c r="F48" i="10" s="1"/>
  <c r="I48" i="10"/>
  <c r="J48" i="10" s="1"/>
  <c r="B48" i="10"/>
  <c r="C48" i="10" s="1"/>
  <c r="Z44" i="10"/>
  <c r="AB44" i="10" s="1"/>
  <c r="AC44" i="10" s="1"/>
  <c r="AA44" i="10"/>
  <c r="G47" i="10"/>
  <c r="X45" i="10"/>
  <c r="K47" i="10"/>
  <c r="W46" i="10"/>
  <c r="AG46" i="10" s="1"/>
  <c r="O46" i="10"/>
  <c r="M46" i="10" s="1"/>
  <c r="N46" i="10" s="1"/>
  <c r="S44" i="10"/>
  <c r="T44" i="10"/>
  <c r="U44" i="10" s="1"/>
  <c r="R45" i="10"/>
  <c r="R46" i="10" l="1"/>
  <c r="S46" i="10" s="1"/>
  <c r="T45" i="10"/>
  <c r="U45" i="10" s="1"/>
  <c r="S45" i="10"/>
  <c r="K48" i="10"/>
  <c r="W47" i="10"/>
  <c r="AG47" i="10" s="1"/>
  <c r="O47" i="10"/>
  <c r="M47" i="10" s="1"/>
  <c r="N47" i="10" s="1"/>
  <c r="I49" i="10"/>
  <c r="J49" i="10" s="1"/>
  <c r="A50" i="10"/>
  <c r="E49" i="10"/>
  <c r="F49" i="10" s="1"/>
  <c r="B49" i="10"/>
  <c r="C49" i="10" s="1"/>
  <c r="G48" i="10"/>
  <c r="AF46" i="10"/>
  <c r="P47" i="10"/>
  <c r="Z45" i="10"/>
  <c r="AB45" i="10" s="1"/>
  <c r="AC45" i="10" s="1"/>
  <c r="AA45" i="10"/>
  <c r="X46" i="10"/>
  <c r="T46" i="10" l="1"/>
  <c r="U46" i="10" s="1"/>
  <c r="P48" i="10"/>
  <c r="Q48" i="10" s="1"/>
  <c r="X47" i="10"/>
  <c r="AF47" i="10"/>
  <c r="Q47" i="10"/>
  <c r="R47" i="10"/>
  <c r="E50" i="10"/>
  <c r="F50" i="10" s="1"/>
  <c r="B50" i="10"/>
  <c r="C50" i="10" s="1"/>
  <c r="A51" i="10"/>
  <c r="I50" i="10"/>
  <c r="J50" i="10" s="1"/>
  <c r="Z46" i="10"/>
  <c r="AB46" i="10" s="1"/>
  <c r="AC46" i="10" s="1"/>
  <c r="AA46" i="10"/>
  <c r="K49" i="10"/>
  <c r="W48" i="10"/>
  <c r="AG48" i="10" s="1"/>
  <c r="O48" i="10"/>
  <c r="M48" i="10" s="1"/>
  <c r="N48" i="10" s="1"/>
  <c r="G49" i="10"/>
  <c r="E51" i="10" l="1"/>
  <c r="F51" i="10" s="1"/>
  <c r="B51" i="10"/>
  <c r="C51" i="10" s="1"/>
  <c r="A52" i="10"/>
  <c r="I51" i="10"/>
  <c r="J51" i="10" s="1"/>
  <c r="Z47" i="10"/>
  <c r="AB47" i="10" s="1"/>
  <c r="AC47" i="10" s="1"/>
  <c r="AA47" i="10"/>
  <c r="T47" i="10"/>
  <c r="U47" i="10" s="1"/>
  <c r="S47" i="10"/>
  <c r="G50" i="10"/>
  <c r="P49" i="10"/>
  <c r="AF48" i="10"/>
  <c r="K50" i="10"/>
  <c r="W49" i="10"/>
  <c r="AG49" i="10" s="1"/>
  <c r="O49" i="10"/>
  <c r="M49" i="10" s="1"/>
  <c r="N49" i="10" s="1"/>
  <c r="R48" i="10"/>
  <c r="X48" i="10"/>
  <c r="P50" i="10" l="1"/>
  <c r="Q50" i="10" s="1"/>
  <c r="O50" i="10"/>
  <c r="M50" i="10" s="1"/>
  <c r="N50" i="10" s="1"/>
  <c r="K51" i="10"/>
  <c r="W50" i="10"/>
  <c r="AG50" i="10" s="1"/>
  <c r="Z48" i="10"/>
  <c r="AB48" i="10" s="1"/>
  <c r="AC48" i="10" s="1"/>
  <c r="AA48" i="10"/>
  <c r="X49" i="10"/>
  <c r="AF49" i="10"/>
  <c r="Q49" i="10"/>
  <c r="R49" i="10"/>
  <c r="A53" i="10"/>
  <c r="I52" i="10"/>
  <c r="J52" i="10" s="1"/>
  <c r="E52" i="10"/>
  <c r="F52" i="10" s="1"/>
  <c r="B52" i="10"/>
  <c r="C52" i="10" s="1"/>
  <c r="S48" i="10"/>
  <c r="T48" i="10"/>
  <c r="U48" i="10" s="1"/>
  <c r="G51" i="10"/>
  <c r="X50" i="10" l="1"/>
  <c r="Z50" i="10" s="1"/>
  <c r="AB50" i="10" s="1"/>
  <c r="AC50" i="10" s="1"/>
  <c r="AF50" i="10"/>
  <c r="T49" i="10"/>
  <c r="U49" i="10" s="1"/>
  <c r="S49" i="10"/>
  <c r="K52" i="10"/>
  <c r="W51" i="10"/>
  <c r="AG51" i="10" s="1"/>
  <c r="O51" i="10"/>
  <c r="M51" i="10" s="1"/>
  <c r="N51" i="10" s="1"/>
  <c r="G52" i="10"/>
  <c r="R50" i="10"/>
  <c r="P51" i="10"/>
  <c r="P52" i="10" s="1"/>
  <c r="B53" i="10"/>
  <c r="C53" i="10" s="1"/>
  <c r="A54" i="10"/>
  <c r="I53" i="10"/>
  <c r="J53" i="10" s="1"/>
  <c r="E53" i="10"/>
  <c r="F53" i="10" s="1"/>
  <c r="Z49" i="10"/>
  <c r="AB49" i="10" s="1"/>
  <c r="AC49" i="10" s="1"/>
  <c r="AA49" i="10"/>
  <c r="AA50" i="10" l="1"/>
  <c r="S50" i="10"/>
  <c r="T50" i="10"/>
  <c r="U50" i="10" s="1"/>
  <c r="K53" i="10"/>
  <c r="W52" i="10"/>
  <c r="AG52" i="10" s="1"/>
  <c r="O52" i="10"/>
  <c r="M52" i="10" s="1"/>
  <c r="N52" i="10" s="1"/>
  <c r="G53" i="10"/>
  <c r="P53" i="10" s="1"/>
  <c r="Q52" i="10"/>
  <c r="A55" i="10"/>
  <c r="I54" i="10"/>
  <c r="J54" i="10" s="1"/>
  <c r="E54" i="10"/>
  <c r="F54" i="10" s="1"/>
  <c r="B54" i="10"/>
  <c r="C54" i="10" s="1"/>
  <c r="AF51" i="10"/>
  <c r="Q51" i="10"/>
  <c r="R51" i="10"/>
  <c r="X51" i="10"/>
  <c r="X52" i="10" l="1"/>
  <c r="AA52" i="10" s="1"/>
  <c r="AF52" i="10"/>
  <c r="Q53" i="10"/>
  <c r="R52" i="10"/>
  <c r="S51" i="10"/>
  <c r="T51" i="10"/>
  <c r="U51" i="10" s="1"/>
  <c r="E55" i="10"/>
  <c r="F55" i="10" s="1"/>
  <c r="A56" i="10"/>
  <c r="I55" i="10"/>
  <c r="J55" i="10" s="1"/>
  <c r="B55" i="10"/>
  <c r="C55" i="10" s="1"/>
  <c r="Z51" i="10"/>
  <c r="AB51" i="10" s="1"/>
  <c r="AC51" i="10" s="1"/>
  <c r="AA51" i="10"/>
  <c r="K54" i="10"/>
  <c r="W53" i="10"/>
  <c r="AG53" i="10" s="1"/>
  <c r="O53" i="10"/>
  <c r="M53" i="10" s="1"/>
  <c r="N53" i="10" s="1"/>
  <c r="G54" i="10"/>
  <c r="P54" i="10" s="1"/>
  <c r="Z52" i="10" l="1"/>
  <c r="AB52" i="10" s="1"/>
  <c r="AC52" i="10" s="1"/>
  <c r="AF53" i="10"/>
  <c r="T52" i="10"/>
  <c r="U52" i="10" s="1"/>
  <c r="S52" i="10"/>
  <c r="G55" i="10"/>
  <c r="P55" i="10" s="1"/>
  <c r="X53" i="10"/>
  <c r="K55" i="10"/>
  <c r="W54" i="10"/>
  <c r="AG54" i="10" s="1"/>
  <c r="O54" i="10"/>
  <c r="M54" i="10" s="1"/>
  <c r="N54" i="10" s="1"/>
  <c r="A57" i="10"/>
  <c r="I56" i="10"/>
  <c r="J56" i="10" s="1"/>
  <c r="E56" i="10"/>
  <c r="F56" i="10" s="1"/>
  <c r="B56" i="10"/>
  <c r="C56" i="10" s="1"/>
  <c r="Q54" i="10"/>
  <c r="R53" i="10"/>
  <c r="AF54" i="10" l="1"/>
  <c r="R54" i="10"/>
  <c r="S54" i="10" s="1"/>
  <c r="S53" i="10"/>
  <c r="T53" i="10"/>
  <c r="U53" i="10" s="1"/>
  <c r="Z53" i="10"/>
  <c r="AB53" i="10" s="1"/>
  <c r="AC53" i="10" s="1"/>
  <c r="AA53" i="10"/>
  <c r="A58" i="10"/>
  <c r="I57" i="10"/>
  <c r="J57" i="10" s="1"/>
  <c r="B57" i="10"/>
  <c r="C57" i="10" s="1"/>
  <c r="E57" i="10"/>
  <c r="F57" i="10" s="1"/>
  <c r="K56" i="10"/>
  <c r="O55" i="10"/>
  <c r="M55" i="10" s="1"/>
  <c r="N55" i="10" s="1"/>
  <c r="W55" i="10"/>
  <c r="AG55" i="10" s="1"/>
  <c r="Q55" i="10"/>
  <c r="X54" i="10"/>
  <c r="G56" i="10"/>
  <c r="AF55" i="10" l="1"/>
  <c r="T54" i="10"/>
  <c r="U54" i="10" s="1"/>
  <c r="R55" i="10"/>
  <c r="T55" i="10" s="1"/>
  <c r="U55" i="10" s="1"/>
  <c r="G57" i="10"/>
  <c r="Z54" i="10"/>
  <c r="AB54" i="10" s="1"/>
  <c r="AC54" i="10" s="1"/>
  <c r="AA54" i="10"/>
  <c r="K57" i="10"/>
  <c r="W56" i="10"/>
  <c r="AG56" i="10" s="1"/>
  <c r="O56" i="10"/>
  <c r="M56" i="10" s="1"/>
  <c r="N56" i="10" s="1"/>
  <c r="P56" i="10"/>
  <c r="X55" i="10"/>
  <c r="A59" i="10"/>
  <c r="I58" i="10"/>
  <c r="J58" i="10" s="1"/>
  <c r="E58" i="10"/>
  <c r="F58" i="10" s="1"/>
  <c r="B58" i="10"/>
  <c r="C58" i="10" s="1"/>
  <c r="S55" i="10" l="1"/>
  <c r="P57" i="10"/>
  <c r="Q57" i="10" s="1"/>
  <c r="E59" i="10"/>
  <c r="F59" i="10" s="1"/>
  <c r="B59" i="10"/>
  <c r="C59" i="10" s="1"/>
  <c r="A60" i="10"/>
  <c r="I59" i="10"/>
  <c r="J59" i="10" s="1"/>
  <c r="X56" i="10"/>
  <c r="AF56" i="10"/>
  <c r="Q56" i="10"/>
  <c r="R56" i="10"/>
  <c r="Z55" i="10"/>
  <c r="AB55" i="10" s="1"/>
  <c r="AC55" i="10" s="1"/>
  <c r="AA55" i="10"/>
  <c r="G58" i="10"/>
  <c r="K58" i="10"/>
  <c r="O57" i="10"/>
  <c r="M57" i="10" s="1"/>
  <c r="N57" i="10" s="1"/>
  <c r="W57" i="10"/>
  <c r="AG57" i="10" s="1"/>
  <c r="P58" i="10" l="1"/>
  <c r="Q58" i="10" s="1"/>
  <c r="T56" i="10"/>
  <c r="U56" i="10" s="1"/>
  <c r="S56" i="10"/>
  <c r="K59" i="10"/>
  <c r="W58" i="10"/>
  <c r="AG58" i="10" s="1"/>
  <c r="O58" i="10"/>
  <c r="M58" i="10" s="1"/>
  <c r="N58" i="10" s="1"/>
  <c r="Z56" i="10"/>
  <c r="AB56" i="10" s="1"/>
  <c r="AC56" i="10" s="1"/>
  <c r="AA56" i="10"/>
  <c r="A61" i="10"/>
  <c r="I60" i="10"/>
  <c r="J60" i="10" s="1"/>
  <c r="E60" i="10"/>
  <c r="F60" i="10" s="1"/>
  <c r="B60" i="10"/>
  <c r="C60" i="10" s="1"/>
  <c r="AF57" i="10"/>
  <c r="G59" i="10"/>
  <c r="R57" i="10"/>
  <c r="X57" i="10"/>
  <c r="P59" i="10" l="1"/>
  <c r="Q59" i="10" s="1"/>
  <c r="AF58" i="10"/>
  <c r="G60" i="10"/>
  <c r="X58" i="10"/>
  <c r="B61" i="10"/>
  <c r="C61" i="10" s="1"/>
  <c r="A62" i="10"/>
  <c r="I61" i="10"/>
  <c r="J61" i="10" s="1"/>
  <c r="E61" i="10"/>
  <c r="F61" i="10" s="1"/>
  <c r="S57" i="10"/>
  <c r="T57" i="10"/>
  <c r="U57" i="10" s="1"/>
  <c r="Z57" i="10"/>
  <c r="AB57" i="10" s="1"/>
  <c r="AC57" i="10" s="1"/>
  <c r="AA57" i="10"/>
  <c r="K60" i="10"/>
  <c r="O59" i="10"/>
  <c r="M59" i="10" s="1"/>
  <c r="N59" i="10" s="1"/>
  <c r="W59" i="10"/>
  <c r="AG59" i="10" s="1"/>
  <c r="R58" i="10"/>
  <c r="P60" i="10" l="1"/>
  <c r="Q60" i="10" s="1"/>
  <c r="AF59" i="10"/>
  <c r="G61" i="10"/>
  <c r="R59" i="10"/>
  <c r="T58" i="10"/>
  <c r="U58" i="10" s="1"/>
  <c r="S58" i="10"/>
  <c r="K61" i="10"/>
  <c r="W60" i="10"/>
  <c r="AG60" i="10" s="1"/>
  <c r="O60" i="10"/>
  <c r="M60" i="10" s="1"/>
  <c r="N60" i="10" s="1"/>
  <c r="A63" i="10"/>
  <c r="I62" i="10"/>
  <c r="J62" i="10" s="1"/>
  <c r="E62" i="10"/>
  <c r="F62" i="10" s="1"/>
  <c r="B62" i="10"/>
  <c r="C62" i="10" s="1"/>
  <c r="Z58" i="10"/>
  <c r="AB58" i="10" s="1"/>
  <c r="AC58" i="10" s="1"/>
  <c r="AA58" i="10"/>
  <c r="X59" i="10"/>
  <c r="P61" i="10" l="1"/>
  <c r="Q61" i="10" s="1"/>
  <c r="AF60" i="10"/>
  <c r="S59" i="10"/>
  <c r="T59" i="10"/>
  <c r="U59" i="10" s="1"/>
  <c r="X60" i="10"/>
  <c r="Z59" i="10"/>
  <c r="AB59" i="10" s="1"/>
  <c r="AC59" i="10" s="1"/>
  <c r="AA59" i="10"/>
  <c r="E63" i="10"/>
  <c r="F63" i="10" s="1"/>
  <c r="A64" i="10"/>
  <c r="I63" i="10"/>
  <c r="J63" i="10" s="1"/>
  <c r="B63" i="10"/>
  <c r="C63" i="10" s="1"/>
  <c r="K62" i="10"/>
  <c r="O61" i="10"/>
  <c r="M61" i="10" s="1"/>
  <c r="N61" i="10" s="1"/>
  <c r="W61" i="10"/>
  <c r="AG61" i="10" s="1"/>
  <c r="R60" i="10"/>
  <c r="G62" i="10"/>
  <c r="P62" i="10" l="1"/>
  <c r="Q62" i="10" s="1"/>
  <c r="K63" i="10"/>
  <c r="W62" i="10"/>
  <c r="AG62" i="10" s="1"/>
  <c r="O62" i="10"/>
  <c r="M62" i="10" s="1"/>
  <c r="N62" i="10" s="1"/>
  <c r="A65" i="10"/>
  <c r="I64" i="10"/>
  <c r="J64" i="10" s="1"/>
  <c r="B64" i="10"/>
  <c r="C64" i="10" s="1"/>
  <c r="E64" i="10"/>
  <c r="F64" i="10" s="1"/>
  <c r="G63" i="10"/>
  <c r="AF61" i="10"/>
  <c r="T60" i="10"/>
  <c r="U60" i="10" s="1"/>
  <c r="S60" i="10"/>
  <c r="R61" i="10"/>
  <c r="Z60" i="10"/>
  <c r="AB60" i="10" s="1"/>
  <c r="AC60" i="10" s="1"/>
  <c r="AA60" i="10"/>
  <c r="X61" i="10"/>
  <c r="P63" i="10" l="1"/>
  <c r="Q63" i="10" s="1"/>
  <c r="R62" i="10"/>
  <c r="T62" i="10" s="1"/>
  <c r="U62" i="10" s="1"/>
  <c r="AF62" i="10"/>
  <c r="X62" i="10"/>
  <c r="Z62" i="10" s="1"/>
  <c r="AB62" i="10" s="1"/>
  <c r="AC62" i="10" s="1"/>
  <c r="Z61" i="10"/>
  <c r="AB61" i="10" s="1"/>
  <c r="AC61" i="10" s="1"/>
  <c r="AA61" i="10"/>
  <c r="A66" i="10"/>
  <c r="I65" i="10"/>
  <c r="J65" i="10" s="1"/>
  <c r="E65" i="10"/>
  <c r="F65" i="10" s="1"/>
  <c r="B65" i="10"/>
  <c r="C65" i="10" s="1"/>
  <c r="K64" i="10"/>
  <c r="W63" i="10"/>
  <c r="AG63" i="10" s="1"/>
  <c r="O63" i="10"/>
  <c r="M63" i="10" s="1"/>
  <c r="N63" i="10" s="1"/>
  <c r="S61" i="10"/>
  <c r="T61" i="10"/>
  <c r="U61" i="10" s="1"/>
  <c r="G64" i="10"/>
  <c r="P64" i="10" l="1"/>
  <c r="Q64" i="10" s="1"/>
  <c r="S62" i="10"/>
  <c r="AA62" i="10"/>
  <c r="A67" i="10"/>
  <c r="I66" i="10"/>
  <c r="J66" i="10" s="1"/>
  <c r="E66" i="10"/>
  <c r="F66" i="10" s="1"/>
  <c r="B66" i="10"/>
  <c r="C66" i="10" s="1"/>
  <c r="K65" i="10"/>
  <c r="W64" i="10"/>
  <c r="AG64" i="10" s="1"/>
  <c r="O64" i="10"/>
  <c r="M64" i="10" s="1"/>
  <c r="N64" i="10" s="1"/>
  <c r="X63" i="10"/>
  <c r="R63" i="10"/>
  <c r="G65" i="10"/>
  <c r="AF63" i="10"/>
  <c r="Z63" i="10" l="1"/>
  <c r="AB63" i="10" s="1"/>
  <c r="AC63" i="10" s="1"/>
  <c r="AA63" i="10"/>
  <c r="K66" i="10"/>
  <c r="W65" i="10"/>
  <c r="AG65" i="10" s="1"/>
  <c r="O65" i="10"/>
  <c r="M65" i="10" s="1"/>
  <c r="N65" i="10" s="1"/>
  <c r="S63" i="10"/>
  <c r="T63" i="10"/>
  <c r="U63" i="10" s="1"/>
  <c r="G66" i="10"/>
  <c r="R64" i="10"/>
  <c r="P65" i="10"/>
  <c r="X64" i="10"/>
  <c r="E67" i="10"/>
  <c r="F67" i="10" s="1"/>
  <c r="A68" i="10"/>
  <c r="I67" i="10"/>
  <c r="J67" i="10" s="1"/>
  <c r="B67" i="10"/>
  <c r="C67" i="10" s="1"/>
  <c r="AF64" i="10"/>
  <c r="T64" i="10" l="1"/>
  <c r="U64" i="10" s="1"/>
  <c r="S64" i="10"/>
  <c r="Z64" i="10"/>
  <c r="AB64" i="10" s="1"/>
  <c r="AC64" i="10" s="1"/>
  <c r="AA64" i="10"/>
  <c r="G67" i="10"/>
  <c r="P66" i="10"/>
  <c r="A69" i="10"/>
  <c r="I68" i="10"/>
  <c r="J68" i="10" s="1"/>
  <c r="B68" i="10"/>
  <c r="C68" i="10" s="1"/>
  <c r="E68" i="10"/>
  <c r="F68" i="10" s="1"/>
  <c r="X65" i="10"/>
  <c r="R65" i="10"/>
  <c r="Q65" i="10"/>
  <c r="AF65" i="10"/>
  <c r="K67" i="10"/>
  <c r="W66" i="10"/>
  <c r="AG66" i="10" s="1"/>
  <c r="O66" i="10"/>
  <c r="M66" i="10" s="1"/>
  <c r="N66" i="10" s="1"/>
  <c r="P67" i="10" l="1"/>
  <c r="Q67" i="10" s="1"/>
  <c r="B69" i="10"/>
  <c r="C69" i="10" s="1"/>
  <c r="A70" i="10"/>
  <c r="I69" i="10"/>
  <c r="J69" i="10" s="1"/>
  <c r="E69" i="10"/>
  <c r="F69" i="10" s="1"/>
  <c r="Z65" i="10"/>
  <c r="AB65" i="10" s="1"/>
  <c r="AC65" i="10" s="1"/>
  <c r="AA65" i="10"/>
  <c r="G68" i="10"/>
  <c r="AF66" i="10"/>
  <c r="Q66" i="10"/>
  <c r="X66" i="10"/>
  <c r="R66" i="10"/>
  <c r="K68" i="10"/>
  <c r="W67" i="10"/>
  <c r="AG67" i="10" s="1"/>
  <c r="O67" i="10"/>
  <c r="M67" i="10" s="1"/>
  <c r="N67" i="10" s="1"/>
  <c r="S65" i="10"/>
  <c r="T65" i="10"/>
  <c r="U65" i="10" s="1"/>
  <c r="P68" i="10" l="1"/>
  <c r="Z66" i="10"/>
  <c r="AB66" i="10" s="1"/>
  <c r="AC66" i="10" s="1"/>
  <c r="AA66" i="10"/>
  <c r="K69" i="10"/>
  <c r="W68" i="10"/>
  <c r="AG68" i="10" s="1"/>
  <c r="O68" i="10"/>
  <c r="M68" i="10" s="1"/>
  <c r="N68" i="10" s="1"/>
  <c r="A71" i="10"/>
  <c r="I70" i="10"/>
  <c r="J70" i="10" s="1"/>
  <c r="E70" i="10"/>
  <c r="F70" i="10" s="1"/>
  <c r="B70" i="10"/>
  <c r="C70" i="10" s="1"/>
  <c r="AF67" i="10"/>
  <c r="T66" i="10"/>
  <c r="U66" i="10" s="1"/>
  <c r="S66" i="10"/>
  <c r="G69" i="10"/>
  <c r="X67" i="10"/>
  <c r="R67" i="10"/>
  <c r="AF68" i="10" l="1"/>
  <c r="X68" i="10"/>
  <c r="AA68" i="10" s="1"/>
  <c r="Q68" i="10"/>
  <c r="R68" i="10"/>
  <c r="T68" i="10" s="1"/>
  <c r="U68" i="10" s="1"/>
  <c r="Z67" i="10"/>
  <c r="AB67" i="10" s="1"/>
  <c r="AC67" i="10" s="1"/>
  <c r="AA67" i="10"/>
  <c r="S67" i="10"/>
  <c r="T67" i="10"/>
  <c r="U67" i="10" s="1"/>
  <c r="G70" i="10"/>
  <c r="P69" i="10"/>
  <c r="E71" i="10"/>
  <c r="F71" i="10" s="1"/>
  <c r="A72" i="10"/>
  <c r="I71" i="10"/>
  <c r="J71" i="10" s="1"/>
  <c r="B71" i="10"/>
  <c r="C71" i="10" s="1"/>
  <c r="K70" i="10"/>
  <c r="W69" i="10"/>
  <c r="AG69" i="10" s="1"/>
  <c r="O69" i="10"/>
  <c r="M69" i="10" s="1"/>
  <c r="N69" i="10" s="1"/>
  <c r="Z68" i="10" l="1"/>
  <c r="AB68" i="10" s="1"/>
  <c r="AC68" i="10" s="1"/>
  <c r="S68" i="10"/>
  <c r="P70" i="10"/>
  <c r="Q70" i="10" s="1"/>
  <c r="K71" i="10"/>
  <c r="W70" i="10"/>
  <c r="AG70" i="10" s="1"/>
  <c r="O70" i="10"/>
  <c r="M70" i="10" s="1"/>
  <c r="N70" i="10" s="1"/>
  <c r="A73" i="10"/>
  <c r="I72" i="10"/>
  <c r="J72" i="10" s="1"/>
  <c r="B72" i="10"/>
  <c r="C72" i="10" s="1"/>
  <c r="E72" i="10"/>
  <c r="F72" i="10" s="1"/>
  <c r="AF69" i="10"/>
  <c r="Q69" i="10"/>
  <c r="X69" i="10"/>
  <c r="R69" i="10"/>
  <c r="G71" i="10"/>
  <c r="Z69" i="10" l="1"/>
  <c r="AB69" i="10" s="1"/>
  <c r="AC69" i="10" s="1"/>
  <c r="AA69" i="10"/>
  <c r="G72" i="10"/>
  <c r="P71" i="10"/>
  <c r="AF70" i="10"/>
  <c r="E73" i="10"/>
  <c r="F73" i="10" s="1"/>
  <c r="A74" i="10"/>
  <c r="I73" i="10"/>
  <c r="J73" i="10" s="1"/>
  <c r="B73" i="10"/>
  <c r="C73" i="10" s="1"/>
  <c r="K72" i="10"/>
  <c r="W71" i="10"/>
  <c r="AG71" i="10" s="1"/>
  <c r="O71" i="10"/>
  <c r="M71" i="10" s="1"/>
  <c r="N71" i="10" s="1"/>
  <c r="X70" i="10"/>
  <c r="T69" i="10"/>
  <c r="U69" i="10" s="1"/>
  <c r="S69" i="10"/>
  <c r="R70" i="10"/>
  <c r="P72" i="10" l="1"/>
  <c r="Q72" i="10" s="1"/>
  <c r="S70" i="10"/>
  <c r="T70" i="10"/>
  <c r="U70" i="10" s="1"/>
  <c r="Z70" i="10"/>
  <c r="AB70" i="10" s="1"/>
  <c r="AC70" i="10" s="1"/>
  <c r="AA70" i="10"/>
  <c r="AF71" i="10"/>
  <c r="Q71" i="10"/>
  <c r="X71" i="10"/>
  <c r="R71" i="10"/>
  <c r="W72" i="10"/>
  <c r="AG72" i="10" s="1"/>
  <c r="K73" i="10"/>
  <c r="O72" i="10"/>
  <c r="M72" i="10" s="1"/>
  <c r="N72" i="10" s="1"/>
  <c r="I74" i="10"/>
  <c r="J74" i="10" s="1"/>
  <c r="A75" i="10"/>
  <c r="E74" i="10"/>
  <c r="F74" i="10" s="1"/>
  <c r="B74" i="10"/>
  <c r="C74" i="10" s="1"/>
  <c r="G73" i="10"/>
  <c r="S71" i="10" l="1"/>
  <c r="T71" i="10"/>
  <c r="U71" i="10" s="1"/>
  <c r="G74" i="10"/>
  <c r="X72" i="10"/>
  <c r="AF72" i="10"/>
  <c r="E75" i="10"/>
  <c r="F75" i="10" s="1"/>
  <c r="A76" i="10"/>
  <c r="I75" i="10"/>
  <c r="J75" i="10" s="1"/>
  <c r="B75" i="10"/>
  <c r="C75" i="10" s="1"/>
  <c r="P73" i="10"/>
  <c r="K74" i="10"/>
  <c r="W73" i="10"/>
  <c r="AG73" i="10" s="1"/>
  <c r="O73" i="10"/>
  <c r="M73" i="10" s="1"/>
  <c r="N73" i="10" s="1"/>
  <c r="Z71" i="10"/>
  <c r="AB71" i="10" s="1"/>
  <c r="AC71" i="10" s="1"/>
  <c r="AA71" i="10"/>
  <c r="R72" i="10"/>
  <c r="P74" i="10" l="1"/>
  <c r="Q74" i="10" s="1"/>
  <c r="S72" i="10"/>
  <c r="T72" i="10"/>
  <c r="U72" i="10" s="1"/>
  <c r="AF73" i="10"/>
  <c r="Q73" i="10"/>
  <c r="X73" i="10"/>
  <c r="R73" i="10"/>
  <c r="Z72" i="10"/>
  <c r="AB72" i="10" s="1"/>
  <c r="AC72" i="10" s="1"/>
  <c r="AA72" i="10"/>
  <c r="W74" i="10"/>
  <c r="AG74" i="10" s="1"/>
  <c r="O74" i="10"/>
  <c r="M74" i="10" s="1"/>
  <c r="N74" i="10" s="1"/>
  <c r="K75" i="10"/>
  <c r="A77" i="10"/>
  <c r="I76" i="10"/>
  <c r="J76" i="10" s="1"/>
  <c r="B76" i="10"/>
  <c r="C76" i="10" s="1"/>
  <c r="E76" i="10"/>
  <c r="F76" i="10" s="1"/>
  <c r="G75" i="10"/>
  <c r="G76" i="10" l="1"/>
  <c r="AF74" i="10"/>
  <c r="P75" i="10"/>
  <c r="Z73" i="10"/>
  <c r="AB73" i="10" s="1"/>
  <c r="AC73" i="10" s="1"/>
  <c r="AA73" i="10"/>
  <c r="T73" i="10"/>
  <c r="U73" i="10" s="1"/>
  <c r="S73" i="10"/>
  <c r="E77" i="10"/>
  <c r="F77" i="10" s="1"/>
  <c r="I77" i="10"/>
  <c r="J77" i="10" s="1"/>
  <c r="B77" i="10"/>
  <c r="C77" i="10" s="1"/>
  <c r="A78" i="10"/>
  <c r="K76" i="10"/>
  <c r="W75" i="10"/>
  <c r="AG75" i="10" s="1"/>
  <c r="O75" i="10"/>
  <c r="M75" i="10" s="1"/>
  <c r="N75" i="10" s="1"/>
  <c r="X74" i="10"/>
  <c r="R74" i="10"/>
  <c r="P76" i="10" l="1"/>
  <c r="Q76" i="10" s="1"/>
  <c r="S74" i="10"/>
  <c r="T74" i="10"/>
  <c r="U74" i="10" s="1"/>
  <c r="AF75" i="10"/>
  <c r="Q75" i="10"/>
  <c r="X75" i="10"/>
  <c r="R75" i="10"/>
  <c r="I78" i="10"/>
  <c r="J78" i="10" s="1"/>
  <c r="A79" i="10"/>
  <c r="E78" i="10"/>
  <c r="F78" i="10" s="1"/>
  <c r="B78" i="10"/>
  <c r="C78" i="10" s="1"/>
  <c r="G77" i="10"/>
  <c r="Z74" i="10"/>
  <c r="AB74" i="10" s="1"/>
  <c r="AC74" i="10" s="1"/>
  <c r="AA74" i="10"/>
  <c r="W76" i="10"/>
  <c r="AG76" i="10" s="1"/>
  <c r="O76" i="10"/>
  <c r="M76" i="10" s="1"/>
  <c r="N76" i="10" s="1"/>
  <c r="K77" i="10"/>
  <c r="P77" i="10" l="1"/>
  <c r="Q77" i="10" s="1"/>
  <c r="K78" i="10"/>
  <c r="W77" i="10"/>
  <c r="AG77" i="10" s="1"/>
  <c r="O77" i="10"/>
  <c r="M77" i="10" s="1"/>
  <c r="N77" i="10" s="1"/>
  <c r="E79" i="10"/>
  <c r="F79" i="10" s="1"/>
  <c r="A80" i="10"/>
  <c r="I79" i="10"/>
  <c r="J79" i="10" s="1"/>
  <c r="B79" i="10"/>
  <c r="C79" i="10" s="1"/>
  <c r="Z75" i="10"/>
  <c r="AB75" i="10" s="1"/>
  <c r="AC75" i="10" s="1"/>
  <c r="AA75" i="10"/>
  <c r="R76" i="10"/>
  <c r="S75" i="10"/>
  <c r="T75" i="10"/>
  <c r="U75" i="10" s="1"/>
  <c r="G78" i="10"/>
  <c r="X76" i="10"/>
  <c r="AF76" i="10"/>
  <c r="X77" i="10" l="1"/>
  <c r="AA77" i="10" s="1"/>
  <c r="R77" i="10"/>
  <c r="T77" i="10" s="1"/>
  <c r="U77" i="10" s="1"/>
  <c r="AF77" i="10"/>
  <c r="S76" i="10"/>
  <c r="T76" i="10"/>
  <c r="U76" i="10" s="1"/>
  <c r="A81" i="10"/>
  <c r="I80" i="10"/>
  <c r="J80" i="10" s="1"/>
  <c r="B80" i="10"/>
  <c r="C80" i="10" s="1"/>
  <c r="E80" i="10"/>
  <c r="F80" i="10" s="1"/>
  <c r="G79" i="10"/>
  <c r="W78" i="10"/>
  <c r="AG78" i="10" s="1"/>
  <c r="K79" i="10"/>
  <c r="O78" i="10"/>
  <c r="M78" i="10" s="1"/>
  <c r="N78" i="10" s="1"/>
  <c r="Z76" i="10"/>
  <c r="AB76" i="10" s="1"/>
  <c r="AC76" i="10" s="1"/>
  <c r="AA76" i="10"/>
  <c r="P78" i="10"/>
  <c r="Z77" i="10" l="1"/>
  <c r="AB77" i="10" s="1"/>
  <c r="AC77" i="10" s="1"/>
  <c r="S77" i="10"/>
  <c r="P79" i="10"/>
  <c r="Q79" i="10" s="1"/>
  <c r="K80" i="10"/>
  <c r="W79" i="10"/>
  <c r="AG79" i="10" s="1"/>
  <c r="O79" i="10"/>
  <c r="M79" i="10" s="1"/>
  <c r="N79" i="10" s="1"/>
  <c r="G80" i="10"/>
  <c r="AF78" i="10"/>
  <c r="Q78" i="10"/>
  <c r="X78" i="10"/>
  <c r="R78" i="10"/>
  <c r="E81" i="10"/>
  <c r="F81" i="10" s="1"/>
  <c r="A82" i="10"/>
  <c r="B81" i="10"/>
  <c r="C81" i="10" s="1"/>
  <c r="I81" i="10"/>
  <c r="J81" i="10" s="1"/>
  <c r="X79" i="10" l="1"/>
  <c r="Z79" i="10" s="1"/>
  <c r="AB79" i="10" s="1"/>
  <c r="AC79" i="10" s="1"/>
  <c r="Z78" i="10"/>
  <c r="AB78" i="10" s="1"/>
  <c r="AC78" i="10" s="1"/>
  <c r="AA78" i="10"/>
  <c r="AF79" i="10"/>
  <c r="I82" i="10"/>
  <c r="J82" i="10" s="1"/>
  <c r="A83" i="10"/>
  <c r="E82" i="10"/>
  <c r="F82" i="10" s="1"/>
  <c r="B82" i="10"/>
  <c r="C82" i="10" s="1"/>
  <c r="S78" i="10"/>
  <c r="T78" i="10"/>
  <c r="U78" i="10" s="1"/>
  <c r="W80" i="10"/>
  <c r="AG80" i="10" s="1"/>
  <c r="K81" i="10"/>
  <c r="O80" i="10"/>
  <c r="M80" i="10" s="1"/>
  <c r="N80" i="10" s="1"/>
  <c r="G81" i="10"/>
  <c r="P80" i="10"/>
  <c r="R79" i="10"/>
  <c r="AA79" i="10" l="1"/>
  <c r="AF80" i="10"/>
  <c r="Q80" i="10"/>
  <c r="R80" i="10"/>
  <c r="X80" i="10"/>
  <c r="A84" i="10"/>
  <c r="E83" i="10"/>
  <c r="F83" i="10" s="1"/>
  <c r="I83" i="10"/>
  <c r="J83" i="10" s="1"/>
  <c r="B83" i="10"/>
  <c r="C83" i="10" s="1"/>
  <c r="S79" i="10"/>
  <c r="T79" i="10"/>
  <c r="U79" i="10" s="1"/>
  <c r="K82" i="10"/>
  <c r="W81" i="10"/>
  <c r="AG81" i="10" s="1"/>
  <c r="O81" i="10"/>
  <c r="M81" i="10" s="1"/>
  <c r="N81" i="10" s="1"/>
  <c r="P81" i="10"/>
  <c r="G82" i="10"/>
  <c r="AF81" i="10" l="1"/>
  <c r="Q81" i="10"/>
  <c r="X81" i="10"/>
  <c r="R81" i="10"/>
  <c r="Z80" i="10"/>
  <c r="AB80" i="10" s="1"/>
  <c r="AC80" i="10" s="1"/>
  <c r="AA80" i="10"/>
  <c r="W82" i="10"/>
  <c r="AG82" i="10" s="1"/>
  <c r="O82" i="10"/>
  <c r="M82" i="10" s="1"/>
  <c r="N82" i="10" s="1"/>
  <c r="K83" i="10"/>
  <c r="I84" i="10"/>
  <c r="J84" i="10" s="1"/>
  <c r="B84" i="10"/>
  <c r="C84" i="10" s="1"/>
  <c r="A85" i="10"/>
  <c r="E84" i="10"/>
  <c r="F84" i="10" s="1"/>
  <c r="G83" i="10"/>
  <c r="P82" i="10"/>
  <c r="S80" i="10"/>
  <c r="T80" i="10"/>
  <c r="U80" i="10" s="1"/>
  <c r="T81" i="10" l="1"/>
  <c r="U81" i="10" s="1"/>
  <c r="S81" i="10"/>
  <c r="I85" i="10"/>
  <c r="J85" i="10" s="1"/>
  <c r="E85" i="10"/>
  <c r="F85" i="10" s="1"/>
  <c r="A86" i="10"/>
  <c r="B85" i="10"/>
  <c r="C85" i="10" s="1"/>
  <c r="K84" i="10"/>
  <c r="W83" i="10"/>
  <c r="AG83" i="10" s="1"/>
  <c r="O83" i="10"/>
  <c r="M83" i="10" s="1"/>
  <c r="N83" i="10" s="1"/>
  <c r="G84" i="10"/>
  <c r="AF82" i="10"/>
  <c r="Q82" i="10"/>
  <c r="X82" i="10"/>
  <c r="R82" i="10"/>
  <c r="Z81" i="10"/>
  <c r="AB81" i="10" s="1"/>
  <c r="AC81" i="10" s="1"/>
  <c r="AA81" i="10"/>
  <c r="P83" i="10"/>
  <c r="Z82" i="10" l="1"/>
  <c r="AB82" i="10" s="1"/>
  <c r="AC82" i="10" s="1"/>
  <c r="AA82" i="10"/>
  <c r="K85" i="10"/>
  <c r="W84" i="10"/>
  <c r="AG84" i="10" s="1"/>
  <c r="O84" i="10"/>
  <c r="M84" i="10" s="1"/>
  <c r="N84" i="10" s="1"/>
  <c r="I86" i="10"/>
  <c r="J86" i="10" s="1"/>
  <c r="B86" i="10"/>
  <c r="C86" i="10" s="1"/>
  <c r="A87" i="10"/>
  <c r="E86" i="10"/>
  <c r="F86" i="10" s="1"/>
  <c r="S82" i="10"/>
  <c r="T82" i="10"/>
  <c r="U82" i="10" s="1"/>
  <c r="G85" i="10"/>
  <c r="P84" i="10"/>
  <c r="AF83" i="10"/>
  <c r="Q83" i="10"/>
  <c r="X83" i="10"/>
  <c r="R83" i="10"/>
  <c r="Z83" i="10" l="1"/>
  <c r="AB83" i="10" s="1"/>
  <c r="AC83" i="10" s="1"/>
  <c r="AA83" i="10"/>
  <c r="S83" i="10"/>
  <c r="T83" i="10"/>
  <c r="U83" i="10" s="1"/>
  <c r="R84" i="10"/>
  <c r="AF84" i="10"/>
  <c r="Q84" i="10"/>
  <c r="X84" i="10"/>
  <c r="W85" i="10"/>
  <c r="AG85" i="10" s="1"/>
  <c r="O85" i="10"/>
  <c r="M85" i="10" s="1"/>
  <c r="N85" i="10" s="1"/>
  <c r="K86" i="10"/>
  <c r="I87" i="10"/>
  <c r="J87" i="10" s="1"/>
  <c r="A88" i="10"/>
  <c r="E87" i="10"/>
  <c r="F87" i="10" s="1"/>
  <c r="B87" i="10"/>
  <c r="C87" i="10" s="1"/>
  <c r="G86" i="10"/>
  <c r="P85" i="10"/>
  <c r="P86" i="10" l="1"/>
  <c r="Q86" i="10" s="1"/>
  <c r="W86" i="10"/>
  <c r="AG86" i="10" s="1"/>
  <c r="O86" i="10"/>
  <c r="M86" i="10" s="1"/>
  <c r="N86" i="10" s="1"/>
  <c r="K87" i="10"/>
  <c r="Z84" i="10"/>
  <c r="AB84" i="10" s="1"/>
  <c r="AC84" i="10" s="1"/>
  <c r="AA84" i="10"/>
  <c r="G87" i="10"/>
  <c r="X85" i="10"/>
  <c r="Q85" i="10"/>
  <c r="AF85" i="10"/>
  <c r="R85" i="10"/>
  <c r="S84" i="10"/>
  <c r="T84" i="10"/>
  <c r="U84" i="10" s="1"/>
  <c r="I88" i="10"/>
  <c r="J88" i="10" s="1"/>
  <c r="B88" i="10"/>
  <c r="C88" i="10" s="1"/>
  <c r="E88" i="10"/>
  <c r="F88" i="10" s="1"/>
  <c r="A89" i="10"/>
  <c r="A90" i="10" l="1"/>
  <c r="I89" i="10"/>
  <c r="J89" i="10" s="1"/>
  <c r="E89" i="10"/>
  <c r="F89" i="10" s="1"/>
  <c r="B89" i="10"/>
  <c r="C89" i="10" s="1"/>
  <c r="T85" i="10"/>
  <c r="U85" i="10" s="1"/>
  <c r="S85" i="10"/>
  <c r="G88" i="10"/>
  <c r="P87" i="10"/>
  <c r="R86" i="10"/>
  <c r="AA85" i="10"/>
  <c r="Z85" i="10"/>
  <c r="AB85" i="10" s="1"/>
  <c r="AC85" i="10" s="1"/>
  <c r="AF86" i="10"/>
  <c r="W87" i="10"/>
  <c r="AG87" i="10" s="1"/>
  <c r="O87" i="10"/>
  <c r="M87" i="10" s="1"/>
  <c r="N87" i="10" s="1"/>
  <c r="K88" i="10"/>
  <c r="X86" i="10"/>
  <c r="P88" i="10" l="1"/>
  <c r="Q88" i="10" s="1"/>
  <c r="AA86" i="10"/>
  <c r="Z86" i="10"/>
  <c r="AB86" i="10" s="1"/>
  <c r="AC86" i="10" s="1"/>
  <c r="S86" i="10"/>
  <c r="T86" i="10"/>
  <c r="U86" i="10" s="1"/>
  <c r="A91" i="10"/>
  <c r="E90" i="10"/>
  <c r="F90" i="10" s="1"/>
  <c r="B90" i="10"/>
  <c r="C90" i="10" s="1"/>
  <c r="I90" i="10"/>
  <c r="J90" i="10" s="1"/>
  <c r="G89" i="10"/>
  <c r="W88" i="10"/>
  <c r="AG88" i="10" s="1"/>
  <c r="O88" i="10"/>
  <c r="M88" i="10" s="1"/>
  <c r="N88" i="10" s="1"/>
  <c r="K89" i="10"/>
  <c r="X87" i="10"/>
  <c r="AF87" i="10"/>
  <c r="R87" i="10"/>
  <c r="Q87" i="10"/>
  <c r="P89" i="10" l="1"/>
  <c r="Q89" i="10" s="1"/>
  <c r="T87" i="10"/>
  <c r="U87" i="10" s="1"/>
  <c r="S87" i="10"/>
  <c r="K90" i="10"/>
  <c r="O89" i="10"/>
  <c r="M89" i="10" s="1"/>
  <c r="N89" i="10" s="1"/>
  <c r="W89" i="10"/>
  <c r="AG89" i="10" s="1"/>
  <c r="G90" i="10"/>
  <c r="X88" i="10"/>
  <c r="A92" i="10"/>
  <c r="B91" i="10"/>
  <c r="C91" i="10" s="1"/>
  <c r="I91" i="10"/>
  <c r="J91" i="10" s="1"/>
  <c r="E91" i="10"/>
  <c r="F91" i="10" s="1"/>
  <c r="R88" i="10"/>
  <c r="AA87" i="10"/>
  <c r="Z87" i="10"/>
  <c r="AB87" i="10" s="1"/>
  <c r="AC87" i="10" s="1"/>
  <c r="AF88" i="10"/>
  <c r="P90" i="10" l="1"/>
  <c r="Q90" i="10" s="1"/>
  <c r="X89" i="10"/>
  <c r="AA89" i="10" s="1"/>
  <c r="AF89" i="10"/>
  <c r="S88" i="10"/>
  <c r="T88" i="10"/>
  <c r="U88" i="10" s="1"/>
  <c r="Z88" i="10"/>
  <c r="AB88" i="10" s="1"/>
  <c r="AC88" i="10" s="1"/>
  <c r="AA88" i="10"/>
  <c r="R89" i="10"/>
  <c r="A93" i="10"/>
  <c r="E92" i="10"/>
  <c r="F92" i="10" s="1"/>
  <c r="B92" i="10"/>
  <c r="C92" i="10" s="1"/>
  <c r="I92" i="10"/>
  <c r="J92" i="10" s="1"/>
  <c r="K91" i="10"/>
  <c r="W90" i="10"/>
  <c r="AG90" i="10" s="1"/>
  <c r="O90" i="10"/>
  <c r="M90" i="10" s="1"/>
  <c r="N90" i="10" s="1"/>
  <c r="G91" i="10"/>
  <c r="P91" i="10" l="1"/>
  <c r="Q91" i="10" s="1"/>
  <c r="Z89" i="10"/>
  <c r="AB89" i="10" s="1"/>
  <c r="AC89" i="10" s="1"/>
  <c r="X90" i="10"/>
  <c r="AA90" i="10" s="1"/>
  <c r="A94" i="10"/>
  <c r="B93" i="10"/>
  <c r="C93" i="10" s="1"/>
  <c r="E93" i="10"/>
  <c r="F93" i="10" s="1"/>
  <c r="I93" i="10"/>
  <c r="J93" i="10" s="1"/>
  <c r="R90" i="10"/>
  <c r="K92" i="10"/>
  <c r="W91" i="10"/>
  <c r="AG91" i="10" s="1"/>
  <c r="O91" i="10"/>
  <c r="M91" i="10" s="1"/>
  <c r="N91" i="10" s="1"/>
  <c r="AF90" i="10"/>
  <c r="T89" i="10"/>
  <c r="U89" i="10" s="1"/>
  <c r="S89" i="10"/>
  <c r="G92" i="10"/>
  <c r="Z90" i="10" l="1"/>
  <c r="AB90" i="10" s="1"/>
  <c r="AC90" i="10" s="1"/>
  <c r="G93" i="10"/>
  <c r="E94" i="10"/>
  <c r="F94" i="10" s="1"/>
  <c r="B94" i="10"/>
  <c r="C94" i="10" s="1"/>
  <c r="A95" i="10"/>
  <c r="I94" i="10"/>
  <c r="J94" i="10" s="1"/>
  <c r="R91" i="10"/>
  <c r="K93" i="10"/>
  <c r="W92" i="10"/>
  <c r="AG92" i="10" s="1"/>
  <c r="O92" i="10"/>
  <c r="M92" i="10" s="1"/>
  <c r="N92" i="10" s="1"/>
  <c r="X91" i="10"/>
  <c r="T90" i="10"/>
  <c r="U90" i="10" s="1"/>
  <c r="S90" i="10"/>
  <c r="P92" i="10"/>
  <c r="AF91" i="10"/>
  <c r="P93" i="10" l="1"/>
  <c r="Q93" i="10" s="1"/>
  <c r="G94" i="10"/>
  <c r="K94" i="10"/>
  <c r="W93" i="10"/>
  <c r="AG93" i="10" s="1"/>
  <c r="O93" i="10"/>
  <c r="M93" i="10" s="1"/>
  <c r="N93" i="10" s="1"/>
  <c r="Z91" i="10"/>
  <c r="AB91" i="10" s="1"/>
  <c r="AC91" i="10" s="1"/>
  <c r="AA91" i="10"/>
  <c r="E95" i="10"/>
  <c r="F95" i="10" s="1"/>
  <c r="B95" i="10"/>
  <c r="C95" i="10" s="1"/>
  <c r="I95" i="10"/>
  <c r="J95" i="10" s="1"/>
  <c r="A96" i="10"/>
  <c r="X92" i="10"/>
  <c r="AF92" i="10"/>
  <c r="Q92" i="10"/>
  <c r="R92" i="10"/>
  <c r="S91" i="10"/>
  <c r="T91" i="10"/>
  <c r="U91" i="10" s="1"/>
  <c r="P94" i="10" l="1"/>
  <c r="Q94" i="10" s="1"/>
  <c r="AA92" i="10"/>
  <c r="Z92" i="10"/>
  <c r="AB92" i="10" s="1"/>
  <c r="AC92" i="10" s="1"/>
  <c r="R93" i="10"/>
  <c r="G95" i="10"/>
  <c r="X93" i="10"/>
  <c r="T92" i="10"/>
  <c r="U92" i="10" s="1"/>
  <c r="S92" i="10"/>
  <c r="K95" i="10"/>
  <c r="W94" i="10"/>
  <c r="AG94" i="10" s="1"/>
  <c r="O94" i="10"/>
  <c r="M94" i="10" s="1"/>
  <c r="N94" i="10" s="1"/>
  <c r="AF93" i="10"/>
  <c r="I96" i="10"/>
  <c r="J96" i="10" s="1"/>
  <c r="E96" i="10"/>
  <c r="F96" i="10" s="1"/>
  <c r="A97" i="10"/>
  <c r="B96" i="10"/>
  <c r="C96" i="10" s="1"/>
  <c r="X94" i="10" l="1"/>
  <c r="AA94" i="10" s="1"/>
  <c r="K96" i="10"/>
  <c r="W95" i="10"/>
  <c r="AG95" i="10" s="1"/>
  <c r="O95" i="10"/>
  <c r="M95" i="10" s="1"/>
  <c r="N95" i="10" s="1"/>
  <c r="B97" i="10"/>
  <c r="C97" i="10" s="1"/>
  <c r="I97" i="10"/>
  <c r="J97" i="10" s="1"/>
  <c r="A98" i="10"/>
  <c r="E97" i="10"/>
  <c r="F97" i="10" s="1"/>
  <c r="S93" i="10"/>
  <c r="T93" i="10"/>
  <c r="U93" i="10" s="1"/>
  <c r="G96" i="10"/>
  <c r="P95" i="10"/>
  <c r="AF94" i="10"/>
  <c r="R94" i="10"/>
  <c r="Z93" i="10"/>
  <c r="AB93" i="10" s="1"/>
  <c r="AC93" i="10" s="1"/>
  <c r="AA93" i="10"/>
  <c r="Z94" i="10" l="1"/>
  <c r="AB94" i="10" s="1"/>
  <c r="AC94" i="10" s="1"/>
  <c r="K97" i="10"/>
  <c r="W96" i="10"/>
  <c r="AG96" i="10" s="1"/>
  <c r="O96" i="10"/>
  <c r="M96" i="10" s="1"/>
  <c r="N96" i="10" s="1"/>
  <c r="T94" i="10"/>
  <c r="U94" i="10" s="1"/>
  <c r="S94" i="10"/>
  <c r="E98" i="10"/>
  <c r="F98" i="10" s="1"/>
  <c r="I98" i="10"/>
  <c r="J98" i="10" s="1"/>
  <c r="A99" i="10"/>
  <c r="B98" i="10"/>
  <c r="C98" i="10" s="1"/>
  <c r="G97" i="10"/>
  <c r="P96" i="10"/>
  <c r="AF95" i="10"/>
  <c r="Q95" i="10"/>
  <c r="R95" i="10"/>
  <c r="X95" i="10"/>
  <c r="Z95" i="10" l="1"/>
  <c r="AB95" i="10" s="1"/>
  <c r="AC95" i="10" s="1"/>
  <c r="AA95" i="10"/>
  <c r="E99" i="10"/>
  <c r="F99" i="10" s="1"/>
  <c r="B99" i="10"/>
  <c r="C99" i="10" s="1"/>
  <c r="A100" i="10"/>
  <c r="I99" i="10"/>
  <c r="J99" i="10" s="1"/>
  <c r="G98" i="10"/>
  <c r="K98" i="10"/>
  <c r="W97" i="10"/>
  <c r="AG97" i="10" s="1"/>
  <c r="O97" i="10"/>
  <c r="M97" i="10" s="1"/>
  <c r="N97" i="10" s="1"/>
  <c r="P97" i="10"/>
  <c r="S95" i="10"/>
  <c r="T95" i="10"/>
  <c r="U95" i="10" s="1"/>
  <c r="X96" i="10"/>
  <c r="AF96" i="10"/>
  <c r="Q96" i="10"/>
  <c r="R96" i="10"/>
  <c r="G99" i="10" l="1"/>
  <c r="T96" i="10"/>
  <c r="U96" i="10" s="1"/>
  <c r="S96" i="10"/>
  <c r="Z96" i="10"/>
  <c r="AB96" i="10" s="1"/>
  <c r="AC96" i="10" s="1"/>
  <c r="AA96" i="10"/>
  <c r="P98" i="10"/>
  <c r="AF97" i="10"/>
  <c r="Q97" i="10"/>
  <c r="R97" i="10"/>
  <c r="X97" i="10"/>
  <c r="K99" i="10"/>
  <c r="W98" i="10"/>
  <c r="AG98" i="10" s="1"/>
  <c r="O98" i="10"/>
  <c r="M98" i="10" s="1"/>
  <c r="N98" i="10" s="1"/>
  <c r="E100" i="10"/>
  <c r="F100" i="10" s="1"/>
  <c r="B100" i="10"/>
  <c r="C100" i="10" s="1"/>
  <c r="I100" i="10"/>
  <c r="J100" i="10" s="1"/>
  <c r="A101" i="10"/>
  <c r="P99" i="10" l="1"/>
  <c r="Q99" i="10" s="1"/>
  <c r="S97" i="10"/>
  <c r="T97" i="10"/>
  <c r="U97" i="10" s="1"/>
  <c r="G100" i="10"/>
  <c r="Z97" i="10"/>
  <c r="AB97" i="10" s="1"/>
  <c r="AC97" i="10" s="1"/>
  <c r="AA97" i="10"/>
  <c r="X98" i="10"/>
  <c r="AF98" i="10"/>
  <c r="Q98" i="10"/>
  <c r="R98" i="10"/>
  <c r="I101" i="10"/>
  <c r="J101" i="10" s="1"/>
  <c r="E101" i="10"/>
  <c r="F101" i="10" s="1"/>
  <c r="A102" i="10"/>
  <c r="B101" i="10"/>
  <c r="C101" i="10" s="1"/>
  <c r="O99" i="10"/>
  <c r="M99" i="10" s="1"/>
  <c r="N99" i="10" s="1"/>
  <c r="K100" i="10"/>
  <c r="W99" i="10"/>
  <c r="AG99" i="10" s="1"/>
  <c r="P100" i="10" l="1"/>
  <c r="Q100" i="10" s="1"/>
  <c r="X99" i="10"/>
  <c r="G101" i="10"/>
  <c r="T98" i="10"/>
  <c r="U98" i="10" s="1"/>
  <c r="S98" i="10"/>
  <c r="AF99" i="10"/>
  <c r="W100" i="10"/>
  <c r="AG100" i="10" s="1"/>
  <c r="O100" i="10"/>
  <c r="M100" i="10" s="1"/>
  <c r="N100" i="10" s="1"/>
  <c r="K101" i="10"/>
  <c r="B102" i="10"/>
  <c r="C102" i="10" s="1"/>
  <c r="I102" i="10"/>
  <c r="J102" i="10" s="1"/>
  <c r="A103" i="10"/>
  <c r="E102" i="10"/>
  <c r="F102" i="10" s="1"/>
  <c r="Z98" i="10"/>
  <c r="AB98" i="10" s="1"/>
  <c r="AC98" i="10" s="1"/>
  <c r="AA98" i="10"/>
  <c r="R99" i="10"/>
  <c r="P101" i="10" l="1"/>
  <c r="Q101" i="10" s="1"/>
  <c r="I103" i="10"/>
  <c r="J103" i="10" s="1"/>
  <c r="A104" i="10"/>
  <c r="B103" i="10"/>
  <c r="C103" i="10" s="1"/>
  <c r="E103" i="10"/>
  <c r="F103" i="10" s="1"/>
  <c r="K102" i="10"/>
  <c r="W101" i="10"/>
  <c r="AG101" i="10" s="1"/>
  <c r="O101" i="10"/>
  <c r="M101" i="10" s="1"/>
  <c r="N101" i="10" s="1"/>
  <c r="Z99" i="10"/>
  <c r="AB99" i="10" s="1"/>
  <c r="AC99" i="10" s="1"/>
  <c r="AA99" i="10"/>
  <c r="R100" i="10"/>
  <c r="G102" i="10"/>
  <c r="X100" i="10"/>
  <c r="S99" i="10"/>
  <c r="T99" i="10"/>
  <c r="U99" i="10" s="1"/>
  <c r="AF100" i="10"/>
  <c r="P102" i="10" l="1"/>
  <c r="Q102" i="10" s="1"/>
  <c r="Z100" i="10"/>
  <c r="AB100" i="10" s="1"/>
  <c r="AC100" i="10" s="1"/>
  <c r="AA100" i="10"/>
  <c r="W102" i="10"/>
  <c r="AG102" i="10" s="1"/>
  <c r="O102" i="10"/>
  <c r="M102" i="10" s="1"/>
  <c r="N102" i="10" s="1"/>
  <c r="K103" i="10"/>
  <c r="E104" i="10"/>
  <c r="F104" i="10" s="1"/>
  <c r="B104" i="10"/>
  <c r="C104" i="10" s="1"/>
  <c r="A105" i="10"/>
  <c r="I104" i="10"/>
  <c r="J104" i="10" s="1"/>
  <c r="R101" i="10"/>
  <c r="AF101" i="10"/>
  <c r="S100" i="10"/>
  <c r="T100" i="10"/>
  <c r="U100" i="10" s="1"/>
  <c r="G103" i="10"/>
  <c r="X101" i="10"/>
  <c r="P103" i="10" l="1"/>
  <c r="Q103" i="10" s="1"/>
  <c r="X102" i="10"/>
  <c r="AA102" i="10" s="1"/>
  <c r="AF102" i="10"/>
  <c r="T101" i="10"/>
  <c r="U101" i="10" s="1"/>
  <c r="S101" i="10"/>
  <c r="AA101" i="10"/>
  <c r="Z101" i="10"/>
  <c r="AB101" i="10" s="1"/>
  <c r="AC101" i="10" s="1"/>
  <c r="K104" i="10"/>
  <c r="W103" i="10"/>
  <c r="AG103" i="10" s="1"/>
  <c r="O103" i="10"/>
  <c r="M103" i="10" s="1"/>
  <c r="N103" i="10" s="1"/>
  <c r="R102" i="10"/>
  <c r="I105" i="10"/>
  <c r="J105" i="10" s="1"/>
  <c r="A106" i="10"/>
  <c r="E105" i="10"/>
  <c r="F105" i="10" s="1"/>
  <c r="B105" i="10"/>
  <c r="C105" i="10" s="1"/>
  <c r="G104" i="10"/>
  <c r="P104" i="10" l="1"/>
  <c r="Q104" i="10" s="1"/>
  <c r="R103" i="10"/>
  <c r="T103" i="10" s="1"/>
  <c r="U103" i="10" s="1"/>
  <c r="AF103" i="10"/>
  <c r="Z102" i="10"/>
  <c r="AB102" i="10" s="1"/>
  <c r="AC102" i="10" s="1"/>
  <c r="X103" i="10"/>
  <c r="Z103" i="10" s="1"/>
  <c r="AB103" i="10" s="1"/>
  <c r="AC103" i="10" s="1"/>
  <c r="I106" i="10"/>
  <c r="J106" i="10" s="1"/>
  <c r="E106" i="10"/>
  <c r="F106" i="10" s="1"/>
  <c r="A107" i="10"/>
  <c r="B106" i="10"/>
  <c r="C106" i="10" s="1"/>
  <c r="S102" i="10"/>
  <c r="T102" i="10"/>
  <c r="U102" i="10" s="1"/>
  <c r="O104" i="10"/>
  <c r="M104" i="10" s="1"/>
  <c r="N104" i="10" s="1"/>
  <c r="K105" i="10"/>
  <c r="W104" i="10"/>
  <c r="AG104" i="10" s="1"/>
  <c r="G105" i="10"/>
  <c r="S103" i="10" l="1"/>
  <c r="AA103" i="10"/>
  <c r="I107" i="10"/>
  <c r="J107" i="10" s="1"/>
  <c r="A108" i="10"/>
  <c r="E107" i="10"/>
  <c r="F107" i="10" s="1"/>
  <c r="B107" i="10"/>
  <c r="C107" i="10" s="1"/>
  <c r="W105" i="10"/>
  <c r="AG105" i="10" s="1"/>
  <c r="O105" i="10"/>
  <c r="M105" i="10" s="1"/>
  <c r="N105" i="10" s="1"/>
  <c r="K106" i="10"/>
  <c r="G106" i="10"/>
  <c r="P105" i="10"/>
  <c r="AF104" i="10"/>
  <c r="R104" i="10"/>
  <c r="X104" i="10"/>
  <c r="Z104" i="10" l="1"/>
  <c r="AB104" i="10" s="1"/>
  <c r="AC104" i="10" s="1"/>
  <c r="AA104" i="10"/>
  <c r="X105" i="10"/>
  <c r="AF105" i="10"/>
  <c r="Q105" i="10"/>
  <c r="R105" i="10"/>
  <c r="G107" i="10"/>
  <c r="S104" i="10"/>
  <c r="T104" i="10"/>
  <c r="U104" i="10" s="1"/>
  <c r="K107" i="10"/>
  <c r="W106" i="10"/>
  <c r="AG106" i="10" s="1"/>
  <c r="O106" i="10"/>
  <c r="M106" i="10" s="1"/>
  <c r="N106" i="10" s="1"/>
  <c r="I108" i="10"/>
  <c r="J108" i="10" s="1"/>
  <c r="A109" i="10"/>
  <c r="B108" i="10"/>
  <c r="C108" i="10" s="1"/>
  <c r="E108" i="10"/>
  <c r="F108" i="10" s="1"/>
  <c r="P106" i="10"/>
  <c r="P107" i="10" l="1"/>
  <c r="Q107" i="10" s="1"/>
  <c r="T105" i="10"/>
  <c r="U105" i="10" s="1"/>
  <c r="S105" i="10"/>
  <c r="AF106" i="10"/>
  <c r="Q106" i="10"/>
  <c r="R106" i="10"/>
  <c r="X106" i="10"/>
  <c r="A110" i="10"/>
  <c r="I109" i="10"/>
  <c r="J109" i="10" s="1"/>
  <c r="E109" i="10"/>
  <c r="F109" i="10" s="1"/>
  <c r="B109" i="10"/>
  <c r="C109" i="10" s="1"/>
  <c r="W107" i="10"/>
  <c r="AG107" i="10" s="1"/>
  <c r="O107" i="10"/>
  <c r="M107" i="10" s="1"/>
  <c r="N107" i="10" s="1"/>
  <c r="K108" i="10"/>
  <c r="Z105" i="10"/>
  <c r="AB105" i="10" s="1"/>
  <c r="AC105" i="10" s="1"/>
  <c r="AA105" i="10"/>
  <c r="G108" i="10"/>
  <c r="K109" i="10" l="1"/>
  <c r="W108" i="10"/>
  <c r="AG108" i="10" s="1"/>
  <c r="O108" i="10"/>
  <c r="M108" i="10" s="1"/>
  <c r="N108" i="10" s="1"/>
  <c r="A111" i="10"/>
  <c r="E110" i="10"/>
  <c r="F110" i="10" s="1"/>
  <c r="B110" i="10"/>
  <c r="C110" i="10" s="1"/>
  <c r="I110" i="10"/>
  <c r="J110" i="10" s="1"/>
  <c r="G109" i="10"/>
  <c r="P108" i="10"/>
  <c r="R107" i="10"/>
  <c r="X107" i="10"/>
  <c r="S106" i="10"/>
  <c r="T106" i="10"/>
  <c r="U106" i="10" s="1"/>
  <c r="AF107" i="10"/>
  <c r="Z106" i="10"/>
  <c r="AB106" i="10" s="1"/>
  <c r="AC106" i="10" s="1"/>
  <c r="AA106" i="10"/>
  <c r="P109" i="10" l="1"/>
  <c r="Q109" i="10" s="1"/>
  <c r="AF108" i="10"/>
  <c r="Q108" i="10"/>
  <c r="R108" i="10"/>
  <c r="X108" i="10"/>
  <c r="G110" i="10"/>
  <c r="T107" i="10"/>
  <c r="U107" i="10" s="1"/>
  <c r="S107" i="10"/>
  <c r="A112" i="10"/>
  <c r="B111" i="10"/>
  <c r="C111" i="10" s="1"/>
  <c r="I111" i="10"/>
  <c r="J111" i="10" s="1"/>
  <c r="E111" i="10"/>
  <c r="F111" i="10" s="1"/>
  <c r="Z107" i="10"/>
  <c r="AB107" i="10" s="1"/>
  <c r="AC107" i="10" s="1"/>
  <c r="AA107" i="10"/>
  <c r="O109" i="10"/>
  <c r="M109" i="10" s="1"/>
  <c r="N109" i="10" s="1"/>
  <c r="K110" i="10"/>
  <c r="W109" i="10"/>
  <c r="AG109" i="10" s="1"/>
  <c r="P110" i="10" l="1"/>
  <c r="Q110" i="10" s="1"/>
  <c r="R109" i="10"/>
  <c r="S109" i="10" s="1"/>
  <c r="A113" i="10"/>
  <c r="E112" i="10"/>
  <c r="F112" i="10" s="1"/>
  <c r="B112" i="10"/>
  <c r="C112" i="10" s="1"/>
  <c r="I112" i="10"/>
  <c r="J112" i="10" s="1"/>
  <c r="Z108" i="10"/>
  <c r="AB108" i="10" s="1"/>
  <c r="AC108" i="10" s="1"/>
  <c r="AA108" i="10"/>
  <c r="AF109" i="10"/>
  <c r="K111" i="10"/>
  <c r="W110" i="10"/>
  <c r="AG110" i="10" s="1"/>
  <c r="O110" i="10"/>
  <c r="M110" i="10" s="1"/>
  <c r="N110" i="10" s="1"/>
  <c r="G111" i="10"/>
  <c r="X109" i="10"/>
  <c r="S108" i="10"/>
  <c r="T108" i="10"/>
  <c r="U108" i="10" s="1"/>
  <c r="P111" i="10" l="1"/>
  <c r="Q111" i="10" s="1"/>
  <c r="T109" i="10"/>
  <c r="U109" i="10" s="1"/>
  <c r="X110" i="10"/>
  <c r="Z110" i="10" s="1"/>
  <c r="AB110" i="10" s="1"/>
  <c r="AC110" i="10" s="1"/>
  <c r="G112" i="10"/>
  <c r="R110" i="10"/>
  <c r="A114" i="10"/>
  <c r="B113" i="10"/>
  <c r="C113" i="10" s="1"/>
  <c r="E113" i="10"/>
  <c r="F113" i="10" s="1"/>
  <c r="I113" i="10"/>
  <c r="J113" i="10" s="1"/>
  <c r="Z109" i="10"/>
  <c r="AB109" i="10" s="1"/>
  <c r="AC109" i="10" s="1"/>
  <c r="AA109" i="10"/>
  <c r="K112" i="10"/>
  <c r="W111" i="10"/>
  <c r="AG111" i="10" s="1"/>
  <c r="O111" i="10"/>
  <c r="M111" i="10" s="1"/>
  <c r="N111" i="10" s="1"/>
  <c r="AF110" i="10"/>
  <c r="P112" i="10" l="1"/>
  <c r="Q112" i="10" s="1"/>
  <c r="AA110" i="10"/>
  <c r="R111" i="10"/>
  <c r="S111" i="10" s="1"/>
  <c r="X111" i="10"/>
  <c r="AF111" i="10"/>
  <c r="K113" i="10"/>
  <c r="W112" i="10"/>
  <c r="AG112" i="10" s="1"/>
  <c r="O112" i="10"/>
  <c r="M112" i="10" s="1"/>
  <c r="N112" i="10" s="1"/>
  <c r="G113" i="10"/>
  <c r="T110" i="10"/>
  <c r="U110" i="10" s="1"/>
  <c r="S110" i="10"/>
  <c r="E114" i="10"/>
  <c r="F114" i="10" s="1"/>
  <c r="B114" i="10"/>
  <c r="C114" i="10" s="1"/>
  <c r="A115" i="10"/>
  <c r="I114" i="10"/>
  <c r="J114" i="10" s="1"/>
  <c r="T111" i="10" l="1"/>
  <c r="U111" i="10" s="1"/>
  <c r="R112" i="10"/>
  <c r="S112" i="10" s="1"/>
  <c r="E115" i="10"/>
  <c r="F115" i="10" s="1"/>
  <c r="B115" i="10"/>
  <c r="C115" i="10" s="1"/>
  <c r="I115" i="10"/>
  <c r="J115" i="10" s="1"/>
  <c r="A116" i="10"/>
  <c r="K114" i="10"/>
  <c r="W113" i="10"/>
  <c r="AG113" i="10" s="1"/>
  <c r="O113" i="10"/>
  <c r="M113" i="10" s="1"/>
  <c r="N113" i="10" s="1"/>
  <c r="X112" i="10"/>
  <c r="AF112" i="10"/>
  <c r="G114" i="10"/>
  <c r="P113" i="10"/>
  <c r="Z111" i="10"/>
  <c r="AB111" i="10" s="1"/>
  <c r="AC111" i="10" s="1"/>
  <c r="AA111" i="10"/>
  <c r="T112" i="10" l="1"/>
  <c r="U112" i="10" s="1"/>
  <c r="P114" i="10"/>
  <c r="Q114" i="10" s="1"/>
  <c r="R113" i="10"/>
  <c r="X113" i="10"/>
  <c r="AF113" i="10"/>
  <c r="Q113" i="10"/>
  <c r="AA112" i="10"/>
  <c r="Z112" i="10"/>
  <c r="AB112" i="10" s="1"/>
  <c r="AC112" i="10" s="1"/>
  <c r="I116" i="10"/>
  <c r="J116" i="10" s="1"/>
  <c r="E116" i="10"/>
  <c r="F116" i="10" s="1"/>
  <c r="A117" i="10"/>
  <c r="B116" i="10"/>
  <c r="C116" i="10" s="1"/>
  <c r="K115" i="10"/>
  <c r="W114" i="10"/>
  <c r="AG114" i="10" s="1"/>
  <c r="O114" i="10"/>
  <c r="M114" i="10" s="1"/>
  <c r="N114" i="10" s="1"/>
  <c r="G115" i="10"/>
  <c r="P115" i="10" l="1"/>
  <c r="Q115" i="10" s="1"/>
  <c r="B117" i="10"/>
  <c r="C117" i="10" s="1"/>
  <c r="I117" i="10"/>
  <c r="J117" i="10" s="1"/>
  <c r="A118" i="10"/>
  <c r="E117" i="10"/>
  <c r="F117" i="10" s="1"/>
  <c r="X114" i="10"/>
  <c r="S113" i="10"/>
  <c r="T113" i="10"/>
  <c r="U113" i="10" s="1"/>
  <c r="K116" i="10"/>
  <c r="W115" i="10"/>
  <c r="AG115" i="10" s="1"/>
  <c r="O115" i="10"/>
  <c r="M115" i="10" s="1"/>
  <c r="N115" i="10" s="1"/>
  <c r="Z113" i="10"/>
  <c r="AB113" i="10" s="1"/>
  <c r="AC113" i="10" s="1"/>
  <c r="AA113" i="10"/>
  <c r="AF114" i="10"/>
  <c r="G116" i="10"/>
  <c r="R114" i="10"/>
  <c r="P116" i="10" l="1"/>
  <c r="Q116" i="10" s="1"/>
  <c r="T114" i="10"/>
  <c r="U114" i="10" s="1"/>
  <c r="S114" i="10"/>
  <c r="AA114" i="10"/>
  <c r="Z114" i="10"/>
  <c r="AB114" i="10" s="1"/>
  <c r="AC114" i="10" s="1"/>
  <c r="X115" i="10"/>
  <c r="E118" i="10"/>
  <c r="F118" i="10" s="1"/>
  <c r="I118" i="10"/>
  <c r="J118" i="10" s="1"/>
  <c r="A119" i="10"/>
  <c r="B118" i="10"/>
  <c r="C118" i="10" s="1"/>
  <c r="AF115" i="10"/>
  <c r="K117" i="10"/>
  <c r="W116" i="10"/>
  <c r="AG116" i="10" s="1"/>
  <c r="O116" i="10"/>
  <c r="M116" i="10" s="1"/>
  <c r="N116" i="10" s="1"/>
  <c r="G117" i="10"/>
  <c r="R115" i="10"/>
  <c r="P117" i="10" l="1"/>
  <c r="Q117" i="10" s="1"/>
  <c r="S115" i="10"/>
  <c r="T115" i="10"/>
  <c r="U115" i="10" s="1"/>
  <c r="X116" i="10"/>
  <c r="AF116" i="10"/>
  <c r="Z115" i="10"/>
  <c r="AB115" i="10" s="1"/>
  <c r="AC115" i="10" s="1"/>
  <c r="AA115" i="10"/>
  <c r="K118" i="10"/>
  <c r="W117" i="10"/>
  <c r="AG117" i="10" s="1"/>
  <c r="O117" i="10"/>
  <c r="M117" i="10" s="1"/>
  <c r="N117" i="10" s="1"/>
  <c r="E119" i="10"/>
  <c r="F119" i="10" s="1"/>
  <c r="B119" i="10"/>
  <c r="C119" i="10" s="1"/>
  <c r="I119" i="10"/>
  <c r="J119" i="10" s="1"/>
  <c r="G118" i="10"/>
  <c r="R116" i="10"/>
  <c r="X117" i="10" l="1"/>
  <c r="Z117" i="10" s="1"/>
  <c r="AB117" i="10" s="1"/>
  <c r="AC117" i="10" s="1"/>
  <c r="K119" i="10"/>
  <c r="W118" i="10"/>
  <c r="AG118" i="10" s="1"/>
  <c r="O118" i="10"/>
  <c r="M118" i="10" s="1"/>
  <c r="N118" i="10" s="1"/>
  <c r="R117" i="10"/>
  <c r="T116" i="10"/>
  <c r="U116" i="10" s="1"/>
  <c r="S116" i="10"/>
  <c r="Z116" i="10"/>
  <c r="AB116" i="10" s="1"/>
  <c r="AC116" i="10" s="1"/>
  <c r="AA116" i="10"/>
  <c r="G119" i="10"/>
  <c r="AF117" i="10"/>
  <c r="P118" i="10"/>
  <c r="AA117" i="10" l="1"/>
  <c r="P119" i="10"/>
  <c r="Q119" i="10" s="1"/>
  <c r="S117" i="10"/>
  <c r="T117" i="10"/>
  <c r="U117" i="10" s="1"/>
  <c r="O119" i="10"/>
  <c r="M119" i="10" s="1"/>
  <c r="N119" i="10" s="1"/>
  <c r="W119" i="10"/>
  <c r="AG119" i="10" s="1"/>
  <c r="X118" i="10"/>
  <c r="AF118" i="10"/>
  <c r="Q118" i="10"/>
  <c r="R118" i="10"/>
  <c r="AF119" i="10" l="1"/>
  <c r="Z118" i="10"/>
  <c r="AB118" i="10" s="1"/>
  <c r="AC118" i="10" s="1"/>
  <c r="AA118" i="10"/>
  <c r="R119" i="10"/>
  <c r="T118" i="10"/>
  <c r="U118" i="10" s="1"/>
  <c r="S118" i="10"/>
  <c r="X119" i="10"/>
  <c r="Z119" i="10" l="1"/>
  <c r="AB119" i="10" s="1"/>
  <c r="AC119" i="10" s="1"/>
  <c r="AA119" i="10"/>
  <c r="S119" i="10"/>
  <c r="T119" i="10"/>
  <c r="U119" i="10" s="1"/>
</calcChain>
</file>

<file path=xl/comments1.xml><?xml version="1.0" encoding="utf-8"?>
<comments xmlns="http://schemas.openxmlformats.org/spreadsheetml/2006/main">
  <authors>
    <author>eu</author>
  </authors>
  <commentList>
    <comment ref="K1" authorId="0">
      <text>
        <r>
          <rPr>
            <sz val="8"/>
            <color indexed="81"/>
            <rFont val="Tahoma"/>
            <family val="2"/>
            <charset val="204"/>
          </rPr>
          <t>Только 0 или 1.
0 --&gt; CalcLotType=LastOrder
1--&gt; CalcLotType=MinOrder
Другие значения недопустимы.</t>
        </r>
      </text>
    </comment>
    <comment ref="G2" authorId="0">
      <text>
        <r>
          <rPr>
            <sz val="8"/>
            <color indexed="81"/>
            <rFont val="Tahoma"/>
            <family val="2"/>
            <charset val="204"/>
          </rPr>
          <t>если будете задавать 5-ти значные пипсы, цена пипса в $ в денежном (4-м) блоке модели должна быть в 10 раз меньше (~ вокруг $1).</t>
        </r>
      </text>
    </comment>
    <comment ref="K2" authorId="0">
      <text>
        <r>
          <rPr>
            <sz val="8"/>
            <color indexed="81"/>
            <rFont val="Tahoma"/>
            <family val="2"/>
            <charset val="204"/>
          </rPr>
          <t>Разделитель запятая</t>
        </r>
      </text>
    </comment>
    <comment ref="O2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</t>
        </r>
      </text>
    </comment>
    <comment ref="O3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себя.
Но рекомендуется заполнять модель для 4-хзначных счетов - для максимальной однородности модели и настроек бота.</t>
        </r>
      </text>
    </comment>
    <comment ref="O4" authorId="0">
      <text>
        <r>
          <rPr>
            <sz val="8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
Цену пипса смотреть скриптами AccountInfo, MarketBrowse или в логе нашего бота.
Для всех пар xxxusd цена пипса =$10 (4-хзнак)</t>
        </r>
      </text>
    </comment>
    <comment ref="O6" authorId="0">
      <text>
        <r>
          <rPr>
            <sz val="8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O7" authorId="0">
      <text>
        <r>
          <rPr>
            <sz val="8"/>
            <color indexed="81"/>
            <rFont val="Tahoma"/>
            <family val="2"/>
            <charset val="204"/>
          </rPr>
          <t>Плавно меняется вместе с ценой. Обратно пропорционален плечу. 
Нужен для точной оценки min нужного депо и размера просадки до StopOut.
Залог смотреть скриптами AccountInfo, MarketBrowse или в логе нашего бота.</t>
        </r>
      </text>
    </comment>
    <comment ref="O8" authorId="0">
      <text>
        <r>
          <rPr>
            <sz val="8"/>
            <color indexed="81"/>
            <rFont val="Tahoma"/>
            <family val="2"/>
            <charset val="204"/>
          </rPr>
          <t>StopOut в % смотреть скриптами AccountInfo, MarketBrowse или в логе нашего бота.</t>
        </r>
      </text>
    </comment>
    <comment ref="O10" authorId="0">
      <text>
        <r>
          <rPr>
            <sz val="8"/>
            <color indexed="81"/>
            <rFont val="Tahoma"/>
            <family val="2"/>
            <charset val="204"/>
          </rPr>
          <t>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F18" authorId="0">
      <text>
        <r>
          <rPr>
            <sz val="8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8" authorId="0">
      <text>
        <r>
          <rPr>
            <sz val="8"/>
            <color indexed="81"/>
            <rFont val="Tahoma"/>
            <family val="2"/>
            <charset val="204"/>
          </rPr>
          <t>При закрытии по ТР. Комиссия вычтена.</t>
        </r>
      </text>
    </comment>
    <comment ref="O18" authorId="0">
      <text>
        <r>
          <rPr>
            <sz val="8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P18" authorId="0">
      <text>
        <r>
          <rPr>
            <sz val="8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W18" authorId="0">
      <text>
        <r>
          <rPr>
            <sz val="8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X18" authorId="0">
      <text>
        <r>
          <rPr>
            <sz val="8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ордеров.</t>
        </r>
      </text>
    </comment>
    <comment ref="Z18" authorId="0">
      <text>
        <r>
          <rPr>
            <sz val="8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B18" authorId="0">
      <text>
        <r>
          <rPr>
            <sz val="8"/>
            <color indexed="81"/>
            <rFont val="Tahoma"/>
            <family val="2"/>
            <charset val="204"/>
          </rPr>
          <t xml:space="preserve">Если </t>
        </r>
        <r>
          <rPr>
            <b/>
            <sz val="8"/>
            <color indexed="20"/>
            <rFont val="Tahoma"/>
            <family val="2"/>
            <charset val="204"/>
          </rPr>
          <t>StopOut</t>
        </r>
        <r>
          <rPr>
            <sz val="8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8"/>
            <color indexed="12"/>
            <rFont val="Tahoma"/>
            <family val="2"/>
            <charset val="204"/>
          </rPr>
          <t xml:space="preserve"> Св.Маржа</t>
        </r>
      </text>
    </comment>
    <comment ref="P19" authorId="0">
      <text>
        <r>
          <rPr>
            <sz val="8"/>
            <color indexed="81"/>
            <rFont val="Tahoma"/>
            <family val="2"/>
            <charset val="204"/>
          </rPr>
          <t>Включая комиссию</t>
        </r>
      </text>
    </comment>
    <comment ref="R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S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T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U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20" authorId="0">
      <text>
        <r>
          <rPr>
            <sz val="8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comments2.xml><?xml version="1.0" encoding="utf-8"?>
<comments xmlns="http://schemas.openxmlformats.org/spreadsheetml/2006/main">
  <authors>
    <author>eu</author>
  </authors>
  <commentList>
    <comment ref="B7" authorId="0">
      <text>
        <r>
          <rPr>
            <sz val="8"/>
            <color indexed="81"/>
            <rFont val="Tahoma"/>
            <family val="2"/>
            <charset val="204"/>
          </rPr>
          <t xml:space="preserve">дата вводится в формате </t>
        </r>
        <r>
          <rPr>
            <b/>
            <sz val="8"/>
            <color indexed="81"/>
            <rFont val="Tahoma"/>
            <family val="2"/>
            <charset val="204"/>
          </rPr>
          <t>ДД.ММ.ГГГГ</t>
        </r>
      </text>
    </comment>
    <comment ref="D9" authorId="0">
      <text>
        <r>
          <rPr>
            <sz val="8"/>
            <color indexed="81"/>
            <rFont val="Tahoma"/>
            <family val="2"/>
            <charset val="204"/>
          </rPr>
          <t>для 5-тизнака цена пункта в 10 раз меньше, чем для 4-хзнака.
Залог и цену пункта (а они плавают) смотреть скриптами AccountInfo, MarketBrowse или в логе нашего бота.</t>
        </r>
      </text>
    </comment>
    <comment ref="C10" authorId="0">
      <text>
        <r>
          <rPr>
            <sz val="8"/>
            <color indexed="81"/>
            <rFont val="Tahoma"/>
            <family val="2"/>
            <charset val="204"/>
          </rPr>
          <t>В парах XXXUSD залог (маржа) плавающий и прямо пропорционален курсу пары в моменте.</t>
        </r>
      </text>
    </comment>
    <comment ref="D10" authorId="0">
      <text>
        <r>
          <rPr>
            <sz val="8"/>
            <color indexed="81"/>
            <rFont val="Tahoma"/>
            <family val="2"/>
            <charset val="204"/>
          </rPr>
          <t>В парах XXXUSD цена пункта фиксирована и равна $10 (4-хзнак).
В остальных парах зависит от цены.</t>
        </r>
      </text>
    </comment>
    <comment ref="C14" authorId="0">
      <text>
        <r>
          <rPr>
            <sz val="8"/>
            <color indexed="81"/>
            <rFont val="Tahoma"/>
            <family val="2"/>
            <charset val="204"/>
          </rPr>
          <t>В парах USDYYY залог фиксированный х.з. чего</t>
        </r>
      </text>
    </comment>
    <comment ref="C17" authorId="0">
      <text>
        <r>
          <rPr>
            <sz val="8"/>
            <color indexed="81"/>
            <rFont val="Tahoma"/>
            <family val="2"/>
            <charset val="204"/>
          </rPr>
          <t>В бездолларовых кроссах XXXYYY залог такой же, как в XXXUSD</t>
        </r>
      </text>
    </comment>
  </commentList>
</comments>
</file>

<file path=xl/sharedStrings.xml><?xml version="1.0" encoding="utf-8"?>
<sst xmlns="http://schemas.openxmlformats.org/spreadsheetml/2006/main" count="190" uniqueCount="95">
  <si>
    <t>MinLot</t>
  </si>
  <si>
    <t>Mult</t>
  </si>
  <si>
    <t>MultLevel2</t>
  </si>
  <si>
    <t>MultCorr</t>
  </si>
  <si>
    <t>MultLevel3</t>
  </si>
  <si>
    <t>MultСorrLevel3</t>
  </si>
  <si>
    <t>MultStart</t>
  </si>
  <si>
    <t>№№ колен</t>
  </si>
  <si>
    <t>Мульт</t>
  </si>
  <si>
    <t>Ордер</t>
  </si>
  <si>
    <t>Лотов</t>
  </si>
  <si>
    <t xml:space="preserve"> </t>
  </si>
  <si>
    <t>GridStep</t>
  </si>
  <si>
    <t>GridLevel</t>
  </si>
  <si>
    <t>GridStep_AddPips</t>
  </si>
  <si>
    <t>GridStep_Level2</t>
  </si>
  <si>
    <t>GridStep_Level2_AddPips</t>
  </si>
  <si>
    <t>Коррект</t>
  </si>
  <si>
    <t>Сетка</t>
  </si>
  <si>
    <t>Шаг</t>
  </si>
  <si>
    <t>TP</t>
  </si>
  <si>
    <t>TakeProffit</t>
  </si>
  <si>
    <t>TakeProffit_Level1</t>
  </si>
  <si>
    <t>TakeProffit_Level1Corr</t>
  </si>
  <si>
    <t>TakeProffit_Level2</t>
  </si>
  <si>
    <t>TakeProffit_Level2FixPips</t>
  </si>
  <si>
    <t>$/пипс</t>
  </si>
  <si>
    <t>Пара</t>
  </si>
  <si>
    <t>Значность</t>
  </si>
  <si>
    <t>eurusd</t>
  </si>
  <si>
    <t>Цена пипса, $</t>
  </si>
  <si>
    <t>Безубыток</t>
  </si>
  <si>
    <t>Пипсов</t>
  </si>
  <si>
    <t>%%</t>
  </si>
  <si>
    <t>ТР</t>
  </si>
  <si>
    <t>Залог 1 лот, $</t>
  </si>
  <si>
    <t>Комиссия, $</t>
  </si>
  <si>
    <t>StopOut, %</t>
  </si>
  <si>
    <t xml:space="preserve">Депо, $ </t>
  </si>
  <si>
    <t>Залог, $</t>
  </si>
  <si>
    <r>
      <t xml:space="preserve">Просадка + залог =  </t>
    </r>
    <r>
      <rPr>
        <b/>
        <sz val="11"/>
        <rFont val="Arial Cyr"/>
        <charset val="204"/>
      </rPr>
      <t>%%депо</t>
    </r>
  </si>
  <si>
    <t>Залог к депо, %</t>
  </si>
  <si>
    <r>
      <t xml:space="preserve">Залог к просадке </t>
    </r>
    <r>
      <rPr>
        <sz val="9"/>
        <rFont val="Arial Cyr"/>
        <charset val="204"/>
      </rPr>
      <t>(включая комиссию)</t>
    </r>
  </si>
  <si>
    <t>Колена N</t>
  </si>
  <si>
    <t>1го ордера</t>
  </si>
  <si>
    <r>
      <t>Сетка</t>
    </r>
    <r>
      <rPr>
        <sz val="10"/>
        <rFont val="Arial"/>
        <family val="2"/>
        <charset val="204"/>
      </rPr>
      <t xml:space="preserve"> пипсов от 1-го ордера</t>
    </r>
  </si>
  <si>
    <r>
      <t>Шаг</t>
    </r>
    <r>
      <rPr>
        <sz val="10"/>
        <rFont val="Arial"/>
        <family val="2"/>
        <charset val="204"/>
      </rPr>
      <t>, пипсов</t>
    </r>
  </si>
  <si>
    <r>
      <t xml:space="preserve">Лотов </t>
    </r>
    <r>
      <rPr>
        <sz val="10"/>
        <rFont val="Arial"/>
        <family val="2"/>
        <charset val="204"/>
      </rPr>
      <t>сумма</t>
    </r>
  </si>
  <si>
    <t>Max просадка до StopOut в пипсах от:</t>
  </si>
  <si>
    <t>№№ ко-лен</t>
  </si>
  <si>
    <t xml:space="preserve">Справочно. </t>
  </si>
  <si>
    <t>Валютная пара</t>
  </si>
  <si>
    <t>Цена пункта, $</t>
  </si>
  <si>
    <t>1:500</t>
  </si>
  <si>
    <t>4-хзнак</t>
  </si>
  <si>
    <t>Желающие могут обновлять/пополнять инфу самостоятельно - защита листа беспарольная.</t>
  </si>
  <si>
    <t>№№ пп</t>
  </si>
  <si>
    <t>Инфа на этом листе автоматически не обновляется - и не считывается для использования</t>
  </si>
  <si>
    <t>в расчетах на других листах.   Чисто блокнот-склярозник. :)</t>
  </si>
  <si>
    <t>gbpusd</t>
  </si>
  <si>
    <t>audusd</t>
  </si>
  <si>
    <t>nzdusd</t>
  </si>
  <si>
    <t>Св.Маржа = Депо - просадка-залог, $</t>
  </si>
  <si>
    <t>usdchf</t>
  </si>
  <si>
    <t>usdjpy</t>
  </si>
  <si>
    <t>usdcad</t>
  </si>
  <si>
    <t>eurchf</t>
  </si>
  <si>
    <t>eurjpy</t>
  </si>
  <si>
    <t>eurgbp</t>
  </si>
  <si>
    <t>euraud</t>
  </si>
  <si>
    <t>eurcad</t>
  </si>
  <si>
    <t>eurnzd</t>
  </si>
  <si>
    <t>gbpjpy</t>
  </si>
  <si>
    <t>gbpchf</t>
  </si>
  <si>
    <t>gbpaud</t>
  </si>
  <si>
    <t>gbpcad</t>
  </si>
  <si>
    <t>audcad</t>
  </si>
  <si>
    <t>audnzd</t>
  </si>
  <si>
    <t>audjpy</t>
  </si>
  <si>
    <t>$</t>
  </si>
  <si>
    <t>% депо</t>
  </si>
  <si>
    <r>
      <t>Просадка</t>
    </r>
    <r>
      <rPr>
        <b/>
        <sz val="10"/>
        <rFont val="Arial"/>
        <family val="2"/>
        <charset val="204"/>
      </rPr>
      <t/>
    </r>
  </si>
  <si>
    <t>GridStop</t>
  </si>
  <si>
    <t>MultStop</t>
  </si>
  <si>
    <t>Кор-рект</t>
  </si>
  <si>
    <t>CalcLotType</t>
  </si>
  <si>
    <t>MaxLotCoef</t>
  </si>
  <si>
    <t>TakeProffit_Level1_5</t>
  </si>
  <si>
    <t>TakeProffit_Level1_5Corr</t>
  </si>
  <si>
    <t>Прибыль</t>
  </si>
  <si>
    <r>
      <t>Просадка + залог, $</t>
    </r>
    <r>
      <rPr>
        <sz val="10"/>
        <rFont val="Arial Cyr"/>
        <charset val="204"/>
      </rPr>
      <t xml:space="preserve"> </t>
    </r>
    <r>
      <rPr>
        <sz val="9"/>
        <rFont val="Arial Cyr"/>
        <charset val="204"/>
      </rPr>
      <t xml:space="preserve">(включая комиссию) </t>
    </r>
    <r>
      <rPr>
        <b/>
        <sz val="11"/>
        <color indexed="10"/>
        <rFont val="Arial Cyr"/>
        <charset val="204"/>
      </rPr>
      <t>Min депо</t>
    </r>
  </si>
  <si>
    <t>Grid3</t>
  </si>
  <si>
    <t>Grid3Add</t>
  </si>
  <si>
    <t>Mult3</t>
  </si>
  <si>
    <t>Mult3Add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</si>
</sst>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164" formatCode="0.000"/>
    <numFmt numFmtId="165" formatCode="0.000_ ;[Red]\-0.000\ "/>
    <numFmt numFmtId="166" formatCode="0.00;[Red]0.00"/>
    <numFmt numFmtId="167" formatCode="0.000;[Red]0.000"/>
    <numFmt numFmtId="168" formatCode="0.0"/>
    <numFmt numFmtId="169" formatCode="0.00_ ;[Red]\-0.00\ "/>
    <numFmt numFmtId="170" formatCode="0.0_ ;[Red]\-0.0\ "/>
    <numFmt numFmtId="171" formatCode="0_ ;[Red]\-0\ "/>
    <numFmt numFmtId="172" formatCode="0;[Red]0"/>
    <numFmt numFmtId="173" formatCode="[$-FC19]dd\ mmmm\ yyyy\ \г\.;@"/>
    <numFmt numFmtId="174" formatCode="0.0000;[Red]0.0000"/>
  </numFmts>
  <fonts count="75" x14ac:knownFonts="1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1"/>
      <name val="Calibri"/>
      <family val="2"/>
      <charset val="204"/>
    </font>
    <font>
      <b/>
      <sz val="11"/>
      <name val="Calibri"/>
      <family val="2"/>
      <charset val="204"/>
    </font>
    <font>
      <b/>
      <sz val="11"/>
      <color indexed="12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20"/>
      <name val="Arial"/>
      <family val="2"/>
      <charset val="204"/>
    </font>
    <font>
      <b/>
      <sz val="11"/>
      <color indexed="60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indexed="60"/>
      <name val="Arial"/>
      <family val="2"/>
      <charset val="204"/>
    </font>
    <font>
      <sz val="10"/>
      <color indexed="60"/>
      <name val="Arial"/>
      <family val="2"/>
      <charset val="204"/>
    </font>
    <font>
      <b/>
      <sz val="11"/>
      <color indexed="57"/>
      <name val="Arial"/>
      <family val="2"/>
      <charset val="204"/>
    </font>
    <font>
      <b/>
      <sz val="10"/>
      <color indexed="57"/>
      <name val="Arial"/>
      <family val="2"/>
      <charset val="204"/>
    </font>
    <font>
      <sz val="10"/>
      <color indexed="57"/>
      <name val="Arial"/>
      <family val="2"/>
      <charset val="204"/>
    </font>
    <font>
      <sz val="11"/>
      <color indexed="57"/>
      <name val="Calibri"/>
      <family val="2"/>
      <charset val="204"/>
    </font>
    <font>
      <sz val="10"/>
      <name val="Calibri"/>
      <family val="2"/>
      <charset val="204"/>
    </font>
    <font>
      <sz val="8"/>
      <color indexed="81"/>
      <name val="Tahoma"/>
      <family val="2"/>
      <charset val="204"/>
    </font>
    <font>
      <b/>
      <sz val="10"/>
      <name val="Arial Cyr"/>
      <charset val="204"/>
    </font>
    <font>
      <b/>
      <sz val="10"/>
      <color indexed="12"/>
      <name val="Arial Cyr"/>
      <charset val="204"/>
    </font>
    <font>
      <sz val="10"/>
      <color indexed="20"/>
      <name val="Arial Cyr"/>
      <charset val="204"/>
    </font>
    <font>
      <b/>
      <sz val="10"/>
      <color indexed="20"/>
      <name val="Arial Cyr"/>
      <charset val="204"/>
    </font>
    <font>
      <b/>
      <sz val="10"/>
      <color indexed="21"/>
      <name val="Arial Cyr"/>
      <charset val="204"/>
    </font>
    <font>
      <sz val="10"/>
      <color indexed="21"/>
      <name val="Arial Cyr"/>
      <charset val="204"/>
    </font>
    <font>
      <b/>
      <sz val="10"/>
      <color indexed="21"/>
      <name val="Arial"/>
      <family val="2"/>
      <charset val="204"/>
    </font>
    <font>
      <sz val="10"/>
      <color indexed="21"/>
      <name val="Arial"/>
      <family val="2"/>
      <charset val="204"/>
    </font>
    <font>
      <b/>
      <sz val="11"/>
      <name val="Arial Cyr"/>
      <charset val="204"/>
    </font>
    <font>
      <b/>
      <sz val="11"/>
      <color indexed="21"/>
      <name val="Arial"/>
      <family val="2"/>
      <charset val="204"/>
    </font>
    <font>
      <sz val="11"/>
      <name val="Arial"/>
      <family val="2"/>
      <charset val="204"/>
    </font>
    <font>
      <b/>
      <sz val="11"/>
      <color indexed="21"/>
      <name val="Arial Cyr"/>
      <charset val="204"/>
    </font>
    <font>
      <b/>
      <sz val="11"/>
      <color indexed="20"/>
      <name val="Arial Cyr"/>
      <charset val="204"/>
    </font>
    <font>
      <b/>
      <sz val="11"/>
      <color indexed="12"/>
      <name val="Arial Cyr"/>
      <charset val="204"/>
    </font>
    <font>
      <sz val="11"/>
      <color indexed="12"/>
      <name val="Arial Cyr"/>
      <charset val="204"/>
    </font>
    <font>
      <sz val="11"/>
      <name val="Arial Cyr"/>
      <charset val="204"/>
    </font>
    <font>
      <sz val="9"/>
      <name val="Arial Cyr"/>
      <charset val="204"/>
    </font>
    <font>
      <b/>
      <sz val="8"/>
      <color indexed="20"/>
      <name val="Tahoma"/>
      <family val="2"/>
      <charset val="204"/>
    </font>
    <font>
      <b/>
      <sz val="8"/>
      <color indexed="12"/>
      <name val="Tahoma"/>
      <family val="2"/>
      <charset val="204"/>
    </font>
    <font>
      <b/>
      <sz val="12"/>
      <name val="Arial Cyr"/>
      <charset val="204"/>
    </font>
    <font>
      <b/>
      <sz val="12"/>
      <color indexed="12"/>
      <name val="Arial Cyr"/>
      <charset val="204"/>
    </font>
    <font>
      <b/>
      <sz val="11"/>
      <color indexed="17"/>
      <name val="Arial Cyr"/>
      <charset val="204"/>
    </font>
    <font>
      <b/>
      <sz val="8"/>
      <color indexed="81"/>
      <name val="Tahoma"/>
      <family val="2"/>
      <charset val="204"/>
    </font>
    <font>
      <b/>
      <sz val="12"/>
      <color indexed="12"/>
      <name val="Arial"/>
      <family val="2"/>
      <charset val="204"/>
    </font>
    <font>
      <sz val="12"/>
      <name val="Arial Cyr"/>
      <charset val="204"/>
    </font>
    <font>
      <b/>
      <sz val="20"/>
      <color indexed="48"/>
      <name val="Arial Cyr"/>
      <charset val="204"/>
    </font>
    <font>
      <b/>
      <sz val="10"/>
      <color indexed="48"/>
      <name val="Arial Cyr"/>
      <charset val="204"/>
    </font>
    <font>
      <b/>
      <sz val="10"/>
      <color indexed="48"/>
      <name val="Arial"/>
      <family val="2"/>
      <charset val="204"/>
    </font>
    <font>
      <sz val="10"/>
      <color indexed="48"/>
      <name val="Arial"/>
      <family val="2"/>
      <charset val="204"/>
    </font>
    <font>
      <sz val="11"/>
      <color indexed="48"/>
      <name val="Calibri"/>
      <family val="2"/>
      <charset val="204"/>
    </font>
    <font>
      <sz val="10"/>
      <color indexed="12"/>
      <name val="Arial"/>
      <family val="2"/>
      <charset val="204"/>
    </font>
    <font>
      <sz val="11"/>
      <color indexed="12"/>
      <name val="Calibri"/>
      <family val="2"/>
      <charset val="204"/>
    </font>
    <font>
      <sz val="10"/>
      <color indexed="12"/>
      <name val="Arial Cyr"/>
      <charset val="204"/>
    </font>
    <font>
      <b/>
      <sz val="10"/>
      <color indexed="10"/>
      <name val="Arial"/>
      <family val="2"/>
      <charset val="204"/>
    </font>
    <font>
      <b/>
      <sz val="11"/>
      <color indexed="10"/>
      <name val="Calibri"/>
      <family val="2"/>
      <charset val="204"/>
    </font>
    <font>
      <b/>
      <sz val="11"/>
      <color indexed="57"/>
      <name val="Arial Narrow"/>
      <family val="2"/>
      <charset val="204"/>
    </font>
    <font>
      <b/>
      <sz val="11"/>
      <color indexed="20"/>
      <name val="Arial Narrow"/>
      <family val="2"/>
      <charset val="204"/>
    </font>
    <font>
      <b/>
      <sz val="11"/>
      <name val="Arial Narrow"/>
      <family val="2"/>
      <charset val="204"/>
    </font>
    <font>
      <b/>
      <sz val="10"/>
      <color indexed="20"/>
      <name val="Arial Narrow"/>
      <family val="2"/>
      <charset val="204"/>
    </font>
    <font>
      <sz val="11"/>
      <color indexed="20"/>
      <name val="Calibri"/>
      <family val="2"/>
      <charset val="204"/>
    </font>
    <font>
      <b/>
      <sz val="10"/>
      <color indexed="10"/>
      <name val="Arial Cyr"/>
      <charset val="204"/>
    </font>
    <font>
      <b/>
      <sz val="10"/>
      <color indexed="60"/>
      <name val="Arial Cyr"/>
      <charset val="204"/>
    </font>
    <font>
      <b/>
      <sz val="10"/>
      <color indexed="12"/>
      <name val="Arial Narrow"/>
      <family val="2"/>
      <charset val="204"/>
    </font>
    <font>
      <b/>
      <sz val="10"/>
      <color indexed="17"/>
      <name val="Arial"/>
      <family val="2"/>
      <charset val="204"/>
    </font>
    <font>
      <sz val="10"/>
      <color indexed="17"/>
      <name val="Arial Cyr"/>
      <charset val="204"/>
    </font>
    <font>
      <b/>
      <sz val="10"/>
      <color indexed="17"/>
      <name val="Arial Narrow"/>
      <family val="2"/>
      <charset val="204"/>
    </font>
    <font>
      <b/>
      <sz val="11"/>
      <color indexed="17"/>
      <name val="Calibri"/>
      <family val="2"/>
      <charset val="204"/>
    </font>
    <font>
      <b/>
      <sz val="11"/>
      <color indexed="17"/>
      <name val="Arial"/>
      <family val="2"/>
      <charset val="204"/>
    </font>
    <font>
      <sz val="10"/>
      <color indexed="17"/>
      <name val="Arial"/>
      <family val="2"/>
      <charset val="204"/>
    </font>
    <font>
      <b/>
      <sz val="10"/>
      <color indexed="17"/>
      <name val="Arial Cyr"/>
      <charset val="204"/>
    </font>
    <font>
      <sz val="10"/>
      <color indexed="10"/>
      <name val="Arial Cyr"/>
      <charset val="204"/>
    </font>
    <font>
      <b/>
      <sz val="11"/>
      <color indexed="10"/>
      <name val="Arial Cyr"/>
      <charset val="204"/>
    </font>
    <font>
      <b/>
      <sz val="11"/>
      <color indexed="12"/>
      <name val="Arial Narrow"/>
      <family val="2"/>
      <charset val="204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6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7">
    <xf numFmtId="0" fontId="0" fillId="0" borderId="0" xfId="0"/>
    <xf numFmtId="2" fontId="9" fillId="0" borderId="0" xfId="0" applyNumberFormat="1" applyFont="1" applyFill="1" applyBorder="1" applyAlignment="1" applyProtection="1">
      <alignment horizontal="center"/>
      <protection locked="0"/>
    </xf>
    <xf numFmtId="164" fontId="9" fillId="0" borderId="0" xfId="0" applyNumberFormat="1" applyFont="1" applyFill="1" applyBorder="1" applyAlignment="1" applyProtection="1">
      <alignment horizontal="center"/>
      <protection locked="0"/>
    </xf>
    <xf numFmtId="2" fontId="10" fillId="0" borderId="0" xfId="0" applyNumberFormat="1" applyFont="1" applyProtection="1">
      <protection locked="0"/>
    </xf>
    <xf numFmtId="1" fontId="11" fillId="0" borderId="0" xfId="0" applyNumberFormat="1" applyFont="1" applyAlignment="1" applyProtection="1">
      <alignment horizontal="center"/>
      <protection locked="0"/>
    </xf>
    <xf numFmtId="0" fontId="11" fillId="0" borderId="0" xfId="0" applyFont="1" applyAlignment="1" applyProtection="1">
      <alignment horizontal="center"/>
      <protection locked="0"/>
    </xf>
    <xf numFmtId="165" fontId="11" fillId="0" borderId="0" xfId="0" applyNumberFormat="1" applyFont="1" applyAlignment="1" applyProtection="1">
      <alignment horizontal="center"/>
      <protection locked="0"/>
    </xf>
    <xf numFmtId="167" fontId="3" fillId="0" borderId="1" xfId="0" applyNumberFormat="1" applyFont="1" applyFill="1" applyBorder="1" applyAlignment="1" applyProtection="1">
      <alignment horizontal="center" vertical="center"/>
    </xf>
    <xf numFmtId="2" fontId="3" fillId="0" borderId="2" xfId="0" applyNumberFormat="1" applyFont="1" applyBorder="1" applyAlignment="1" applyProtection="1">
      <alignment horizontal="center"/>
    </xf>
    <xf numFmtId="2" fontId="3" fillId="2" borderId="3" xfId="0" applyNumberFormat="1" applyFont="1" applyFill="1" applyBorder="1" applyAlignment="1" applyProtection="1">
      <alignment horizontal="center"/>
    </xf>
    <xf numFmtId="164" fontId="3" fillId="0" borderId="4" xfId="0" applyNumberFormat="1" applyFont="1" applyBorder="1" applyAlignment="1" applyProtection="1">
      <alignment horizontal="center"/>
    </xf>
    <xf numFmtId="2" fontId="3" fillId="3" borderId="3" xfId="0" applyNumberFormat="1" applyFont="1" applyFill="1" applyBorder="1" applyAlignment="1" applyProtection="1">
      <alignment horizontal="center"/>
    </xf>
    <xf numFmtId="164" fontId="3" fillId="0" borderId="4" xfId="0" applyNumberFormat="1" applyFont="1" applyFill="1" applyBorder="1" applyAlignment="1" applyProtection="1">
      <alignment horizontal="center"/>
    </xf>
    <xf numFmtId="167" fontId="3" fillId="2" borderId="1" xfId="0" applyNumberFormat="1" applyFont="1" applyFill="1" applyBorder="1" applyAlignment="1" applyProtection="1">
      <alignment horizontal="center" vertical="center"/>
    </xf>
    <xf numFmtId="2" fontId="3" fillId="2" borderId="5" xfId="0" applyNumberFormat="1" applyFont="1" applyFill="1" applyBorder="1" applyAlignment="1" applyProtection="1">
      <alignment horizontal="center"/>
    </xf>
    <xf numFmtId="2" fontId="3" fillId="2" borderId="2" xfId="0" applyNumberFormat="1" applyFont="1" applyFill="1" applyBorder="1" applyAlignment="1" applyProtection="1">
      <alignment horizontal="center"/>
    </xf>
    <xf numFmtId="164" fontId="3" fillId="2" borderId="4" xfId="0" applyNumberFormat="1" applyFont="1" applyFill="1" applyBorder="1" applyAlignment="1" applyProtection="1">
      <alignment horizontal="center"/>
    </xf>
    <xf numFmtId="167" fontId="3" fillId="0" borderId="6" xfId="0" applyNumberFormat="1" applyFont="1" applyFill="1" applyBorder="1" applyAlignment="1" applyProtection="1">
      <alignment horizontal="center" vertical="center"/>
    </xf>
    <xf numFmtId="2" fontId="3" fillId="0" borderId="7" xfId="0" applyNumberFormat="1" applyFont="1" applyBorder="1" applyAlignment="1" applyProtection="1">
      <alignment horizontal="center"/>
    </xf>
    <xf numFmtId="2" fontId="3" fillId="2" borderId="8" xfId="0" applyNumberFormat="1" applyFont="1" applyFill="1" applyBorder="1" applyAlignment="1" applyProtection="1">
      <alignment horizontal="center"/>
    </xf>
    <xf numFmtId="164" fontId="3" fillId="0" borderId="9" xfId="0" applyNumberFormat="1" applyFont="1" applyBorder="1" applyAlignment="1" applyProtection="1">
      <alignment horizontal="center"/>
    </xf>
    <xf numFmtId="2" fontId="3" fillId="3" borderId="8" xfId="0" applyNumberFormat="1" applyFont="1" applyFill="1" applyBorder="1" applyAlignment="1" applyProtection="1">
      <alignment horizontal="center"/>
    </xf>
    <xf numFmtId="164" fontId="3" fillId="0" borderId="9" xfId="0" applyNumberFormat="1" applyFont="1" applyFill="1" applyBorder="1" applyAlignment="1" applyProtection="1">
      <alignment horizontal="center"/>
    </xf>
    <xf numFmtId="1" fontId="5" fillId="0" borderId="0" xfId="0" applyNumberFormat="1" applyFont="1" applyFill="1" applyBorder="1" applyAlignment="1" applyProtection="1">
      <alignment horizontal="center"/>
      <protection locked="0"/>
    </xf>
    <xf numFmtId="1" fontId="17" fillId="0" borderId="0" xfId="0" applyNumberFormat="1" applyFont="1" applyAlignment="1" applyProtection="1">
      <alignment horizontal="center"/>
      <protection locked="0"/>
    </xf>
    <xf numFmtId="0" fontId="17" fillId="0" borderId="0" xfId="0" applyFont="1" applyAlignment="1" applyProtection="1">
      <alignment horizontal="center"/>
      <protection locked="0"/>
    </xf>
    <xf numFmtId="165" fontId="17" fillId="0" borderId="0" xfId="0" applyNumberFormat="1" applyFont="1" applyAlignment="1" applyProtection="1">
      <alignment horizontal="center"/>
      <protection locked="0"/>
    </xf>
    <xf numFmtId="0" fontId="5" fillId="0" borderId="0" xfId="0" applyFont="1" applyProtection="1"/>
    <xf numFmtId="0" fontId="4" fillId="0" borderId="0" xfId="0" applyFont="1" applyProtection="1"/>
    <xf numFmtId="0" fontId="10" fillId="0" borderId="0" xfId="0" applyFont="1" applyFill="1" applyBorder="1" applyProtection="1"/>
    <xf numFmtId="0" fontId="10" fillId="4" borderId="0" xfId="0" applyFont="1" applyFill="1" applyBorder="1" applyProtection="1"/>
    <xf numFmtId="0" fontId="10" fillId="3" borderId="0" xfId="0" applyFont="1" applyFill="1" applyBorder="1" applyProtection="1"/>
    <xf numFmtId="0" fontId="3" fillId="0" borderId="0" xfId="0" applyFont="1" applyProtection="1"/>
    <xf numFmtId="0" fontId="3" fillId="5" borderId="0" xfId="0" applyFont="1" applyFill="1" applyProtection="1"/>
    <xf numFmtId="0" fontId="6" fillId="0" borderId="0" xfId="0" applyFont="1" applyProtection="1"/>
    <xf numFmtId="0" fontId="10" fillId="0" borderId="0" xfId="0" applyFont="1" applyProtection="1"/>
    <xf numFmtId="0" fontId="10" fillId="4" borderId="0" xfId="0" applyFont="1" applyFill="1" applyProtection="1"/>
    <xf numFmtId="0" fontId="10" fillId="3" borderId="0" xfId="0" applyFont="1" applyFill="1" applyProtection="1"/>
    <xf numFmtId="0" fontId="7" fillId="0" borderId="0" xfId="0" applyFont="1" applyProtection="1"/>
    <xf numFmtId="0" fontId="12" fillId="0" borderId="0" xfId="0" applyFont="1" applyProtection="1"/>
    <xf numFmtId="0" fontId="12" fillId="4" borderId="0" xfId="0" applyFont="1" applyFill="1" applyProtection="1"/>
    <xf numFmtId="0" fontId="12" fillId="3" borderId="0" xfId="0" applyFont="1" applyFill="1" applyProtection="1"/>
    <xf numFmtId="165" fontId="12" fillId="0" borderId="0" xfId="0" applyNumberFormat="1" applyFont="1" applyProtection="1"/>
    <xf numFmtId="165" fontId="12" fillId="4" borderId="0" xfId="0" applyNumberFormat="1" applyFont="1" applyFill="1" applyProtection="1"/>
    <xf numFmtId="165" fontId="12" fillId="3" borderId="0" xfId="0" applyNumberFormat="1" applyFont="1" applyFill="1" applyProtection="1"/>
    <xf numFmtId="165" fontId="3" fillId="0" borderId="0" xfId="0" applyNumberFormat="1" applyFont="1" applyProtection="1"/>
    <xf numFmtId="165" fontId="3" fillId="5" borderId="0" xfId="0" applyNumberFormat="1" applyFont="1" applyFill="1" applyProtection="1"/>
    <xf numFmtId="0" fontId="16" fillId="0" borderId="0" xfId="0" applyFont="1" applyProtection="1"/>
    <xf numFmtId="0" fontId="18" fillId="0" borderId="0" xfId="0" applyFont="1" applyProtection="1"/>
    <xf numFmtId="0" fontId="18" fillId="4" borderId="0" xfId="0" applyFont="1" applyFill="1" applyProtection="1"/>
    <xf numFmtId="0" fontId="18" fillId="3" borderId="0" xfId="0" applyFont="1" applyFill="1" applyProtection="1"/>
    <xf numFmtId="0" fontId="19" fillId="0" borderId="0" xfId="0" applyFont="1" applyProtection="1"/>
    <xf numFmtId="0" fontId="19" fillId="5" borderId="0" xfId="0" applyFont="1" applyFill="1" applyProtection="1"/>
    <xf numFmtId="165" fontId="18" fillId="0" borderId="0" xfId="0" applyNumberFormat="1" applyFont="1" applyProtection="1"/>
    <xf numFmtId="165" fontId="18" fillId="4" borderId="0" xfId="0" applyNumberFormat="1" applyFont="1" applyFill="1" applyProtection="1"/>
    <xf numFmtId="0" fontId="3" fillId="4" borderId="0" xfId="0" applyFont="1" applyFill="1" applyProtection="1"/>
    <xf numFmtId="0" fontId="3" fillId="3" borderId="0" xfId="0" applyFont="1" applyFill="1" applyProtection="1"/>
    <xf numFmtId="0" fontId="4" fillId="2" borderId="10" xfId="0" applyFont="1" applyFill="1" applyBorder="1" applyAlignment="1" applyProtection="1">
      <alignment horizontal="center"/>
    </xf>
    <xf numFmtId="0" fontId="4" fillId="0" borderId="11" xfId="0" applyFont="1" applyFill="1" applyBorder="1" applyAlignment="1" applyProtection="1">
      <alignment horizontal="center"/>
    </xf>
    <xf numFmtId="0" fontId="4" fillId="0" borderId="12" xfId="0" applyFont="1" applyBorder="1" applyAlignment="1" applyProtection="1">
      <alignment horizontal="center"/>
    </xf>
    <xf numFmtId="0" fontId="4" fillId="0" borderId="13" xfId="0" applyFont="1" applyBorder="1" applyAlignment="1" applyProtection="1">
      <alignment horizontal="center"/>
    </xf>
    <xf numFmtId="0" fontId="4" fillId="4" borderId="14" xfId="0" applyFont="1" applyFill="1" applyBorder="1" applyAlignment="1" applyProtection="1">
      <alignment horizontal="center"/>
    </xf>
    <xf numFmtId="0" fontId="4" fillId="0" borderId="15" xfId="0" applyFont="1" applyBorder="1" applyAlignment="1" applyProtection="1">
      <alignment horizontal="center"/>
    </xf>
    <xf numFmtId="0" fontId="4" fillId="3" borderId="14" xfId="0" applyFont="1" applyFill="1" applyBorder="1" applyAlignment="1" applyProtection="1">
      <alignment horizontal="center"/>
    </xf>
    <xf numFmtId="0" fontId="4" fillId="0" borderId="15" xfId="0" applyFont="1" applyFill="1" applyBorder="1" applyAlignment="1" applyProtection="1">
      <alignment horizontal="center"/>
    </xf>
    <xf numFmtId="0" fontId="4" fillId="5" borderId="14" xfId="0" applyFont="1" applyFill="1" applyBorder="1" applyAlignment="1" applyProtection="1">
      <alignment horizontal="center"/>
    </xf>
    <xf numFmtId="0" fontId="3" fillId="2" borderId="16" xfId="0" applyFont="1" applyFill="1" applyBorder="1" applyProtection="1"/>
    <xf numFmtId="166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Font="1" applyBorder="1" applyProtection="1"/>
    <xf numFmtId="0" fontId="3" fillId="0" borderId="19" xfId="0" applyFont="1" applyBorder="1" applyProtection="1"/>
    <xf numFmtId="0" fontId="3" fillId="4" borderId="20" xfId="0" applyFont="1" applyFill="1" applyBorder="1" applyProtection="1"/>
    <xf numFmtId="0" fontId="3" fillId="0" borderId="21" xfId="0" applyFont="1" applyBorder="1" applyProtection="1"/>
    <xf numFmtId="0" fontId="3" fillId="3" borderId="20" xfId="0" applyFont="1" applyFill="1" applyBorder="1" applyProtection="1"/>
    <xf numFmtId="0" fontId="3" fillId="0" borderId="21" xfId="0" applyFont="1" applyFill="1" applyBorder="1" applyProtection="1"/>
    <xf numFmtId="0" fontId="3" fillId="5" borderId="20" xfId="0" applyFont="1" applyFill="1" applyBorder="1" applyProtection="1"/>
    <xf numFmtId="1" fontId="4" fillId="2" borderId="22" xfId="0" applyNumberFormat="1" applyFont="1" applyFill="1" applyBorder="1" applyAlignment="1" applyProtection="1">
      <alignment horizontal="center"/>
    </xf>
    <xf numFmtId="2" fontId="3" fillId="4" borderId="3" xfId="0" applyNumberFormat="1" applyFont="1" applyFill="1" applyBorder="1" applyAlignment="1" applyProtection="1">
      <alignment horizontal="center"/>
    </xf>
    <xf numFmtId="2" fontId="3" fillId="5" borderId="3" xfId="0" applyNumberFormat="1" applyFont="1" applyFill="1" applyBorder="1" applyAlignment="1" applyProtection="1">
      <alignment horizontal="center"/>
    </xf>
    <xf numFmtId="1" fontId="4" fillId="2" borderId="23" xfId="0" applyNumberFormat="1" applyFont="1" applyFill="1" applyBorder="1" applyAlignment="1" applyProtection="1">
      <alignment horizontal="center"/>
    </xf>
    <xf numFmtId="2" fontId="3" fillId="4" borderId="8" xfId="0" applyNumberFormat="1" applyFont="1" applyFill="1" applyBorder="1" applyAlignment="1" applyProtection="1">
      <alignment horizontal="center"/>
    </xf>
    <xf numFmtId="2" fontId="3" fillId="5" borderId="8" xfId="0" applyNumberFormat="1" applyFont="1" applyFill="1" applyBorder="1" applyAlignment="1" applyProtection="1">
      <alignment horizontal="center"/>
    </xf>
    <xf numFmtId="1" fontId="9" fillId="0" borderId="0" xfId="0" applyNumberFormat="1" applyFont="1" applyFill="1" applyBorder="1" applyAlignment="1" applyProtection="1">
      <alignment horizontal="center"/>
      <protection locked="0"/>
    </xf>
    <xf numFmtId="1" fontId="10" fillId="0" borderId="0" xfId="0" applyNumberFormat="1" applyFont="1" applyFill="1" applyBorder="1" applyProtection="1"/>
    <xf numFmtId="1" fontId="10" fillId="4" borderId="0" xfId="0" applyNumberFormat="1" applyFont="1" applyFill="1" applyBorder="1" applyProtection="1"/>
    <xf numFmtId="1" fontId="10" fillId="3" borderId="0" xfId="0" applyNumberFormat="1" applyFont="1" applyFill="1" applyBorder="1" applyProtection="1"/>
    <xf numFmtId="1" fontId="3" fillId="5" borderId="0" xfId="0" applyNumberFormat="1" applyFont="1" applyFill="1" applyProtection="1"/>
    <xf numFmtId="171" fontId="11" fillId="0" borderId="0" xfId="0" applyNumberFormat="1" applyFont="1" applyAlignment="1" applyProtection="1">
      <alignment horizontal="center"/>
      <protection locked="0"/>
    </xf>
    <xf numFmtId="171" fontId="17" fillId="0" borderId="0" xfId="0" applyNumberFormat="1" applyFont="1" applyAlignment="1" applyProtection="1">
      <alignment horizontal="center"/>
      <protection locked="0"/>
    </xf>
    <xf numFmtId="171" fontId="18" fillId="0" borderId="0" xfId="0" applyNumberFormat="1" applyFont="1" applyProtection="1"/>
    <xf numFmtId="171" fontId="18" fillId="4" borderId="0" xfId="0" applyNumberFormat="1" applyFont="1" applyFill="1" applyProtection="1"/>
    <xf numFmtId="171" fontId="18" fillId="3" borderId="0" xfId="0" applyNumberFormat="1" applyFont="1" applyFill="1" applyProtection="1"/>
    <xf numFmtId="171" fontId="19" fillId="5" borderId="0" xfId="0" applyNumberFormat="1" applyFont="1" applyFill="1" applyProtection="1"/>
    <xf numFmtId="171" fontId="12" fillId="0" borderId="0" xfId="0" applyNumberFormat="1" applyFont="1" applyProtection="1"/>
    <xf numFmtId="171" fontId="12" fillId="4" borderId="0" xfId="0" applyNumberFormat="1" applyFont="1" applyFill="1" applyProtection="1"/>
    <xf numFmtId="171" fontId="12" fillId="3" borderId="0" xfId="0" applyNumberFormat="1" applyFont="1" applyFill="1" applyProtection="1"/>
    <xf numFmtId="171" fontId="3" fillId="5" borderId="0" xfId="0" applyNumberFormat="1" applyFont="1" applyFill="1" applyProtection="1"/>
    <xf numFmtId="0" fontId="9" fillId="0" borderId="0" xfId="0" applyFont="1" applyProtection="1"/>
    <xf numFmtId="0" fontId="13" fillId="0" borderId="0" xfId="0" applyFont="1" applyProtection="1"/>
    <xf numFmtId="0" fontId="11" fillId="0" borderId="0" xfId="0" applyFont="1" applyProtection="1"/>
    <xf numFmtId="0" fontId="17" fillId="0" borderId="0" xfId="0" applyFont="1" applyProtection="1"/>
    <xf numFmtId="172" fontId="3" fillId="0" borderId="2" xfId="0" applyNumberFormat="1" applyFont="1" applyBorder="1" applyAlignment="1" applyProtection="1">
      <alignment horizontal="center"/>
    </xf>
    <xf numFmtId="172" fontId="3" fillId="2" borderId="5" xfId="0" applyNumberFormat="1" applyFont="1" applyFill="1" applyBorder="1" applyAlignment="1" applyProtection="1">
      <alignment horizontal="center"/>
    </xf>
    <xf numFmtId="172" fontId="3" fillId="2" borderId="2" xfId="0" applyNumberFormat="1" applyFont="1" applyFill="1" applyBorder="1" applyAlignment="1" applyProtection="1">
      <alignment horizontal="center"/>
    </xf>
    <xf numFmtId="172" fontId="3" fillId="0" borderId="7" xfId="0" applyNumberFormat="1" applyFont="1" applyBorder="1" applyAlignment="1" applyProtection="1">
      <alignment horizontal="center"/>
    </xf>
    <xf numFmtId="0" fontId="20" fillId="0" borderId="11" xfId="0" applyFont="1" applyFill="1" applyBorder="1" applyAlignment="1" applyProtection="1">
      <alignment horizontal="center"/>
    </xf>
    <xf numFmtId="172" fontId="3" fillId="6" borderId="5" xfId="0" applyNumberFormat="1" applyFont="1" applyFill="1" applyBorder="1" applyAlignment="1" applyProtection="1">
      <alignment horizontal="center"/>
    </xf>
    <xf numFmtId="172" fontId="3" fillId="6" borderId="24" xfId="0" applyNumberFormat="1" applyFont="1" applyFill="1" applyBorder="1" applyAlignment="1" applyProtection="1">
      <alignment horizontal="center"/>
    </xf>
    <xf numFmtId="171" fontId="20" fillId="0" borderId="1" xfId="0" applyNumberFormat="1" applyFont="1" applyFill="1" applyBorder="1" applyAlignment="1" applyProtection="1">
      <alignment horizontal="center" vertical="center"/>
    </xf>
    <xf numFmtId="171" fontId="20" fillId="2" borderId="1" xfId="0" applyNumberFormat="1" applyFont="1" applyFill="1" applyBorder="1" applyAlignment="1" applyProtection="1">
      <alignment horizontal="center" vertical="center"/>
    </xf>
    <xf numFmtId="171" fontId="20" fillId="0" borderId="6" xfId="0" applyNumberFormat="1" applyFont="1" applyFill="1" applyBorder="1" applyAlignment="1" applyProtection="1">
      <alignment horizontal="center" vertical="center"/>
    </xf>
    <xf numFmtId="2" fontId="3" fillId="6" borderId="5" xfId="0" applyNumberFormat="1" applyFont="1" applyFill="1" applyBorder="1" applyAlignment="1" applyProtection="1">
      <alignment horizontal="center"/>
    </xf>
    <xf numFmtId="2" fontId="3" fillId="6" borderId="24" xfId="0" applyNumberFormat="1" applyFont="1" applyFill="1" applyBorder="1" applyAlignment="1" applyProtection="1">
      <alignment horizontal="center"/>
    </xf>
    <xf numFmtId="172" fontId="3" fillId="0" borderId="2" xfId="0" applyNumberFormat="1" applyFont="1" applyFill="1" applyBorder="1" applyAlignment="1" applyProtection="1">
      <alignment horizontal="center"/>
    </xf>
    <xf numFmtId="172" fontId="3" fillId="0" borderId="7" xfId="0" applyNumberFormat="1" applyFont="1" applyFill="1" applyBorder="1" applyAlignment="1" applyProtection="1">
      <alignment horizontal="center"/>
    </xf>
    <xf numFmtId="0" fontId="0" fillId="0" borderId="0" xfId="0" applyProtection="1"/>
    <xf numFmtId="0" fontId="0" fillId="7" borderId="0" xfId="0" applyFill="1" applyProtection="1"/>
    <xf numFmtId="0" fontId="0" fillId="0" borderId="20" xfId="0" applyBorder="1" applyProtection="1"/>
    <xf numFmtId="0" fontId="0" fillId="0" borderId="21" xfId="0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0" fontId="0" fillId="0" borderId="4" xfId="0" applyBorder="1" applyProtection="1"/>
    <xf numFmtId="9" fontId="0" fillId="0" borderId="2" xfId="0" applyNumberFormat="1" applyBorder="1" applyProtection="1"/>
    <xf numFmtId="0" fontId="0" fillId="2" borderId="4" xfId="0" applyFill="1" applyBorder="1" applyProtection="1"/>
    <xf numFmtId="9" fontId="0" fillId="2" borderId="2" xfId="0" applyNumberFormat="1" applyFill="1" applyBorder="1" applyProtection="1"/>
    <xf numFmtId="0" fontId="0" fillId="0" borderId="0" xfId="0" applyProtection="1">
      <protection locked="0"/>
    </xf>
    <xf numFmtId="172" fontId="0" fillId="6" borderId="4" xfId="0" applyNumberFormat="1" applyFill="1" applyBorder="1" applyProtection="1"/>
    <xf numFmtId="9" fontId="0" fillId="6" borderId="2" xfId="0" applyNumberFormat="1" applyFill="1" applyBorder="1" applyProtection="1"/>
    <xf numFmtId="172" fontId="1" fillId="2" borderId="4" xfId="0" applyNumberFormat="1" applyFont="1" applyFill="1" applyBorder="1" applyProtection="1"/>
    <xf numFmtId="9" fontId="1" fillId="2" borderId="2" xfId="0" applyNumberFormat="1" applyFont="1" applyFill="1" applyBorder="1" applyProtection="1"/>
    <xf numFmtId="172" fontId="0" fillId="2" borderId="4" xfId="0" applyNumberFormat="1" applyFill="1" applyBorder="1" applyProtection="1"/>
    <xf numFmtId="0" fontId="13" fillId="0" borderId="14" xfId="0" applyFont="1" applyFill="1" applyBorder="1" applyAlignment="1" applyProtection="1">
      <alignment horizontal="center" vertical="center"/>
    </xf>
    <xf numFmtId="0" fontId="0" fillId="0" borderId="0" xfId="0" applyAlignment="1">
      <alignment vertical="center"/>
    </xf>
    <xf numFmtId="0" fontId="24" fillId="7" borderId="0" xfId="0" applyFont="1" applyFill="1" applyProtection="1"/>
    <xf numFmtId="0" fontId="25" fillId="0" borderId="0" xfId="0" applyFont="1" applyProtection="1"/>
    <xf numFmtId="0" fontId="26" fillId="0" borderId="0" xfId="0" applyFont="1" applyProtection="1"/>
    <xf numFmtId="0" fontId="27" fillId="0" borderId="0" xfId="0" applyFont="1" applyProtection="1"/>
    <xf numFmtId="0" fontId="28" fillId="0" borderId="0" xfId="0" applyFont="1" applyProtection="1"/>
    <xf numFmtId="0" fontId="27" fillId="7" borderId="0" xfId="0" applyFont="1" applyFill="1" applyProtection="1"/>
    <xf numFmtId="171" fontId="29" fillId="4" borderId="0" xfId="0" applyNumberFormat="1" applyFont="1" applyFill="1" applyProtection="1"/>
    <xf numFmtId="171" fontId="29" fillId="3" borderId="0" xfId="0" applyNumberFormat="1" applyFont="1" applyFill="1" applyProtection="1"/>
    <xf numFmtId="165" fontId="11" fillId="8" borderId="0" xfId="0" applyNumberFormat="1" applyFont="1" applyFill="1" applyAlignment="1" applyProtection="1">
      <alignment horizontal="center"/>
      <protection locked="0"/>
    </xf>
    <xf numFmtId="1" fontId="5" fillId="8" borderId="0" xfId="0" applyNumberFormat="1" applyFont="1" applyFill="1" applyBorder="1" applyAlignment="1" applyProtection="1">
      <alignment horizontal="center"/>
      <protection locked="0"/>
    </xf>
    <xf numFmtId="171" fontId="7" fillId="8" borderId="0" xfId="0" applyNumberFormat="1" applyFont="1" applyFill="1" applyAlignment="1" applyProtection="1">
      <alignment horizontal="center"/>
      <protection locked="0"/>
    </xf>
    <xf numFmtId="1" fontId="7" fillId="8" borderId="25" xfId="0" applyNumberFormat="1" applyFont="1" applyFill="1" applyBorder="1" applyAlignment="1" applyProtection="1">
      <alignment horizontal="center"/>
      <protection locked="0"/>
    </xf>
    <xf numFmtId="1" fontId="11" fillId="8" borderId="25" xfId="0" applyNumberFormat="1" applyFont="1" applyFill="1" applyBorder="1" applyAlignment="1" applyProtection="1">
      <alignment horizontal="center"/>
      <protection locked="0"/>
    </xf>
    <xf numFmtId="164" fontId="9" fillId="8" borderId="25" xfId="0" applyNumberFormat="1" applyFont="1" applyFill="1" applyBorder="1" applyAlignment="1" applyProtection="1">
      <alignment horizontal="center"/>
      <protection locked="0"/>
    </xf>
    <xf numFmtId="2" fontId="9" fillId="8" borderId="25" xfId="0" applyNumberFormat="1" applyFont="1" applyFill="1" applyBorder="1" applyAlignment="1" applyProtection="1">
      <alignment horizontal="center"/>
      <protection locked="0"/>
    </xf>
    <xf numFmtId="0" fontId="0" fillId="8" borderId="25" xfId="0" applyFill="1" applyBorder="1" applyAlignment="1" applyProtection="1">
      <alignment horizontal="right"/>
      <protection locked="0"/>
    </xf>
    <xf numFmtId="0" fontId="0" fillId="8" borderId="26" xfId="0" applyFill="1" applyBorder="1" applyProtection="1">
      <protection locked="0"/>
    </xf>
    <xf numFmtId="2" fontId="34" fillId="8" borderId="25" xfId="0" applyNumberFormat="1" applyFont="1" applyFill="1" applyBorder="1" applyProtection="1">
      <protection locked="0"/>
    </xf>
    <xf numFmtId="2" fontId="34" fillId="8" borderId="26" xfId="0" applyNumberFormat="1" applyFont="1" applyFill="1" applyBorder="1" applyProtection="1">
      <protection locked="0"/>
    </xf>
    <xf numFmtId="9" fontId="34" fillId="8" borderId="0" xfId="0" applyNumberFormat="1" applyFont="1" applyFill="1" applyProtection="1">
      <protection locked="0"/>
    </xf>
    <xf numFmtId="2" fontId="35" fillId="8" borderId="0" xfId="0" applyNumberFormat="1" applyFont="1" applyFill="1" applyProtection="1">
      <protection locked="0"/>
    </xf>
    <xf numFmtId="0" fontId="0" fillId="7" borderId="0" xfId="0" applyFill="1" applyBorder="1" applyAlignment="1" applyProtection="1">
      <alignment vertical="center"/>
    </xf>
    <xf numFmtId="0" fontId="0" fillId="7" borderId="0" xfId="0" applyFill="1" applyBorder="1" applyProtection="1"/>
    <xf numFmtId="0" fontId="0" fillId="7" borderId="0" xfId="0" applyFill="1"/>
    <xf numFmtId="168" fontId="0" fillId="0" borderId="3" xfId="0" applyNumberFormat="1" applyBorder="1" applyProtection="1"/>
    <xf numFmtId="168" fontId="0" fillId="2" borderId="3" xfId="0" applyNumberFormat="1" applyFill="1" applyBorder="1" applyProtection="1"/>
    <xf numFmtId="168" fontId="0" fillId="0" borderId="27" xfId="0" applyNumberFormat="1" applyBorder="1" applyProtection="1"/>
    <xf numFmtId="168" fontId="0" fillId="2" borderId="27" xfId="0" applyNumberFormat="1" applyFill="1" applyBorder="1" applyProtection="1"/>
    <xf numFmtId="1" fontId="13" fillId="2" borderId="22" xfId="0" applyNumberFormat="1" applyFont="1" applyFill="1" applyBorder="1" applyAlignment="1" applyProtection="1">
      <alignment horizontal="center"/>
    </xf>
    <xf numFmtId="0" fontId="6" fillId="2" borderId="10" xfId="0" applyFont="1" applyFill="1" applyBorder="1" applyAlignment="1" applyProtection="1">
      <alignment horizontal="center" vertical="center" wrapText="1"/>
    </xf>
    <xf numFmtId="0" fontId="10" fillId="0" borderId="11" xfId="0" applyFont="1" applyFill="1" applyBorder="1" applyAlignment="1" applyProtection="1">
      <alignment horizontal="center" vertical="center" wrapText="1"/>
    </xf>
    <xf numFmtId="0" fontId="6" fillId="0" borderId="13" xfId="0" applyFont="1" applyBorder="1" applyAlignment="1" applyProtection="1">
      <alignment horizontal="center" vertical="center" wrapText="1"/>
    </xf>
    <xf numFmtId="0" fontId="6" fillId="4" borderId="14" xfId="0" applyFont="1" applyFill="1" applyBorder="1" applyAlignment="1" applyProtection="1">
      <alignment horizontal="center" vertical="center" wrapText="1"/>
    </xf>
    <xf numFmtId="0" fontId="6" fillId="0" borderId="12" xfId="0" applyFont="1" applyBorder="1" applyAlignment="1" applyProtection="1">
      <alignment horizontal="center" vertical="center" wrapText="1"/>
    </xf>
    <xf numFmtId="0" fontId="6" fillId="3" borderId="14" xfId="0" applyFont="1" applyFill="1" applyBorder="1" applyAlignment="1" applyProtection="1">
      <alignment horizontal="center" vertical="center" wrapText="1"/>
    </xf>
    <xf numFmtId="0" fontId="6" fillId="0" borderId="11" xfId="0" applyFont="1" applyFill="1" applyBorder="1" applyAlignment="1" applyProtection="1">
      <alignment horizontal="center" vertical="center" wrapText="1"/>
    </xf>
    <xf numFmtId="1" fontId="13" fillId="2" borderId="3" xfId="0" applyNumberFormat="1" applyFont="1" applyFill="1" applyBorder="1" applyAlignment="1" applyProtection="1">
      <alignment horizontal="center"/>
    </xf>
    <xf numFmtId="0" fontId="23" fillId="0" borderId="0" xfId="0" applyFont="1" applyProtection="1"/>
    <xf numFmtId="0" fontId="42" fillId="0" borderId="0" xfId="0" applyFont="1"/>
    <xf numFmtId="0" fontId="0" fillId="0" borderId="0" xfId="0" applyAlignment="1">
      <alignment horizontal="center" vertical="center" wrapText="1"/>
    </xf>
    <xf numFmtId="173" fontId="42" fillId="0" borderId="0" xfId="0" applyNumberFormat="1" applyFont="1"/>
    <xf numFmtId="49" fontId="34" fillId="0" borderId="0" xfId="0" applyNumberFormat="1" applyFont="1" applyAlignment="1">
      <alignment horizontal="center"/>
    </xf>
    <xf numFmtId="0" fontId="1" fillId="0" borderId="0" xfId="0" applyFont="1"/>
    <xf numFmtId="0" fontId="43" fillId="0" borderId="0" xfId="0" applyFont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30" fillId="0" borderId="11" xfId="0" applyFont="1" applyBorder="1" applyAlignment="1">
      <alignment horizontal="center" vertical="center" wrapText="1"/>
    </xf>
    <xf numFmtId="0" fontId="37" fillId="0" borderId="27" xfId="0" applyFont="1" applyBorder="1" applyAlignment="1">
      <alignment horizontal="center" vertical="center"/>
    </xf>
    <xf numFmtId="169" fontId="37" fillId="0" borderId="5" xfId="0" applyNumberFormat="1" applyFont="1" applyBorder="1" applyAlignment="1">
      <alignment horizontal="right" vertical="center"/>
    </xf>
    <xf numFmtId="174" fontId="37" fillId="0" borderId="2" xfId="0" applyNumberFormat="1" applyFont="1" applyBorder="1" applyAlignment="1">
      <alignment horizontal="right" vertical="center" indent="1"/>
    </xf>
    <xf numFmtId="0" fontId="41" fillId="0" borderId="12" xfId="0" applyFont="1" applyBorder="1" applyAlignment="1">
      <alignment horizontal="center" vertical="center" wrapText="1"/>
    </xf>
    <xf numFmtId="0" fontId="41" fillId="0" borderId="13" xfId="0" applyFont="1" applyBorder="1" applyAlignment="1">
      <alignment horizontal="center" vertical="center" wrapText="1"/>
    </xf>
    <xf numFmtId="169" fontId="37" fillId="9" borderId="18" xfId="0" applyNumberFormat="1" applyFont="1" applyFill="1" applyBorder="1" applyAlignment="1">
      <alignment horizontal="right" vertical="center"/>
    </xf>
    <xf numFmtId="0" fontId="37" fillId="0" borderId="4" xfId="0" applyFont="1" applyBorder="1" applyAlignment="1">
      <alignment horizontal="left" vertical="center" indent="1"/>
    </xf>
    <xf numFmtId="0" fontId="37" fillId="9" borderId="28" xfId="0" applyFont="1" applyFill="1" applyBorder="1" applyAlignment="1">
      <alignment horizontal="center" vertical="center"/>
    </xf>
    <xf numFmtId="0" fontId="37" fillId="9" borderId="21" xfId="0" applyFont="1" applyFill="1" applyBorder="1" applyAlignment="1">
      <alignment horizontal="left" vertical="center" indent="1"/>
    </xf>
    <xf numFmtId="174" fontId="37" fillId="9" borderId="19" xfId="0" applyNumberFormat="1" applyFont="1" applyFill="1" applyBorder="1" applyAlignment="1">
      <alignment horizontal="right" vertical="center" indent="1"/>
    </xf>
    <xf numFmtId="0" fontId="37" fillId="9" borderId="27" xfId="0" applyFont="1" applyFill="1" applyBorder="1" applyAlignment="1">
      <alignment horizontal="center" vertical="center"/>
    </xf>
    <xf numFmtId="0" fontId="37" fillId="9" borderId="4" xfId="0" applyFont="1" applyFill="1" applyBorder="1" applyAlignment="1">
      <alignment horizontal="left" vertical="center" indent="1"/>
    </xf>
    <xf numFmtId="169" fontId="37" fillId="9" borderId="5" xfId="0" applyNumberFormat="1" applyFont="1" applyFill="1" applyBorder="1" applyAlignment="1">
      <alignment horizontal="right" vertical="center"/>
    </xf>
    <xf numFmtId="174" fontId="37" fillId="9" borderId="2" xfId="0" applyNumberFormat="1" applyFont="1" applyFill="1" applyBorder="1" applyAlignment="1">
      <alignment horizontal="right" vertical="center" indent="1"/>
    </xf>
    <xf numFmtId="0" fontId="37" fillId="4" borderId="27" xfId="0" applyFont="1" applyFill="1" applyBorder="1" applyAlignment="1">
      <alignment horizontal="center" vertical="center"/>
    </xf>
    <xf numFmtId="0" fontId="37" fillId="4" borderId="4" xfId="0" applyFont="1" applyFill="1" applyBorder="1" applyAlignment="1">
      <alignment horizontal="left" vertical="center" indent="1"/>
    </xf>
    <xf numFmtId="169" fontId="37" fillId="4" borderId="5" xfId="0" applyNumberFormat="1" applyFont="1" applyFill="1" applyBorder="1" applyAlignment="1">
      <alignment horizontal="right" vertical="center"/>
    </xf>
    <xf numFmtId="174" fontId="37" fillId="4" borderId="2" xfId="0" applyNumberFormat="1" applyFont="1" applyFill="1" applyBorder="1" applyAlignment="1">
      <alignment horizontal="right" vertical="center" indent="1"/>
    </xf>
    <xf numFmtId="0" fontId="37" fillId="6" borderId="27" xfId="0" applyFont="1" applyFill="1" applyBorder="1" applyAlignment="1">
      <alignment horizontal="center" vertical="center"/>
    </xf>
    <xf numFmtId="0" fontId="37" fillId="6" borderId="4" xfId="0" applyFont="1" applyFill="1" applyBorder="1" applyAlignment="1">
      <alignment horizontal="left" vertical="center" indent="1"/>
    </xf>
    <xf numFmtId="169" fontId="37" fillId="6" borderId="5" xfId="0" applyNumberFormat="1" applyFont="1" applyFill="1" applyBorder="1" applyAlignment="1">
      <alignment horizontal="right" vertical="center"/>
    </xf>
    <xf numFmtId="174" fontId="37" fillId="6" borderId="2" xfId="0" applyNumberFormat="1" applyFont="1" applyFill="1" applyBorder="1" applyAlignment="1">
      <alignment horizontal="right" vertical="center" indent="1"/>
    </xf>
    <xf numFmtId="0" fontId="37" fillId="3" borderId="27" xfId="0" applyFont="1" applyFill="1" applyBorder="1" applyAlignment="1">
      <alignment horizontal="center" vertical="center"/>
    </xf>
    <xf numFmtId="0" fontId="37" fillId="3" borderId="4" xfId="0" applyFont="1" applyFill="1" applyBorder="1" applyAlignment="1">
      <alignment horizontal="left" vertical="center" indent="1"/>
    </xf>
    <xf numFmtId="169" fontId="37" fillId="3" borderId="5" xfId="0" applyNumberFormat="1" applyFont="1" applyFill="1" applyBorder="1" applyAlignment="1">
      <alignment horizontal="right" vertical="center"/>
    </xf>
    <xf numFmtId="174" fontId="37" fillId="3" borderId="2" xfId="0" applyNumberFormat="1" applyFont="1" applyFill="1" applyBorder="1" applyAlignment="1">
      <alignment horizontal="right" vertical="center" indent="1"/>
    </xf>
    <xf numFmtId="168" fontId="37" fillId="8" borderId="1" xfId="0" applyNumberFormat="1" applyFont="1" applyFill="1" applyBorder="1" applyProtection="1"/>
    <xf numFmtId="168" fontId="37" fillId="2" borderId="1" xfId="0" applyNumberFormat="1" applyFont="1" applyFill="1" applyBorder="1" applyProtection="1"/>
    <xf numFmtId="0" fontId="0" fillId="0" borderId="20" xfId="0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right"/>
    </xf>
    <xf numFmtId="0" fontId="0" fillId="0" borderId="0" xfId="0" applyFill="1" applyBorder="1" applyProtection="1"/>
    <xf numFmtId="2" fontId="35" fillId="0" borderId="0" xfId="0" applyNumberFormat="1" applyFont="1" applyFill="1" applyProtection="1"/>
    <xf numFmtId="0" fontId="0" fillId="0" borderId="0" xfId="0" applyFill="1" applyProtection="1"/>
    <xf numFmtId="2" fontId="34" fillId="0" borderId="0" xfId="0" applyNumberFormat="1" applyFont="1" applyFill="1" applyBorder="1" applyProtection="1"/>
    <xf numFmtId="9" fontId="34" fillId="0" borderId="0" xfId="0" applyNumberFormat="1" applyFont="1" applyFill="1" applyProtection="1"/>
    <xf numFmtId="0" fontId="27" fillId="0" borderId="0" xfId="0" applyFont="1" applyFill="1" applyProtection="1"/>
    <xf numFmtId="0" fontId="33" fillId="0" borderId="0" xfId="0" applyFont="1" applyFill="1" applyProtection="1"/>
    <xf numFmtId="0" fontId="30" fillId="0" borderId="29" xfId="0" applyFont="1" applyFill="1" applyBorder="1" applyAlignment="1" applyProtection="1">
      <alignment horizontal="center"/>
    </xf>
    <xf numFmtId="9" fontId="1" fillId="2" borderId="3" xfId="0" applyNumberFormat="1" applyFont="1" applyFill="1" applyBorder="1" applyAlignment="1" applyProtection="1">
      <alignment horizontal="right"/>
    </xf>
    <xf numFmtId="9" fontId="1" fillId="6" borderId="3" xfId="0" applyNumberFormat="1" applyFont="1" applyFill="1" applyBorder="1" applyAlignment="1" applyProtection="1">
      <alignment horizontal="right"/>
    </xf>
    <xf numFmtId="0" fontId="48" fillId="0" borderId="0" xfId="0" applyFont="1" applyAlignment="1">
      <alignment horizontal="left"/>
    </xf>
    <xf numFmtId="0" fontId="48" fillId="0" borderId="0" xfId="0" applyFont="1" applyAlignment="1">
      <alignment horizontal="left" vertical="center"/>
    </xf>
    <xf numFmtId="171" fontId="49" fillId="0" borderId="0" xfId="0" applyNumberFormat="1" applyFont="1" applyAlignment="1" applyProtection="1">
      <alignment horizontal="center"/>
      <protection locked="0"/>
    </xf>
    <xf numFmtId="0" fontId="53" fillId="0" borderId="0" xfId="0" applyFont="1" applyProtection="1"/>
    <xf numFmtId="1" fontId="9" fillId="0" borderId="0" xfId="0" applyNumberFormat="1" applyFont="1" applyAlignment="1" applyProtection="1">
      <alignment horizontal="center"/>
      <protection locked="0"/>
    </xf>
    <xf numFmtId="1" fontId="52" fillId="0" borderId="0" xfId="0" applyNumberFormat="1" applyFont="1" applyProtection="1"/>
    <xf numFmtId="1" fontId="52" fillId="4" borderId="0" xfId="0" applyNumberFormat="1" applyFont="1" applyFill="1" applyProtection="1"/>
    <xf numFmtId="1" fontId="52" fillId="3" borderId="0" xfId="0" applyNumberFormat="1" applyFont="1" applyFill="1" applyProtection="1"/>
    <xf numFmtId="1" fontId="53" fillId="0" borderId="0" xfId="0" applyNumberFormat="1" applyFont="1" applyProtection="1"/>
    <xf numFmtId="1" fontId="53" fillId="5" borderId="0" xfId="0" applyNumberFormat="1" applyFont="1" applyFill="1" applyProtection="1"/>
    <xf numFmtId="0" fontId="33" fillId="0" borderId="0" xfId="0" applyFont="1" applyFill="1" applyProtection="1">
      <protection locked="0"/>
    </xf>
    <xf numFmtId="171" fontId="5" fillId="8" borderId="0" xfId="0" applyNumberFormat="1" applyFont="1" applyFill="1" applyAlignment="1" applyProtection="1">
      <alignment horizontal="center"/>
      <protection locked="0"/>
    </xf>
    <xf numFmtId="171" fontId="52" fillId="4" borderId="0" xfId="0" applyNumberFormat="1" applyFont="1" applyFill="1" applyProtection="1"/>
    <xf numFmtId="0" fontId="54" fillId="0" borderId="0" xfId="0" applyFont="1" applyProtection="1"/>
    <xf numFmtId="171" fontId="52" fillId="3" borderId="0" xfId="0" applyNumberFormat="1" applyFont="1" applyFill="1" applyProtection="1"/>
    <xf numFmtId="0" fontId="54" fillId="7" borderId="0" xfId="0" applyFont="1" applyFill="1" applyProtection="1"/>
    <xf numFmtId="0" fontId="35" fillId="0" borderId="0" xfId="0" applyFont="1" applyFill="1" applyProtection="1">
      <protection locked="0"/>
    </xf>
    <xf numFmtId="0" fontId="55" fillId="0" borderId="0" xfId="0" applyFont="1" applyProtection="1"/>
    <xf numFmtId="0" fontId="56" fillId="0" borderId="0" xfId="0" applyFont="1" applyProtection="1"/>
    <xf numFmtId="0" fontId="56" fillId="0" borderId="0" xfId="0" applyFont="1" applyAlignment="1" applyProtection="1">
      <alignment horizontal="center"/>
    </xf>
    <xf numFmtId="171" fontId="9" fillId="0" borderId="0" xfId="0" applyNumberFormat="1" applyFont="1" applyAlignment="1" applyProtection="1">
      <alignment horizontal="center"/>
      <protection locked="0"/>
    </xf>
    <xf numFmtId="0" fontId="8" fillId="0" borderId="0" xfId="0" applyFont="1" applyProtection="1"/>
    <xf numFmtId="0" fontId="55" fillId="0" borderId="0" xfId="0" applyFont="1" applyAlignment="1" applyProtection="1">
      <alignment horizontal="left"/>
    </xf>
    <xf numFmtId="0" fontId="57" fillId="0" borderId="0" xfId="0" applyFont="1" applyProtection="1"/>
    <xf numFmtId="0" fontId="58" fillId="0" borderId="0" xfId="0" applyFont="1" applyProtection="1"/>
    <xf numFmtId="0" fontId="59" fillId="0" borderId="0" xfId="0" applyFont="1" applyProtection="1"/>
    <xf numFmtId="0" fontId="60" fillId="0" borderId="0" xfId="0" applyFont="1" applyProtection="1"/>
    <xf numFmtId="1" fontId="12" fillId="0" borderId="0" xfId="0" applyNumberFormat="1" applyFont="1" applyProtection="1"/>
    <xf numFmtId="1" fontId="12" fillId="4" borderId="0" xfId="0" applyNumberFormat="1" applyFont="1" applyFill="1" applyProtection="1"/>
    <xf numFmtId="1" fontId="12" fillId="3" borderId="0" xfId="0" applyNumberFormat="1" applyFont="1" applyFill="1" applyProtection="1"/>
    <xf numFmtId="1" fontId="61" fillId="0" borderId="0" xfId="0" applyNumberFormat="1" applyFont="1" applyProtection="1"/>
    <xf numFmtId="1" fontId="61" fillId="5" borderId="0" xfId="0" applyNumberFormat="1" applyFont="1" applyFill="1" applyProtection="1"/>
    <xf numFmtId="171" fontId="11" fillId="8" borderId="0" xfId="0" applyNumberFormat="1" applyFont="1" applyFill="1" applyAlignment="1" applyProtection="1">
      <alignment horizontal="center"/>
      <protection locked="0"/>
    </xf>
    <xf numFmtId="171" fontId="9" fillId="8" borderId="25" xfId="0" applyNumberFormat="1" applyFont="1" applyFill="1" applyBorder="1" applyAlignment="1" applyProtection="1">
      <alignment horizontal="center"/>
      <protection locked="0"/>
    </xf>
    <xf numFmtId="0" fontId="62" fillId="0" borderId="0" xfId="0" applyFont="1"/>
    <xf numFmtId="0" fontId="0" fillId="4" borderId="0" xfId="0" applyFill="1"/>
    <xf numFmtId="0" fontId="0" fillId="3" borderId="0" xfId="0" applyFill="1"/>
    <xf numFmtId="1" fontId="23" fillId="0" borderId="0" xfId="0" applyNumberFormat="1" applyFont="1" applyAlignment="1" applyProtection="1">
      <alignment horizontal="center"/>
      <protection locked="0"/>
    </xf>
    <xf numFmtId="0" fontId="0" fillId="3" borderId="0" xfId="0" applyFill="1" applyProtection="1"/>
    <xf numFmtId="0" fontId="15" fillId="0" borderId="0" xfId="0" applyFont="1" applyProtection="1"/>
    <xf numFmtId="0" fontId="15" fillId="3" borderId="0" xfId="0" applyFont="1" applyFill="1" applyProtection="1"/>
    <xf numFmtId="0" fontId="5" fillId="3" borderId="10" xfId="0" applyFont="1" applyFill="1" applyBorder="1" applyAlignment="1" applyProtection="1">
      <alignment horizontal="center"/>
    </xf>
    <xf numFmtId="1" fontId="5" fillId="2" borderId="30" xfId="0" applyNumberFormat="1" applyFont="1" applyFill="1" applyBorder="1" applyAlignment="1" applyProtection="1">
      <alignment horizontal="center"/>
    </xf>
    <xf numFmtId="1" fontId="5" fillId="3" borderId="30" xfId="0" applyNumberFormat="1" applyFont="1" applyFill="1" applyBorder="1" applyAlignment="1" applyProtection="1">
      <alignment horizontal="center"/>
    </xf>
    <xf numFmtId="0" fontId="4" fillId="2" borderId="14" xfId="0" applyFont="1" applyFill="1" applyBorder="1" applyAlignment="1" applyProtection="1">
      <alignment horizontal="center"/>
    </xf>
    <xf numFmtId="0" fontId="3" fillId="2" borderId="20" xfId="0" applyFont="1" applyFill="1" applyBorder="1" applyProtection="1"/>
    <xf numFmtId="0" fontId="23" fillId="0" borderId="0" xfId="0" applyFont="1" applyAlignment="1" applyProtection="1">
      <alignment horizontal="center"/>
      <protection locked="0"/>
    </xf>
    <xf numFmtId="0" fontId="0" fillId="4" borderId="0" xfId="0" applyFill="1" applyProtection="1"/>
    <xf numFmtId="0" fontId="0" fillId="10" borderId="0" xfId="0" applyFill="1" applyProtection="1"/>
    <xf numFmtId="0" fontId="14" fillId="0" borderId="0" xfId="0" applyFont="1"/>
    <xf numFmtId="0" fontId="63" fillId="8" borderId="25" xfId="0" applyFont="1" applyFill="1" applyBorder="1" applyAlignment="1" applyProtection="1">
      <alignment horizontal="center"/>
      <protection locked="0"/>
    </xf>
    <xf numFmtId="0" fontId="64" fillId="0" borderId="0" xfId="0" applyFont="1" applyProtection="1"/>
    <xf numFmtId="1" fontId="5" fillId="8" borderId="25" xfId="0" applyNumberFormat="1" applyFont="1" applyFill="1" applyBorder="1" applyAlignment="1" applyProtection="1">
      <alignment horizontal="center"/>
      <protection locked="0"/>
    </xf>
    <xf numFmtId="0" fontId="52" fillId="4" borderId="0" xfId="0" applyFont="1" applyFill="1" applyProtection="1"/>
    <xf numFmtId="0" fontId="52" fillId="3" borderId="0" xfId="0" applyFont="1" applyFill="1" applyProtection="1"/>
    <xf numFmtId="0" fontId="53" fillId="5" borderId="0" xfId="0" applyFont="1" applyFill="1" applyProtection="1"/>
    <xf numFmtId="171" fontId="53" fillId="5" borderId="0" xfId="0" applyNumberFormat="1" applyFont="1" applyFill="1" applyProtection="1"/>
    <xf numFmtId="0" fontId="65" fillId="0" borderId="0" xfId="0" applyFont="1" applyProtection="1"/>
    <xf numFmtId="0" fontId="67" fillId="0" borderId="0" xfId="0" applyFont="1" applyProtection="1"/>
    <xf numFmtId="1" fontId="69" fillId="8" borderId="25" xfId="0" applyNumberFormat="1" applyFont="1" applyFill="1" applyBorder="1" applyAlignment="1" applyProtection="1">
      <alignment horizontal="center"/>
      <protection locked="0"/>
    </xf>
    <xf numFmtId="171" fontId="69" fillId="8" borderId="0" xfId="0" applyNumberFormat="1" applyFont="1" applyFill="1" applyAlignment="1" applyProtection="1">
      <alignment horizontal="center"/>
      <protection locked="0"/>
    </xf>
    <xf numFmtId="0" fontId="70" fillId="4" borderId="0" xfId="0" applyFont="1" applyFill="1" applyProtection="1"/>
    <xf numFmtId="0" fontId="66" fillId="0" borderId="0" xfId="0" applyFont="1" applyProtection="1"/>
    <xf numFmtId="0" fontId="70" fillId="3" borderId="0" xfId="0" applyFont="1" applyFill="1" applyProtection="1"/>
    <xf numFmtId="1" fontId="65" fillId="8" borderId="25" xfId="0" applyNumberFormat="1" applyFont="1" applyFill="1" applyBorder="1" applyAlignment="1" applyProtection="1">
      <alignment horizontal="center"/>
      <protection locked="0"/>
    </xf>
    <xf numFmtId="0" fontId="66" fillId="7" borderId="0" xfId="0" applyFont="1" applyFill="1" applyProtection="1"/>
    <xf numFmtId="0" fontId="66" fillId="0" borderId="0" xfId="0" applyFont="1" applyProtection="1">
      <protection locked="0"/>
    </xf>
    <xf numFmtId="171" fontId="70" fillId="4" borderId="0" xfId="0" applyNumberFormat="1" applyFont="1" applyFill="1" applyProtection="1"/>
    <xf numFmtId="171" fontId="70" fillId="3" borderId="0" xfId="0" applyNumberFormat="1" applyFont="1" applyFill="1" applyProtection="1"/>
    <xf numFmtId="165" fontId="65" fillId="8" borderId="0" xfId="0" applyNumberFormat="1" applyFont="1" applyFill="1" applyAlignment="1" applyProtection="1">
      <alignment horizontal="center"/>
      <protection locked="0"/>
    </xf>
    <xf numFmtId="0" fontId="71" fillId="0" borderId="0" xfId="0" applyFont="1" applyProtection="1"/>
    <xf numFmtId="0" fontId="43" fillId="8" borderId="0" xfId="0" applyFont="1" applyFill="1" applyProtection="1">
      <protection locked="0"/>
    </xf>
    <xf numFmtId="0" fontId="13" fillId="4" borderId="0" xfId="0" applyFont="1" applyFill="1" applyAlignment="1" applyProtection="1">
      <alignment horizontal="center"/>
    </xf>
    <xf numFmtId="1" fontId="65" fillId="0" borderId="0" xfId="0" applyNumberFormat="1" applyFont="1" applyAlignment="1" applyProtection="1">
      <alignment horizontal="center"/>
      <protection locked="0"/>
    </xf>
    <xf numFmtId="1" fontId="65" fillId="3" borderId="0" xfId="0" applyNumberFormat="1" applyFont="1" applyFill="1" applyAlignment="1" applyProtection="1">
      <alignment horizontal="center"/>
    </xf>
    <xf numFmtId="1" fontId="68" fillId="5" borderId="0" xfId="0" applyNumberFormat="1" applyFont="1" applyFill="1" applyAlignment="1" applyProtection="1">
      <alignment horizontal="center"/>
    </xf>
    <xf numFmtId="166" fontId="3" fillId="0" borderId="29" xfId="0" applyNumberFormat="1" applyFont="1" applyFill="1" applyBorder="1" applyAlignment="1" applyProtection="1">
      <alignment horizontal="center" vertical="center"/>
    </xf>
    <xf numFmtId="0" fontId="3" fillId="0" borderId="31" xfId="0" applyFont="1" applyBorder="1" applyProtection="1"/>
    <xf numFmtId="0" fontId="72" fillId="0" borderId="0" xfId="0" applyFont="1"/>
    <xf numFmtId="0" fontId="71" fillId="0" borderId="0" xfId="0" applyFont="1" applyAlignment="1" applyProtection="1">
      <alignment horizontal="center"/>
      <protection locked="0"/>
    </xf>
    <xf numFmtId="1" fontId="71" fillId="0" borderId="0" xfId="0" applyNumberFormat="1" applyFont="1" applyAlignment="1" applyProtection="1">
      <alignment horizontal="center"/>
      <protection locked="0"/>
    </xf>
    <xf numFmtId="0" fontId="30" fillId="0" borderId="32" xfId="0" applyFont="1" applyBorder="1" applyAlignment="1" applyProtection="1">
      <alignment horizontal="center"/>
    </xf>
    <xf numFmtId="0" fontId="0" fillId="0" borderId="20" xfId="0" applyBorder="1" applyAlignment="1" applyProtection="1">
      <alignment horizontal="center"/>
    </xf>
    <xf numFmtId="10" fontId="0" fillId="0" borderId="3" xfId="0" applyNumberFormat="1" applyBorder="1" applyProtection="1"/>
    <xf numFmtId="10" fontId="0" fillId="2" borderId="3" xfId="0" applyNumberFormat="1" applyFill="1" applyBorder="1" applyProtection="1"/>
    <xf numFmtId="0" fontId="72" fillId="0" borderId="0" xfId="0" applyFont="1" applyProtection="1"/>
    <xf numFmtId="171" fontId="5" fillId="8" borderId="25" xfId="0" applyNumberFormat="1" applyFont="1" applyFill="1" applyBorder="1" applyAlignment="1" applyProtection="1">
      <alignment horizontal="center"/>
      <protection locked="0"/>
    </xf>
    <xf numFmtId="165" fontId="9" fillId="8" borderId="0" xfId="0" applyNumberFormat="1" applyFont="1" applyFill="1" applyAlignment="1" applyProtection="1">
      <alignment horizontal="center"/>
      <protection locked="0"/>
    </xf>
    <xf numFmtId="171" fontId="52" fillId="0" borderId="0" xfId="0" applyNumberFormat="1" applyFont="1" applyProtection="1"/>
    <xf numFmtId="1" fontId="9" fillId="8" borderId="25" xfId="0" applyNumberFormat="1" applyFont="1" applyFill="1" applyBorder="1" applyAlignment="1" applyProtection="1">
      <alignment horizontal="center"/>
      <protection locked="0"/>
    </xf>
    <xf numFmtId="165" fontId="9" fillId="0" borderId="0" xfId="0" applyNumberFormat="1" applyFont="1" applyFill="1" applyAlignment="1" applyProtection="1">
      <alignment horizontal="center"/>
      <protection locked="0"/>
    </xf>
    <xf numFmtId="1" fontId="11" fillId="0" borderId="0" xfId="0" applyNumberFormat="1" applyFont="1" applyBorder="1" applyAlignment="1" applyProtection="1">
      <alignment horizontal="center"/>
      <protection locked="0"/>
    </xf>
    <xf numFmtId="1" fontId="17" fillId="0" borderId="0" xfId="0" applyNumberFormat="1" applyFont="1" applyBorder="1" applyAlignment="1" applyProtection="1">
      <alignment horizontal="center"/>
      <protection locked="0"/>
    </xf>
    <xf numFmtId="0" fontId="74" fillId="0" borderId="0" xfId="0" applyFont="1" applyProtection="1"/>
    <xf numFmtId="171" fontId="50" fillId="0" borderId="0" xfId="0" applyNumberFormat="1" applyFont="1" applyProtection="1"/>
    <xf numFmtId="0" fontId="3" fillId="0" borderId="11" xfId="0" applyFont="1" applyFill="1" applyBorder="1" applyAlignment="1" applyProtection="1">
      <alignment horizontal="center"/>
    </xf>
    <xf numFmtId="0" fontId="9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  <xf numFmtId="2" fontId="10" fillId="0" borderId="0" xfId="0" applyNumberFormat="1" applyFont="1" applyProtection="1"/>
    <xf numFmtId="2" fontId="13" fillId="0" borderId="0" xfId="0" applyNumberFormat="1" applyFont="1" applyProtection="1"/>
    <xf numFmtId="171" fontId="17" fillId="0" borderId="0" xfId="0" applyNumberFormat="1" applyFont="1" applyAlignment="1" applyProtection="1">
      <alignment horizontal="center"/>
    </xf>
    <xf numFmtId="171" fontId="9" fillId="0" borderId="0" xfId="0" applyNumberFormat="1" applyFont="1" applyAlignment="1" applyProtection="1">
      <alignment horizontal="center"/>
    </xf>
    <xf numFmtId="171" fontId="49" fillId="0" borderId="0" xfId="0" applyNumberFormat="1" applyFont="1" applyAlignment="1" applyProtection="1">
      <alignment horizontal="center"/>
    </xf>
    <xf numFmtId="171" fontId="50" fillId="4" borderId="0" xfId="0" applyNumberFormat="1" applyFont="1" applyFill="1" applyProtection="1"/>
    <xf numFmtId="171" fontId="50" fillId="3" borderId="0" xfId="0" applyNumberFormat="1" applyFont="1" applyFill="1" applyProtection="1"/>
    <xf numFmtId="171" fontId="51" fillId="5" borderId="0" xfId="0" applyNumberFormat="1" applyFont="1" applyFill="1" applyProtection="1"/>
    <xf numFmtId="165" fontId="17" fillId="0" borderId="0" xfId="0" applyNumberFormat="1" applyFont="1" applyAlignment="1" applyProtection="1">
      <alignment horizontal="center"/>
    </xf>
    <xf numFmtId="164" fontId="9" fillId="0" borderId="0" xfId="0" applyNumberFormat="1" applyFont="1" applyFill="1" applyBorder="1" applyAlignment="1" applyProtection="1">
      <alignment horizontal="center"/>
    </xf>
    <xf numFmtId="164" fontId="11" fillId="0" borderId="0" xfId="0" applyNumberFormat="1" applyFont="1" applyAlignment="1" applyProtection="1">
      <alignment horizontal="center"/>
    </xf>
    <xf numFmtId="165" fontId="11" fillId="0" borderId="0" xfId="0" applyNumberFormat="1" applyFont="1" applyAlignment="1" applyProtection="1">
      <alignment horizontal="center"/>
    </xf>
    <xf numFmtId="0" fontId="22" fillId="0" borderId="10" xfId="0" applyFont="1" applyBorder="1" applyAlignment="1" applyProtection="1">
      <alignment horizontal="center" vertical="center" wrapText="1"/>
    </xf>
    <xf numFmtId="0" fontId="23" fillId="0" borderId="14" xfId="0" applyFont="1" applyBorder="1" applyAlignment="1" applyProtection="1">
      <alignment horizontal="center" vertical="center" wrapText="1"/>
    </xf>
    <xf numFmtId="0" fontId="22" fillId="0" borderId="15" xfId="0" applyFont="1" applyBorder="1" applyAlignment="1" applyProtection="1">
      <alignment horizontal="center" vertical="center" wrapText="1"/>
    </xf>
    <xf numFmtId="0" fontId="22" fillId="0" borderId="13" xfId="0" applyFont="1" applyBorder="1" applyAlignment="1" applyProtection="1">
      <alignment horizontal="center" vertical="center" wrapText="1"/>
    </xf>
    <xf numFmtId="0" fontId="22" fillId="7" borderId="0" xfId="0" applyFont="1" applyFill="1" applyAlignment="1" applyProtection="1">
      <alignment horizontal="center" vertical="center" wrapText="1"/>
    </xf>
    <xf numFmtId="49" fontId="23" fillId="0" borderId="10" xfId="0" applyNumberFormat="1" applyFont="1" applyBorder="1" applyAlignment="1" applyProtection="1">
      <alignment horizontal="center" vertical="center" wrapText="1"/>
    </xf>
    <xf numFmtId="0" fontId="22" fillId="0" borderId="14" xfId="0" applyFont="1" applyBorder="1" applyAlignment="1" applyProtection="1">
      <alignment horizontal="center" vertical="center" wrapText="1"/>
    </xf>
    <xf numFmtId="0" fontId="22" fillId="2" borderId="14" xfId="0" applyFont="1" applyFill="1" applyBorder="1" applyAlignment="1" applyProtection="1">
      <alignment horizontal="center" vertical="center" wrapText="1"/>
    </xf>
    <xf numFmtId="0" fontId="0" fillId="0" borderId="32" xfId="0" applyBorder="1" applyProtection="1"/>
    <xf numFmtId="0" fontId="0" fillId="0" borderId="21" xfId="0" applyBorder="1" applyProtection="1"/>
    <xf numFmtId="0" fontId="0" fillId="0" borderId="19" xfId="0" applyBorder="1" applyProtection="1"/>
    <xf numFmtId="0" fontId="0" fillId="2" borderId="20" xfId="0" applyFill="1" applyBorder="1" applyProtection="1"/>
    <xf numFmtId="169" fontId="0" fillId="0" borderId="27" xfId="0" applyNumberFormat="1" applyBorder="1" applyProtection="1"/>
    <xf numFmtId="170" fontId="36" fillId="8" borderId="3" xfId="0" applyNumberFormat="1" applyFont="1" applyFill="1" applyBorder="1" applyProtection="1"/>
    <xf numFmtId="9" fontId="0" fillId="0" borderId="4" xfId="0" applyNumberFormat="1" applyBorder="1" applyAlignment="1" applyProtection="1">
      <alignment horizontal="right" indent="1"/>
    </xf>
    <xf numFmtId="9" fontId="0" fillId="0" borderId="2" xfId="0" applyNumberFormat="1" applyBorder="1" applyAlignment="1" applyProtection="1">
      <alignment horizontal="right" indent="1"/>
    </xf>
    <xf numFmtId="9" fontId="0" fillId="7" borderId="0" xfId="0" applyNumberFormat="1" applyFill="1" applyProtection="1"/>
    <xf numFmtId="171" fontId="37" fillId="8" borderId="27" xfId="0" applyNumberFormat="1" applyFont="1" applyFill="1" applyBorder="1" applyProtection="1"/>
    <xf numFmtId="9" fontId="0" fillId="0" borderId="3" xfId="0" applyNumberFormat="1" applyBorder="1" applyAlignment="1" applyProtection="1">
      <alignment horizontal="right" indent="1"/>
    </xf>
    <xf numFmtId="1" fontId="0" fillId="0" borderId="4" xfId="0" applyNumberFormat="1" applyBorder="1" applyAlignment="1" applyProtection="1">
      <alignment horizontal="right" indent="1"/>
    </xf>
    <xf numFmtId="1" fontId="0" fillId="0" borderId="2" xfId="0" applyNumberFormat="1" applyBorder="1" applyAlignment="1" applyProtection="1">
      <alignment horizontal="right" indent="1"/>
    </xf>
    <xf numFmtId="169" fontId="0" fillId="2" borderId="27" xfId="0" applyNumberFormat="1" applyFill="1" applyBorder="1" applyProtection="1"/>
    <xf numFmtId="170" fontId="36" fillId="2" borderId="3" xfId="0" applyNumberFormat="1" applyFont="1" applyFill="1" applyBorder="1" applyProtection="1"/>
    <xf numFmtId="9" fontId="0" fillId="2" borderId="4" xfId="0" applyNumberFormat="1" applyFill="1" applyBorder="1" applyAlignment="1" applyProtection="1">
      <alignment horizontal="right" indent="1"/>
    </xf>
    <xf numFmtId="9" fontId="0" fillId="2" borderId="2" xfId="0" applyNumberFormat="1" applyFill="1" applyBorder="1" applyAlignment="1" applyProtection="1">
      <alignment horizontal="right" indent="1"/>
    </xf>
    <xf numFmtId="171" fontId="37" fillId="2" borderId="27" xfId="0" applyNumberFormat="1" applyFont="1" applyFill="1" applyBorder="1" applyProtection="1"/>
    <xf numFmtId="9" fontId="0" fillId="2" borderId="3" xfId="0" applyNumberFormat="1" applyFill="1" applyBorder="1" applyAlignment="1" applyProtection="1">
      <alignment horizontal="right" indent="1"/>
    </xf>
    <xf numFmtId="1" fontId="0" fillId="2" borderId="4" xfId="0" applyNumberFormat="1" applyFill="1" applyBorder="1" applyAlignment="1" applyProtection="1">
      <alignment horizontal="right" indent="1"/>
    </xf>
    <xf numFmtId="1" fontId="0" fillId="2" borderId="2" xfId="0" applyNumberFormat="1" applyFill="1" applyBorder="1" applyAlignment="1" applyProtection="1">
      <alignment horizontal="right" indent="1"/>
    </xf>
    <xf numFmtId="2" fontId="32" fillId="0" borderId="0" xfId="0" applyNumberFormat="1" applyFont="1" applyProtection="1"/>
    <xf numFmtId="2" fontId="7" fillId="0" borderId="0" xfId="0" applyNumberFormat="1" applyFont="1" applyProtection="1"/>
    <xf numFmtId="2" fontId="11" fillId="0" borderId="0" xfId="0" applyNumberFormat="1" applyFont="1" applyProtection="1"/>
    <xf numFmtId="171" fontId="69" fillId="0" borderId="0" xfId="0" applyNumberFormat="1" applyFont="1" applyFill="1" applyAlignment="1" applyProtection="1">
      <alignment horizontal="center"/>
    </xf>
    <xf numFmtId="165" fontId="65" fillId="0" borderId="0" xfId="0" applyNumberFormat="1" applyFont="1" applyFill="1" applyAlignment="1" applyProtection="1">
      <alignment horizontal="center"/>
    </xf>
    <xf numFmtId="0" fontId="43" fillId="0" borderId="0" xfId="0" applyFont="1" applyFill="1" applyProtection="1"/>
    <xf numFmtId="171" fontId="31" fillId="0" borderId="0" xfId="0" applyNumberFormat="1" applyFont="1" applyFill="1" applyAlignment="1" applyProtection="1">
      <alignment horizontal="center"/>
    </xf>
    <xf numFmtId="165" fontId="28" fillId="0" borderId="0" xfId="0" applyNumberFormat="1" applyFont="1" applyFill="1" applyAlignment="1" applyProtection="1">
      <alignment horizontal="center"/>
    </xf>
    <xf numFmtId="171" fontId="5" fillId="0" borderId="0" xfId="0" applyNumberFormat="1" applyFont="1" applyFill="1" applyAlignment="1" applyProtection="1">
      <alignment horizontal="center"/>
    </xf>
    <xf numFmtId="0" fontId="0" fillId="11" borderId="0" xfId="0" applyFill="1"/>
    <xf numFmtId="0" fontId="0" fillId="11" borderId="0" xfId="0" applyFill="1" applyProtection="1"/>
    <xf numFmtId="0" fontId="0" fillId="11" borderId="0" xfId="0" applyFill="1" applyAlignment="1" applyProtection="1">
      <alignment vertical="center"/>
    </xf>
    <xf numFmtId="0" fontId="22" fillId="11" borderId="0" xfId="0" applyFont="1" applyFill="1" applyAlignment="1" applyProtection="1">
      <alignment horizontal="center" vertical="center" wrapText="1"/>
    </xf>
    <xf numFmtId="9" fontId="0" fillId="11" borderId="0" xfId="0" applyNumberFormat="1" applyFill="1" applyProtection="1"/>
    <xf numFmtId="1" fontId="5" fillId="3" borderId="33" xfId="0" applyNumberFormat="1" applyFont="1" applyFill="1" applyBorder="1" applyAlignment="1" applyProtection="1">
      <alignment horizontal="center"/>
    </xf>
    <xf numFmtId="1" fontId="5" fillId="12" borderId="33" xfId="0" applyNumberFormat="1" applyFont="1" applyFill="1" applyBorder="1" applyAlignment="1" applyProtection="1">
      <alignment horizontal="center"/>
    </xf>
    <xf numFmtId="1" fontId="5" fillId="12" borderId="34" xfId="0" applyNumberFormat="1" applyFont="1" applyFill="1" applyBorder="1" applyAlignment="1" applyProtection="1">
      <alignment horizontal="center"/>
    </xf>
    <xf numFmtId="1" fontId="5" fillId="3" borderId="35" xfId="0" applyNumberFormat="1" applyFont="1" applyFill="1" applyBorder="1" applyAlignment="1" applyProtection="1">
      <alignment horizontal="center"/>
    </xf>
    <xf numFmtId="1" fontId="5" fillId="3" borderId="36" xfId="0" applyNumberFormat="1" applyFont="1" applyFill="1" applyBorder="1" applyAlignment="1" applyProtection="1">
      <alignment horizontal="center"/>
    </xf>
    <xf numFmtId="1" fontId="5" fillId="3" borderId="14" xfId="0" applyNumberFormat="1" applyFont="1" applyFill="1" applyBorder="1" applyAlignment="1" applyProtection="1">
      <alignment horizontal="center"/>
    </xf>
    <xf numFmtId="0" fontId="6" fillId="0" borderId="35" xfId="0" applyFont="1" applyFill="1" applyBorder="1" applyAlignment="1" applyProtection="1">
      <alignment horizontal="center" vertical="center" wrapText="1"/>
    </xf>
    <xf numFmtId="0" fontId="37" fillId="0" borderId="14" xfId="0" applyFont="1" applyBorder="1" applyAlignment="1" applyProtection="1">
      <alignment horizontal="center" vertical="center" wrapText="1"/>
    </xf>
    <xf numFmtId="0" fontId="47" fillId="0" borderId="0" xfId="0" applyFont="1" applyAlignment="1">
      <alignment horizontal="left"/>
    </xf>
    <xf numFmtId="0" fontId="45" fillId="0" borderId="35" xfId="0" applyFont="1" applyFill="1" applyBorder="1" applyAlignment="1" applyProtection="1">
      <alignment horizontal="center" vertical="center" wrapText="1"/>
    </xf>
    <xf numFmtId="0" fontId="46" fillId="0" borderId="14" xfId="0" applyFont="1" applyBorder="1" applyAlignment="1" applyProtection="1">
      <alignment horizontal="center" vertical="center" wrapText="1"/>
    </xf>
    <xf numFmtId="0" fontId="13" fillId="0" borderId="15" xfId="0" applyFont="1" applyFill="1" applyBorder="1" applyAlignment="1" applyProtection="1">
      <alignment horizontal="center" vertical="center"/>
    </xf>
    <xf numFmtId="0" fontId="10" fillId="0" borderId="13" xfId="0" applyFont="1" applyBorder="1" applyAlignment="1" applyProtection="1">
      <alignment vertical="center"/>
    </xf>
    <xf numFmtId="0" fontId="22" fillId="0" borderId="15" xfId="0" applyFont="1" applyBorder="1" applyAlignment="1" applyProtection="1">
      <alignment horizontal="center" vertical="center" wrapText="1"/>
    </xf>
    <xf numFmtId="0" fontId="22" fillId="0" borderId="13" xfId="0" applyFont="1" applyBorder="1" applyAlignment="1" applyProtection="1">
      <alignment horizontal="center" vertical="center" wrapText="1"/>
    </xf>
    <xf numFmtId="0" fontId="13" fillId="0" borderId="36" xfId="0" applyFont="1" applyFill="1" applyBorder="1" applyAlignment="1" applyProtection="1">
      <alignment horizontal="center" vertical="center"/>
    </xf>
    <xf numFmtId="0" fontId="0" fillId="0" borderId="14" xfId="0" applyBorder="1" applyAlignment="1" applyProtection="1">
      <alignment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0"/>
  <sheetViews>
    <sheetView workbookViewId="0">
      <selection activeCell="B4" sqref="B4"/>
    </sheetView>
  </sheetViews>
  <sheetFormatPr defaultRowHeight="12.75" x14ac:dyDescent="0.2"/>
  <cols>
    <col min="1" max="1" width="16.28515625" customWidth="1"/>
    <col min="5" max="5" width="2.42578125" customWidth="1"/>
    <col min="9" max="9" width="1.28515625" customWidth="1"/>
    <col min="13" max="13" width="2.140625" customWidth="1"/>
  </cols>
  <sheetData>
    <row r="1" spans="1:16" ht="15" x14ac:dyDescent="0.25">
      <c r="A1" s="27" t="s">
        <v>85</v>
      </c>
      <c r="B1" s="251" t="str">
        <f>IF(C$1=0,"LastOrder",IF(C$1=1,"MinOrder","ОШИБКА"))</f>
        <v>LastOrder</v>
      </c>
      <c r="C1" s="263">
        <v>0</v>
      </c>
      <c r="D1" s="114"/>
      <c r="E1" s="114"/>
      <c r="F1" s="114"/>
      <c r="G1" s="114"/>
      <c r="H1" s="114"/>
      <c r="I1" s="255"/>
      <c r="J1" s="251" t="str">
        <f>IF(K$1=0,"LastOrder",IF(K$1=1,"MinOrder","ОШИБКА"))</f>
        <v>LastOrder</v>
      </c>
      <c r="K1" s="263">
        <v>0</v>
      </c>
      <c r="L1" s="114"/>
      <c r="M1" s="114"/>
      <c r="N1" s="114"/>
      <c r="O1" s="114"/>
      <c r="P1" s="114"/>
    </row>
    <row r="2" spans="1:16" ht="15" x14ac:dyDescent="0.25">
      <c r="A2" s="27" t="s">
        <v>0</v>
      </c>
      <c r="B2" s="235" t="str">
        <f>IF(C$2&lt;0,"д.б. &gt;0","")</f>
        <v/>
      </c>
      <c r="C2" s="1">
        <v>0.01</v>
      </c>
      <c r="D2" s="29"/>
      <c r="E2" s="29"/>
      <c r="F2" s="29"/>
      <c r="G2" s="29"/>
      <c r="H2" s="29"/>
      <c r="I2" s="31"/>
      <c r="J2" s="235" t="str">
        <f>IF(K$2&lt;0,"д.б. &gt;0","")</f>
        <v/>
      </c>
      <c r="K2" s="1">
        <v>0.01</v>
      </c>
      <c r="L2" s="32"/>
      <c r="M2" s="32"/>
      <c r="N2" s="32"/>
      <c r="O2" s="32"/>
      <c r="P2" s="32"/>
    </row>
    <row r="3" spans="1:16" ht="15" x14ac:dyDescent="0.25">
      <c r="A3" s="27" t="s">
        <v>1</v>
      </c>
      <c r="B3" s="235" t="str">
        <f>IF(C$3&lt;0,"д.б. &gt;0","")</f>
        <v/>
      </c>
      <c r="C3" s="2">
        <v>1.4</v>
      </c>
      <c r="D3" s="29"/>
      <c r="E3" s="29"/>
      <c r="F3" s="29"/>
      <c r="G3" s="29"/>
      <c r="H3" s="29"/>
      <c r="I3" s="31"/>
      <c r="J3" s="235" t="str">
        <f>IF(K$3&lt;0,"д.б. &gt;0","")</f>
        <v/>
      </c>
      <c r="K3" s="2">
        <v>1.5</v>
      </c>
      <c r="L3" s="32"/>
      <c r="M3" s="32"/>
      <c r="N3" s="32"/>
      <c r="O3" s="32"/>
      <c r="P3" s="32"/>
    </row>
    <row r="4" spans="1:16" ht="15" x14ac:dyDescent="0.25">
      <c r="A4" s="27"/>
      <c r="B4" s="235"/>
      <c r="C4" s="324"/>
      <c r="D4" s="29"/>
      <c r="E4" s="29"/>
      <c r="F4" s="29"/>
      <c r="G4" s="29"/>
      <c r="H4" s="29"/>
      <c r="I4" s="31"/>
      <c r="J4" s="235"/>
      <c r="K4" s="324"/>
      <c r="L4" s="32"/>
      <c r="M4" s="32"/>
      <c r="N4" s="32"/>
      <c r="O4" s="32"/>
      <c r="P4" s="32"/>
    </row>
    <row r="5" spans="1:16" ht="15" x14ac:dyDescent="0.25">
      <c r="A5" s="34"/>
      <c r="B5" s="235"/>
      <c r="C5" s="315"/>
      <c r="D5" s="35"/>
      <c r="E5" s="35"/>
      <c r="F5" s="35"/>
      <c r="G5" s="35"/>
      <c r="H5" s="35"/>
      <c r="I5" s="37"/>
      <c r="J5" s="235"/>
      <c r="K5" s="35"/>
      <c r="L5" s="32"/>
      <c r="M5" s="32"/>
      <c r="N5" s="32"/>
      <c r="O5" s="32"/>
      <c r="P5" s="32"/>
    </row>
    <row r="6" spans="1:16" ht="15" x14ac:dyDescent="0.25">
      <c r="A6" s="38" t="s">
        <v>2</v>
      </c>
      <c r="B6" s="235" t="str">
        <f>IF(C$6&lt;0,"д.б. &gt;=0","")</f>
        <v/>
      </c>
      <c r="C6" s="4">
        <v>6</v>
      </c>
      <c r="D6" s="39"/>
      <c r="E6" s="39"/>
      <c r="F6" s="39"/>
      <c r="G6" s="39"/>
      <c r="H6" s="39"/>
      <c r="I6" s="41"/>
      <c r="J6" s="235" t="str">
        <f>IF(K$6&lt;0,"д.б. &gt;=0","")</f>
        <v/>
      </c>
      <c r="K6" s="5">
        <v>5</v>
      </c>
      <c r="L6" s="32"/>
      <c r="M6" s="32"/>
      <c r="N6" s="32"/>
      <c r="O6" s="32"/>
      <c r="P6" s="32"/>
    </row>
    <row r="7" spans="1:16" ht="15" x14ac:dyDescent="0.25">
      <c r="A7" s="38" t="s">
        <v>3</v>
      </c>
      <c r="B7" s="236" t="str">
        <f>IF(AND(C$6=0,C$7&lt;&gt;0),"д.б. =0","")</f>
        <v/>
      </c>
      <c r="C7" s="6">
        <v>0.02</v>
      </c>
      <c r="D7" s="39"/>
      <c r="E7" s="39"/>
      <c r="F7" s="39"/>
      <c r="G7" s="39"/>
      <c r="H7" s="39"/>
      <c r="I7" s="41"/>
      <c r="J7" s="236" t="str">
        <f>IF(AND(K$6=0,K$7&lt;&gt;0),"д.б. =0","")</f>
        <v/>
      </c>
      <c r="K7" s="6">
        <v>0.02</v>
      </c>
      <c r="L7" s="32"/>
      <c r="M7" s="32"/>
      <c r="N7" s="32"/>
      <c r="O7" s="32"/>
      <c r="P7" s="32"/>
    </row>
    <row r="8" spans="1:16" ht="15" x14ac:dyDescent="0.25">
      <c r="A8" s="34"/>
      <c r="B8" s="234" t="str">
        <f>IF(OR(C$6=1,C$6&lt;0,C$9=1,C$9&lt;0,C$12=1,C$12&lt;0,C$15&lt;0,AND(C$6&gt;0,B$18&gt;=C$6),AND(C$9&gt;0,B$18&gt;=C$9),AND(C$12&gt;0,B$18&gt;=C$12),AND(C$6&gt;0,F$18&gt;=C$6),AND(C$9&gt;0,F$18&gt;=C$9),AND(C$12&gt;0,F$18&gt;=C$12),AND(C$6&gt;1,C$9&gt;1,C$6&gt;=C$9),AND(C$6&gt;1,C$12&gt;1,C$6&gt;=C$12),AND(C$9&gt;1,C$12&gt;1,C$9&gt;=C$12),AND(C$6&gt;1,C$15&gt;0,C$6&gt;C$15),AND(C$9&gt;1,C$15&gt;0,C$9&gt;C$15),AND(C$12&gt;1,C$15&gt;0,C$12&gt;C$15)),"НЕВЕРНО ЗАДАНЫ №№ колен в настройках","")</f>
        <v/>
      </c>
      <c r="C8" s="316"/>
      <c r="D8" s="35"/>
      <c r="E8" s="35"/>
      <c r="F8" s="35"/>
      <c r="G8" s="35"/>
      <c r="H8" s="35"/>
      <c r="I8" s="37"/>
      <c r="J8" s="234" t="str">
        <f>IF(OR(K$6=1,K$6&lt;0,K$9=1,K$9&lt;0,K$12=1,K$12&lt;0,K$15&lt;0,AND(K$6&gt;0,J$18&gt;=K$6),AND(K$9&gt;0,J$18&gt;=K$9),AND(K$12&gt;0,J$18&gt;=K$12),AND(K$6&gt;0,N$18&gt;=K$6),AND(K$9&gt;0,N$18&gt;=K$9),AND(K$12&gt;0,N$18&gt;=K$12),AND(K$6&gt;1,K$9&gt;1,K$6&gt;=K$9),AND(K$6&gt;1,K$12&gt;1,K$6&gt;=K$12),AND(K$9&gt;1,K$12&gt;1,K$9&gt;=K$12),AND(K$6&gt;1,K$15&gt;0,K$6&gt;K$15),AND(K$9&gt;1,K$15&gt;0,K$9&gt;K$15),AND(K$12&gt;1,K$15&gt;0,K$12&gt;K$15)),"НЕВЕРНО ЗАДАНЫ №№ колен в настройках","")</f>
        <v/>
      </c>
      <c r="K8" s="97"/>
      <c r="L8" s="32"/>
      <c r="M8" s="32"/>
      <c r="N8" s="32"/>
      <c r="O8" s="32"/>
      <c r="P8" s="32"/>
    </row>
    <row r="9" spans="1:16" ht="15" x14ac:dyDescent="0.25">
      <c r="A9" s="47" t="s">
        <v>4</v>
      </c>
      <c r="B9" s="235" t="str">
        <f>IF(C$9&lt;0,"д.б. &gt;=0","")</f>
        <v/>
      </c>
      <c r="C9" s="24">
        <v>11</v>
      </c>
      <c r="D9" s="256"/>
      <c r="E9" s="256"/>
      <c r="F9" s="256"/>
      <c r="G9" s="256"/>
      <c r="H9" s="256"/>
      <c r="I9" s="257"/>
      <c r="J9" s="235" t="str">
        <f>IF(K$9&lt;0,"д.б. &gt;=0","")</f>
        <v/>
      </c>
      <c r="K9" s="25">
        <v>10</v>
      </c>
      <c r="L9" s="32"/>
      <c r="M9" s="32"/>
      <c r="N9" s="32"/>
      <c r="O9" s="32"/>
      <c r="P9" s="32"/>
    </row>
    <row r="10" spans="1:16" ht="15" x14ac:dyDescent="0.25">
      <c r="A10" s="47" t="s">
        <v>5</v>
      </c>
      <c r="B10" s="236" t="str">
        <f>IF(AND(C$9=0,C$10&lt;&gt;0),"д.б. =0","")</f>
        <v/>
      </c>
      <c r="C10" s="26">
        <v>-0.05</v>
      </c>
      <c r="D10" s="256"/>
      <c r="E10" s="256"/>
      <c r="F10" s="256"/>
      <c r="G10" s="256"/>
      <c r="H10" s="256"/>
      <c r="I10" s="257"/>
      <c r="J10" s="236" t="str">
        <f>IF(AND(K$9=0,K$10&lt;&gt;0),"д.б. =0","")</f>
        <v/>
      </c>
      <c r="K10" s="26">
        <v>-0.05</v>
      </c>
      <c r="L10" s="32"/>
      <c r="M10" s="32"/>
      <c r="N10" s="32"/>
      <c r="O10" s="32"/>
      <c r="P10" s="32"/>
    </row>
    <row r="11" spans="1:16" ht="15" x14ac:dyDescent="0.25">
      <c r="A11" s="238"/>
      <c r="B11" s="236"/>
      <c r="C11" s="325"/>
      <c r="D11" s="256"/>
      <c r="E11" s="256"/>
      <c r="F11" s="256"/>
      <c r="G11" s="256"/>
      <c r="H11" s="256"/>
      <c r="I11" s="257"/>
      <c r="J11" s="236"/>
      <c r="K11" s="326"/>
      <c r="L11" s="32"/>
      <c r="M11" s="32"/>
      <c r="N11" s="32"/>
      <c r="O11" s="32"/>
      <c r="P11" s="32"/>
    </row>
    <row r="12" spans="1:16" ht="16.5" x14ac:dyDescent="0.3">
      <c r="A12" s="310" t="s">
        <v>93</v>
      </c>
      <c r="B12" s="236" t="str">
        <f>IF(C$12&lt;0,"д.б. &gt;=0","")</f>
        <v/>
      </c>
      <c r="C12" s="81">
        <v>0</v>
      </c>
      <c r="D12" s="256"/>
      <c r="E12" s="256"/>
      <c r="F12" s="256"/>
      <c r="G12" s="256"/>
      <c r="H12" s="256"/>
      <c r="I12" s="257"/>
      <c r="J12" s="236" t="str">
        <f>IF(K$12&lt;0,"д.б. &gt;=0","")</f>
        <v/>
      </c>
      <c r="K12" s="81">
        <v>0</v>
      </c>
      <c r="L12" s="32"/>
      <c r="M12" s="32"/>
      <c r="N12" s="32"/>
      <c r="O12" s="32"/>
      <c r="P12" s="32"/>
    </row>
    <row r="13" spans="1:16" ht="16.5" x14ac:dyDescent="0.3">
      <c r="A13" s="310" t="s">
        <v>94</v>
      </c>
      <c r="B13" s="236" t="str">
        <f>IF(AND(C$12=0,C$13&lt;&gt;0),"д.б. =0","")</f>
        <v/>
      </c>
      <c r="C13" s="307">
        <v>0</v>
      </c>
      <c r="D13" s="256"/>
      <c r="E13" s="256"/>
      <c r="F13" s="256"/>
      <c r="G13" s="256"/>
      <c r="H13" s="256"/>
      <c r="I13" s="257"/>
      <c r="J13" s="236" t="str">
        <f>IF(AND(K$12=0,K$13&lt;&gt;0),"д.б. =0","")</f>
        <v/>
      </c>
      <c r="K13" s="307">
        <v>0</v>
      </c>
      <c r="L13" s="32"/>
      <c r="M13" s="32"/>
      <c r="N13" s="32"/>
      <c r="O13" s="32"/>
      <c r="P13" s="32"/>
    </row>
    <row r="14" spans="1:16" ht="15" x14ac:dyDescent="0.25">
      <c r="A14" s="238"/>
      <c r="B14" s="236"/>
      <c r="C14" s="325"/>
      <c r="D14" s="256"/>
      <c r="E14" s="256"/>
      <c r="F14" s="256"/>
      <c r="G14" s="256" t="s">
        <v>11</v>
      </c>
      <c r="H14" s="256"/>
      <c r="I14" s="257"/>
      <c r="J14" s="236"/>
      <c r="K14" s="326"/>
      <c r="L14" s="32"/>
      <c r="M14" s="32"/>
      <c r="N14" s="32"/>
      <c r="O14" s="32"/>
      <c r="P14" s="32"/>
    </row>
    <row r="15" spans="1:16" ht="15" x14ac:dyDescent="0.25">
      <c r="A15" s="27" t="s">
        <v>83</v>
      </c>
      <c r="B15" s="235" t="str">
        <f>IF(C$15&lt;0,"д.б. &gt;=0","")</f>
        <v/>
      </c>
      <c r="C15" s="221">
        <v>15</v>
      </c>
      <c r="D15" s="256"/>
      <c r="E15" s="256"/>
      <c r="F15" s="256"/>
      <c r="G15" s="256"/>
      <c r="H15" s="256"/>
      <c r="I15" s="257"/>
      <c r="J15" s="235" t="str">
        <f>IF(K$15&lt;0,"д.б. &gt;=0","")</f>
        <v/>
      </c>
      <c r="K15" s="237">
        <v>12</v>
      </c>
      <c r="L15" s="32"/>
      <c r="M15" s="32"/>
      <c r="N15" s="32"/>
      <c r="O15" s="32"/>
      <c r="P15" s="32"/>
    </row>
    <row r="16" spans="1:16" ht="15" x14ac:dyDescent="0.25">
      <c r="A16" s="38" t="s">
        <v>86</v>
      </c>
      <c r="B16" s="236" t="str">
        <f>IF(C$16&lt;0,"д.б. &gt;=0","")</f>
        <v/>
      </c>
      <c r="C16" s="4">
        <v>110</v>
      </c>
      <c r="D16" s="39"/>
      <c r="E16" s="39"/>
      <c r="F16" s="39"/>
      <c r="G16" s="39"/>
      <c r="H16" s="39"/>
      <c r="I16" s="41"/>
      <c r="J16" s="235" t="str">
        <f>IF(K$16&lt;0,"д.б. &gt;=0","")</f>
        <v/>
      </c>
      <c r="K16" s="86">
        <v>200</v>
      </c>
      <c r="L16" s="32"/>
      <c r="M16" s="32"/>
      <c r="N16" s="32"/>
      <c r="O16" s="32"/>
      <c r="P16" s="32"/>
    </row>
    <row r="17" spans="1:16" ht="15.75" thickBot="1" x14ac:dyDescent="0.3">
      <c r="A17" s="32"/>
      <c r="B17" s="32"/>
      <c r="C17" s="32"/>
      <c r="D17" s="32"/>
      <c r="E17" s="32"/>
      <c r="F17" s="32"/>
      <c r="G17" s="32"/>
      <c r="H17" s="32"/>
      <c r="I17" s="56"/>
      <c r="J17" s="32"/>
      <c r="K17" s="32"/>
      <c r="L17" s="32"/>
      <c r="M17" s="32"/>
      <c r="N17" s="32"/>
      <c r="O17" s="32"/>
      <c r="P17" s="32"/>
    </row>
    <row r="18" spans="1:16" ht="15.75" thickBot="1" x14ac:dyDescent="0.3">
      <c r="A18" s="258" t="s">
        <v>6</v>
      </c>
      <c r="B18" s="373">
        <v>3</v>
      </c>
      <c r="C18" s="374"/>
      <c r="D18" s="375"/>
      <c r="E18" s="259"/>
      <c r="F18" s="370">
        <v>2</v>
      </c>
      <c r="G18" s="370"/>
      <c r="H18" s="370"/>
      <c r="I18" s="260"/>
      <c r="J18" s="371">
        <v>3</v>
      </c>
      <c r="K18" s="371"/>
      <c r="L18" s="371"/>
      <c r="M18" s="259"/>
      <c r="N18" s="371">
        <v>2</v>
      </c>
      <c r="O18" s="371"/>
      <c r="P18" s="372"/>
    </row>
    <row r="19" spans="1:16" ht="15.75" thickBot="1" x14ac:dyDescent="0.3">
      <c r="A19" s="57" t="s">
        <v>7</v>
      </c>
      <c r="B19" s="58" t="s">
        <v>8</v>
      </c>
      <c r="C19" s="59" t="s">
        <v>9</v>
      </c>
      <c r="D19" s="60" t="s">
        <v>10</v>
      </c>
      <c r="E19" s="261"/>
      <c r="F19" s="62" t="s">
        <v>8</v>
      </c>
      <c r="G19" s="59" t="s">
        <v>9</v>
      </c>
      <c r="H19" s="60" t="s">
        <v>10</v>
      </c>
      <c r="I19" s="63"/>
      <c r="J19" s="64" t="s">
        <v>8</v>
      </c>
      <c r="K19" s="59" t="s">
        <v>9</v>
      </c>
      <c r="L19" s="60" t="s">
        <v>10</v>
      </c>
      <c r="M19" s="261"/>
      <c r="N19" s="62" t="s">
        <v>8</v>
      </c>
      <c r="O19" s="59" t="s">
        <v>9</v>
      </c>
      <c r="P19" s="60" t="s">
        <v>10</v>
      </c>
    </row>
    <row r="20" spans="1:16" ht="15" x14ac:dyDescent="0.25">
      <c r="A20" s="66"/>
      <c r="B20" s="67"/>
      <c r="C20" s="68"/>
      <c r="D20" s="69"/>
      <c r="E20" s="262"/>
      <c r="F20" s="71"/>
      <c r="G20" s="68"/>
      <c r="H20" s="69"/>
      <c r="I20" s="72"/>
      <c r="J20" s="73"/>
      <c r="K20" s="68"/>
      <c r="L20" s="69"/>
      <c r="M20" s="262"/>
      <c r="N20" s="71"/>
      <c r="O20" s="68"/>
      <c r="P20" s="69"/>
    </row>
    <row r="21" spans="1:16" ht="15" x14ac:dyDescent="0.25">
      <c r="A21" s="75">
        <v>1</v>
      </c>
      <c r="B21" s="7">
        <f>IF(($A21&lt;B$18),1,IF(AND($A21&gt;$C$15,$C$15&gt;0),B20,IF(AND($A21&gt;=$C$12,$C$12&gt;0),ROUND(B20+$C$13,4),IF(AND($A21&gt;=$C$9,$C$9&gt;0),ROUND(B20+$C$10,4),IF(AND($A21&gt;=$C$6,$C$6&gt;0),ROUND(B20+$C$7,4),$C$3)))))</f>
        <v>1</v>
      </c>
      <c r="C21" s="110">
        <f t="shared" ref="C21:C40" si="0">IF($A21&lt;B$18, $C$2, IF($C$1=0,IF($C$16&gt;0,IF($C$2*$C$16&lt;ROUND(C20*B21, 3),$C$2*$C$16,ROUND(C20*B21, 3)),ROUND(C20*B21, 3)),IF($C$16&gt;0,IF($C$2*$C$16&lt;ROUND($C$2*B21, 3),$C$2*$C$16,ROUND($C$2*B21, 3)),ROUND($C$2*B21, 3))))</f>
        <v>0.01</v>
      </c>
      <c r="D21" s="8">
        <f>C21</f>
        <v>0.01</v>
      </c>
      <c r="E21" s="9"/>
      <c r="F21" s="10">
        <f>IF(($A21&lt;F$18),1,IF(AND($A21&gt;$C$15,$C$15&gt;0),F20,IF(AND($A21&gt;=$C$12,$C$12&gt;0),ROUND(F20+$C$13,4),IF(AND($A21&gt;=$C$9,$C$9&gt;0),ROUND(F20+$C$10,4),IF(AND($A21&gt;=$C$6,$C$6&gt;0),ROUND(F20+$C$7,4),$C$3)))))</f>
        <v>1</v>
      </c>
      <c r="G21" s="110">
        <f t="shared" ref="G21:G40" si="1">IF($A21&lt;F$18, $C$2, IF($C$1=0,IF($C$16&gt;0,IF($C$2*$C$16&lt;ROUND(G20*F21, 3),$C$2*$C$16,ROUND(G20*F21, 3)),ROUND(G20*F21, 3)),IF($C$16&gt;0,IF($C$2*$C$16&lt;ROUND($C$2*F21, 3),$C$2*$C$16,ROUND($C$2*F21, 3)),ROUND($C$2*F21, 3))))</f>
        <v>0.01</v>
      </c>
      <c r="H21" s="8">
        <f>G21</f>
        <v>0.01</v>
      </c>
      <c r="I21" s="11"/>
      <c r="J21" s="10">
        <f>IF(($A21&lt;J$18),1,IF(AND($A21&gt;$K$15,$K$15&gt;0),J20,IF(AND($A21&gt;=$K$12,$K$12&gt;0),ROUND(J20+$K$13,4),IF(AND($A21&gt;=$K$9,$K$9&gt;0),ROUND(J20+$K$10,4),IF(AND($A21&gt;=$K$6,$K$6&gt;0),ROUND(J20+$K$7,4),$K$3)))))</f>
        <v>1</v>
      </c>
      <c r="K21" s="110">
        <f t="shared" ref="K21:K40" si="2">IF($A21&lt;J$18, $K$2, IF($K$1=0,IF($K$16&gt;0,IF($K$2*$K$16&lt;ROUND(K20*J21, 3),$K$2*$K$16,ROUND(K20*J21, 3)),ROUND(K20*J21, 3)),IF($K$16&gt;0,IF($K$2*$K$16&lt;ROUND($K$2*J21, 3),$K$2*$K$16,ROUND($K$2*J21, 3)),ROUND($K$2*J21, 3))))</f>
        <v>0.01</v>
      </c>
      <c r="L21" s="8">
        <f>K21</f>
        <v>0.01</v>
      </c>
      <c r="M21" s="9"/>
      <c r="N21" s="10">
        <f>IF(($A21&lt;N$18),1,IF(AND($A21&gt;$K$15,$K$15&gt;0),N20,IF(AND($A21&gt;=$K$12,$K$12&gt;0),ROUND(N20+$K$13,4),IF(AND($A21&gt;=$K$9,$K$9&gt;0),ROUND(N20+$K$10,4),IF(AND($A21&gt;=$K$6,$K$6&gt;0),ROUND(N20+$K$7,4),$K$3)))))</f>
        <v>1</v>
      </c>
      <c r="O21" s="110">
        <f t="shared" ref="O21:O40" si="3">IF($A21&lt;N$18, $K$2, IF($K$1=0,IF($K$16&gt;0,IF($K$2*$K$16&lt;ROUND(O20*N21, 3),$K$2*$K$16,ROUND(O20*N21, 3)),ROUND(O20*N21, 3)),IF($K$16&gt;0,IF($K$2*$K$16&lt;ROUND($K$2*N21, 3),$K$2*$K$16,ROUND($K$2*N21, 3)),ROUND($K$2*N21, 3))))</f>
        <v>0.01</v>
      </c>
      <c r="P21" s="8">
        <f>O21</f>
        <v>0.01</v>
      </c>
    </row>
    <row r="22" spans="1:16" ht="15" x14ac:dyDescent="0.25">
      <c r="A22" s="75">
        <v>2</v>
      </c>
      <c r="B22" s="7">
        <f t="shared" ref="B22:B40" si="4">IF(($A22&lt;B$18),1,IF(AND($A22&gt;$C$15,$C$15&gt;0),B21,IF(AND($A22&gt;=$C$12,$C$12&gt;0),ROUND(B21+$C$13,4),IF(AND($A22&gt;=$C$9,$C$9&gt;0),ROUND(B21+$C$10,4),IF(AND($A22&gt;=$C$6,$C$6&gt;0),ROUND(B21+$C$7,4),$C$3)))))</f>
        <v>1</v>
      </c>
      <c r="C22" s="110">
        <f t="shared" si="0"/>
        <v>0.01</v>
      </c>
      <c r="D22" s="8">
        <f>D21+ROUND(C22,2)</f>
        <v>0.02</v>
      </c>
      <c r="E22" s="9"/>
      <c r="F22" s="10">
        <f t="shared" ref="F22:F40" si="5">IF(($A22&lt;F$18),1,IF(AND($A22&gt;$C$15,$C$15&gt;0),F21,IF(AND($A22&gt;=$C$12,$C$12&gt;0),ROUND(F21+$C$13,4),IF(AND($A22&gt;=$C$9,$C$9&gt;0),ROUND(F21+$C$10,4),IF(AND($A22&gt;=$C$6,$C$6&gt;0),ROUND(F21+$C$7,4),$C$3)))))</f>
        <v>1.4</v>
      </c>
      <c r="G22" s="110">
        <f t="shared" si="1"/>
        <v>1.4E-2</v>
      </c>
      <c r="H22" s="8">
        <f t="shared" ref="H22:H40" si="6">H21+ROUND(G22,2)</f>
        <v>0.02</v>
      </c>
      <c r="I22" s="11"/>
      <c r="J22" s="12">
        <f t="shared" ref="J22:J40" si="7">IF(($A22&lt;J$18),1,IF(AND($A22&gt;$K$15,$K$15&gt;0),J21,IF(AND($A22&gt;=$K$12,$K$12&gt;0),ROUND(J21+$K$13,4),IF(AND($A22&gt;=$K$9,$K$9&gt;0),ROUND(J21+$K$10,4),IF(AND($A22&gt;=$K$6,$K$6&gt;0),ROUND(J21+$K$7,4),$K$3)))))</f>
        <v>1</v>
      </c>
      <c r="K22" s="110">
        <f t="shared" si="2"/>
        <v>0.01</v>
      </c>
      <c r="L22" s="8">
        <f t="shared" ref="L22:L40" si="8">L21+ROUND(K22,2)</f>
        <v>0.02</v>
      </c>
      <c r="M22" s="9"/>
      <c r="N22" s="10">
        <f t="shared" ref="N22:N40" si="9">IF(($A22&lt;N$18),1,IF(AND($A22&gt;$K$15,$K$15&gt;0),N21,IF(AND($A22&gt;=$K$12,$K$12&gt;0),ROUND(N21+$K$13,4),IF(AND($A22&gt;=$K$9,$K$9&gt;0),ROUND(N21+$K$10,4),IF(AND($A22&gt;=$K$6,$K$6&gt;0),ROUND(N21+$K$7,4),$K$3)))))</f>
        <v>1.5</v>
      </c>
      <c r="O22" s="110">
        <f t="shared" si="3"/>
        <v>1.4999999999999999E-2</v>
      </c>
      <c r="P22" s="8">
        <f t="shared" ref="P22:P40" si="10">P21+ROUND(O22,2)</f>
        <v>0.03</v>
      </c>
    </row>
    <row r="23" spans="1:16" ht="15" x14ac:dyDescent="0.25">
      <c r="A23" s="75">
        <v>3</v>
      </c>
      <c r="B23" s="7">
        <f t="shared" si="4"/>
        <v>1.4</v>
      </c>
      <c r="C23" s="110">
        <f t="shared" si="0"/>
        <v>1.4E-2</v>
      </c>
      <c r="D23" s="8">
        <f t="shared" ref="D23:D40" si="11">D22+ROUND(C23,2)</f>
        <v>0.03</v>
      </c>
      <c r="E23" s="9"/>
      <c r="F23" s="10">
        <f t="shared" si="5"/>
        <v>1.4</v>
      </c>
      <c r="G23" s="110">
        <f t="shared" si="1"/>
        <v>0.02</v>
      </c>
      <c r="H23" s="8">
        <f t="shared" si="6"/>
        <v>0.04</v>
      </c>
      <c r="I23" s="11"/>
      <c r="J23" s="12">
        <f t="shared" si="7"/>
        <v>1.5</v>
      </c>
      <c r="K23" s="110">
        <f t="shared" si="2"/>
        <v>1.4999999999999999E-2</v>
      </c>
      <c r="L23" s="8">
        <f t="shared" si="8"/>
        <v>0.04</v>
      </c>
      <c r="M23" s="9"/>
      <c r="N23" s="10">
        <f t="shared" si="9"/>
        <v>1.5</v>
      </c>
      <c r="O23" s="110">
        <f t="shared" si="3"/>
        <v>2.3E-2</v>
      </c>
      <c r="P23" s="8">
        <f t="shared" si="10"/>
        <v>0.05</v>
      </c>
    </row>
    <row r="24" spans="1:16" ht="15" x14ac:dyDescent="0.25">
      <c r="A24" s="75">
        <v>4</v>
      </c>
      <c r="B24" s="7">
        <f t="shared" si="4"/>
        <v>1.4</v>
      </c>
      <c r="C24" s="110">
        <f t="shared" si="0"/>
        <v>0.02</v>
      </c>
      <c r="D24" s="8">
        <f t="shared" si="11"/>
        <v>0.05</v>
      </c>
      <c r="E24" s="9"/>
      <c r="F24" s="10">
        <f t="shared" si="5"/>
        <v>1.4</v>
      </c>
      <c r="G24" s="110">
        <f t="shared" si="1"/>
        <v>2.8000000000000001E-2</v>
      </c>
      <c r="H24" s="8">
        <f t="shared" si="6"/>
        <v>7.0000000000000007E-2</v>
      </c>
      <c r="I24" s="11"/>
      <c r="J24" s="12">
        <f t="shared" si="7"/>
        <v>1.5</v>
      </c>
      <c r="K24" s="110">
        <f t="shared" si="2"/>
        <v>2.3E-2</v>
      </c>
      <c r="L24" s="8">
        <f t="shared" si="8"/>
        <v>0.06</v>
      </c>
      <c r="M24" s="9"/>
      <c r="N24" s="10">
        <f t="shared" si="9"/>
        <v>1.5</v>
      </c>
      <c r="O24" s="110">
        <f t="shared" si="3"/>
        <v>3.5000000000000003E-2</v>
      </c>
      <c r="P24" s="8">
        <f t="shared" si="10"/>
        <v>0.09</v>
      </c>
    </row>
    <row r="25" spans="1:16" ht="15" x14ac:dyDescent="0.25">
      <c r="A25" s="75">
        <v>5</v>
      </c>
      <c r="B25" s="13">
        <f t="shared" si="4"/>
        <v>1.4</v>
      </c>
      <c r="C25" s="14">
        <f t="shared" si="0"/>
        <v>2.8000000000000001E-2</v>
      </c>
      <c r="D25" s="15">
        <f t="shared" si="11"/>
        <v>0.08</v>
      </c>
      <c r="E25" s="9"/>
      <c r="F25" s="16">
        <f t="shared" si="5"/>
        <v>1.4</v>
      </c>
      <c r="G25" s="14">
        <f t="shared" si="1"/>
        <v>3.9E-2</v>
      </c>
      <c r="H25" s="15">
        <f t="shared" si="6"/>
        <v>0.11000000000000001</v>
      </c>
      <c r="I25" s="11"/>
      <c r="J25" s="16">
        <f t="shared" si="7"/>
        <v>1.52</v>
      </c>
      <c r="K25" s="14">
        <f t="shared" si="2"/>
        <v>3.5000000000000003E-2</v>
      </c>
      <c r="L25" s="15">
        <f t="shared" si="8"/>
        <v>0.1</v>
      </c>
      <c r="M25" s="9"/>
      <c r="N25" s="16">
        <f t="shared" si="9"/>
        <v>1.52</v>
      </c>
      <c r="O25" s="14">
        <f t="shared" si="3"/>
        <v>5.2999999999999999E-2</v>
      </c>
      <c r="P25" s="15">
        <f t="shared" si="10"/>
        <v>0.14000000000000001</v>
      </c>
    </row>
    <row r="26" spans="1:16" ht="15" x14ac:dyDescent="0.25">
      <c r="A26" s="75">
        <v>6</v>
      </c>
      <c r="B26" s="7">
        <f t="shared" si="4"/>
        <v>1.42</v>
      </c>
      <c r="C26" s="110">
        <f t="shared" si="0"/>
        <v>0.04</v>
      </c>
      <c r="D26" s="8">
        <f t="shared" si="11"/>
        <v>0.12</v>
      </c>
      <c r="E26" s="9"/>
      <c r="F26" s="10">
        <f t="shared" si="5"/>
        <v>1.42</v>
      </c>
      <c r="G26" s="110">
        <f t="shared" si="1"/>
        <v>5.5E-2</v>
      </c>
      <c r="H26" s="8">
        <f t="shared" si="6"/>
        <v>0.17</v>
      </c>
      <c r="I26" s="11"/>
      <c r="J26" s="12">
        <f t="shared" si="7"/>
        <v>1.54</v>
      </c>
      <c r="K26" s="110">
        <f t="shared" si="2"/>
        <v>5.3999999999999999E-2</v>
      </c>
      <c r="L26" s="8">
        <f t="shared" si="8"/>
        <v>0.15000000000000002</v>
      </c>
      <c r="M26" s="9"/>
      <c r="N26" s="10">
        <f t="shared" si="9"/>
        <v>1.54</v>
      </c>
      <c r="O26" s="110">
        <f t="shared" si="3"/>
        <v>8.2000000000000003E-2</v>
      </c>
      <c r="P26" s="8">
        <f t="shared" si="10"/>
        <v>0.22000000000000003</v>
      </c>
    </row>
    <row r="27" spans="1:16" ht="15" x14ac:dyDescent="0.25">
      <c r="A27" s="75">
        <v>7</v>
      </c>
      <c r="B27" s="7">
        <f t="shared" si="4"/>
        <v>1.44</v>
      </c>
      <c r="C27" s="110">
        <f t="shared" si="0"/>
        <v>5.8000000000000003E-2</v>
      </c>
      <c r="D27" s="8">
        <f t="shared" si="11"/>
        <v>0.18</v>
      </c>
      <c r="E27" s="9"/>
      <c r="F27" s="10">
        <f t="shared" si="5"/>
        <v>1.44</v>
      </c>
      <c r="G27" s="110">
        <f t="shared" si="1"/>
        <v>7.9000000000000001E-2</v>
      </c>
      <c r="H27" s="8">
        <f t="shared" si="6"/>
        <v>0.25</v>
      </c>
      <c r="I27" s="11"/>
      <c r="J27" s="12">
        <f t="shared" si="7"/>
        <v>1.56</v>
      </c>
      <c r="K27" s="110">
        <f t="shared" si="2"/>
        <v>8.4000000000000005E-2</v>
      </c>
      <c r="L27" s="8">
        <f t="shared" si="8"/>
        <v>0.23000000000000004</v>
      </c>
      <c r="M27" s="9"/>
      <c r="N27" s="10">
        <f t="shared" si="9"/>
        <v>1.56</v>
      </c>
      <c r="O27" s="110">
        <f t="shared" si="3"/>
        <v>0.128</v>
      </c>
      <c r="P27" s="8">
        <f t="shared" si="10"/>
        <v>0.35000000000000003</v>
      </c>
    </row>
    <row r="28" spans="1:16" ht="15" x14ac:dyDescent="0.25">
      <c r="A28" s="75">
        <v>8</v>
      </c>
      <c r="B28" s="7">
        <f t="shared" si="4"/>
        <v>1.46</v>
      </c>
      <c r="C28" s="110">
        <f t="shared" si="0"/>
        <v>8.5000000000000006E-2</v>
      </c>
      <c r="D28" s="8">
        <f t="shared" si="11"/>
        <v>0.27</v>
      </c>
      <c r="E28" s="9"/>
      <c r="F28" s="10">
        <f t="shared" si="5"/>
        <v>1.46</v>
      </c>
      <c r="G28" s="110">
        <f t="shared" si="1"/>
        <v>0.115</v>
      </c>
      <c r="H28" s="8">
        <f t="shared" si="6"/>
        <v>0.37</v>
      </c>
      <c r="I28" s="11"/>
      <c r="J28" s="12">
        <f t="shared" si="7"/>
        <v>1.58</v>
      </c>
      <c r="K28" s="110">
        <f t="shared" si="2"/>
        <v>0.13300000000000001</v>
      </c>
      <c r="L28" s="8">
        <f t="shared" si="8"/>
        <v>0.36000000000000004</v>
      </c>
      <c r="M28" s="9"/>
      <c r="N28" s="10">
        <f t="shared" si="9"/>
        <v>1.58</v>
      </c>
      <c r="O28" s="110">
        <f t="shared" si="3"/>
        <v>0.20200000000000001</v>
      </c>
      <c r="P28" s="8">
        <f t="shared" si="10"/>
        <v>0.55000000000000004</v>
      </c>
    </row>
    <row r="29" spans="1:16" ht="15" x14ac:dyDescent="0.25">
      <c r="A29" s="75">
        <v>9</v>
      </c>
      <c r="B29" s="7">
        <f t="shared" si="4"/>
        <v>1.48</v>
      </c>
      <c r="C29" s="110">
        <f t="shared" si="0"/>
        <v>0.126</v>
      </c>
      <c r="D29" s="8">
        <f t="shared" si="11"/>
        <v>0.4</v>
      </c>
      <c r="E29" s="9"/>
      <c r="F29" s="10">
        <f t="shared" si="5"/>
        <v>1.48</v>
      </c>
      <c r="G29" s="110">
        <f t="shared" si="1"/>
        <v>0.17</v>
      </c>
      <c r="H29" s="8">
        <f t="shared" si="6"/>
        <v>0.54</v>
      </c>
      <c r="I29" s="11"/>
      <c r="J29" s="12">
        <f t="shared" si="7"/>
        <v>1.6</v>
      </c>
      <c r="K29" s="110">
        <f t="shared" si="2"/>
        <v>0.21299999999999999</v>
      </c>
      <c r="L29" s="8">
        <f t="shared" si="8"/>
        <v>0.57000000000000006</v>
      </c>
      <c r="M29" s="9"/>
      <c r="N29" s="10">
        <f t="shared" si="9"/>
        <v>1.6</v>
      </c>
      <c r="O29" s="110">
        <f t="shared" si="3"/>
        <v>0.32300000000000001</v>
      </c>
      <c r="P29" s="8">
        <f t="shared" si="10"/>
        <v>0.87000000000000011</v>
      </c>
    </row>
    <row r="30" spans="1:16" ht="15" x14ac:dyDescent="0.25">
      <c r="A30" s="75">
        <v>10</v>
      </c>
      <c r="B30" s="13">
        <f t="shared" si="4"/>
        <v>1.5</v>
      </c>
      <c r="C30" s="14">
        <f t="shared" si="0"/>
        <v>0.189</v>
      </c>
      <c r="D30" s="15">
        <f t="shared" si="11"/>
        <v>0.59000000000000008</v>
      </c>
      <c r="E30" s="9"/>
      <c r="F30" s="16">
        <f t="shared" si="5"/>
        <v>1.5</v>
      </c>
      <c r="G30" s="14">
        <f t="shared" si="1"/>
        <v>0.255</v>
      </c>
      <c r="H30" s="15">
        <f t="shared" si="6"/>
        <v>0.8</v>
      </c>
      <c r="I30" s="11"/>
      <c r="J30" s="16">
        <f t="shared" si="7"/>
        <v>1.55</v>
      </c>
      <c r="K30" s="14">
        <f t="shared" si="2"/>
        <v>0.33</v>
      </c>
      <c r="L30" s="15">
        <f t="shared" si="8"/>
        <v>0.90000000000000013</v>
      </c>
      <c r="M30" s="9"/>
      <c r="N30" s="16">
        <f t="shared" si="9"/>
        <v>1.55</v>
      </c>
      <c r="O30" s="14">
        <f t="shared" si="3"/>
        <v>0.501</v>
      </c>
      <c r="P30" s="15">
        <f t="shared" si="10"/>
        <v>1.37</v>
      </c>
    </row>
    <row r="31" spans="1:16" ht="15" x14ac:dyDescent="0.25">
      <c r="A31" s="75">
        <v>11</v>
      </c>
      <c r="B31" s="7">
        <f t="shared" si="4"/>
        <v>1.45</v>
      </c>
      <c r="C31" s="110">
        <f t="shared" si="0"/>
        <v>0.27400000000000002</v>
      </c>
      <c r="D31" s="8">
        <f t="shared" si="11"/>
        <v>0.8600000000000001</v>
      </c>
      <c r="E31" s="9"/>
      <c r="F31" s="10">
        <f t="shared" si="5"/>
        <v>1.45</v>
      </c>
      <c r="G31" s="110">
        <f t="shared" si="1"/>
        <v>0.37</v>
      </c>
      <c r="H31" s="8">
        <f t="shared" si="6"/>
        <v>1.17</v>
      </c>
      <c r="I31" s="11"/>
      <c r="J31" s="12">
        <f t="shared" si="7"/>
        <v>1.5</v>
      </c>
      <c r="K31" s="110">
        <f t="shared" si="2"/>
        <v>0.495</v>
      </c>
      <c r="L31" s="8">
        <f t="shared" si="8"/>
        <v>1.4000000000000001</v>
      </c>
      <c r="M31" s="9"/>
      <c r="N31" s="10">
        <f t="shared" si="9"/>
        <v>1.5</v>
      </c>
      <c r="O31" s="110">
        <f t="shared" si="3"/>
        <v>0.752</v>
      </c>
      <c r="P31" s="8">
        <f t="shared" si="10"/>
        <v>2.12</v>
      </c>
    </row>
    <row r="32" spans="1:16" ht="15" x14ac:dyDescent="0.25">
      <c r="A32" s="75">
        <v>12</v>
      </c>
      <c r="B32" s="7">
        <f t="shared" si="4"/>
        <v>1.4</v>
      </c>
      <c r="C32" s="110">
        <f t="shared" si="0"/>
        <v>0.38400000000000001</v>
      </c>
      <c r="D32" s="8">
        <f t="shared" si="11"/>
        <v>1.2400000000000002</v>
      </c>
      <c r="E32" s="9"/>
      <c r="F32" s="10">
        <f t="shared" si="5"/>
        <v>1.4</v>
      </c>
      <c r="G32" s="110">
        <f t="shared" si="1"/>
        <v>0.51800000000000002</v>
      </c>
      <c r="H32" s="8">
        <f t="shared" si="6"/>
        <v>1.69</v>
      </c>
      <c r="I32" s="11"/>
      <c r="J32" s="12">
        <f t="shared" si="7"/>
        <v>1.45</v>
      </c>
      <c r="K32" s="110">
        <f t="shared" si="2"/>
        <v>0.71799999999999997</v>
      </c>
      <c r="L32" s="8">
        <f t="shared" si="8"/>
        <v>2.12</v>
      </c>
      <c r="M32" s="9"/>
      <c r="N32" s="10">
        <f t="shared" si="9"/>
        <v>1.45</v>
      </c>
      <c r="O32" s="110">
        <f t="shared" si="3"/>
        <v>1.0900000000000001</v>
      </c>
      <c r="P32" s="8">
        <f t="shared" si="10"/>
        <v>3.21</v>
      </c>
    </row>
    <row r="33" spans="1:16" ht="15" x14ac:dyDescent="0.25">
      <c r="A33" s="75">
        <v>13</v>
      </c>
      <c r="B33" s="7">
        <f t="shared" si="4"/>
        <v>1.35</v>
      </c>
      <c r="C33" s="110">
        <f t="shared" si="0"/>
        <v>0.51800000000000002</v>
      </c>
      <c r="D33" s="8">
        <f t="shared" si="11"/>
        <v>1.7600000000000002</v>
      </c>
      <c r="E33" s="9"/>
      <c r="F33" s="10">
        <f t="shared" si="5"/>
        <v>1.35</v>
      </c>
      <c r="G33" s="110">
        <f t="shared" si="1"/>
        <v>0.69899999999999995</v>
      </c>
      <c r="H33" s="8">
        <f t="shared" si="6"/>
        <v>2.3899999999999997</v>
      </c>
      <c r="I33" s="11"/>
      <c r="J33" s="12">
        <f t="shared" si="7"/>
        <v>1.45</v>
      </c>
      <c r="K33" s="110">
        <f t="shared" si="2"/>
        <v>1.0409999999999999</v>
      </c>
      <c r="L33" s="8">
        <f t="shared" si="8"/>
        <v>3.16</v>
      </c>
      <c r="M33" s="9"/>
      <c r="N33" s="10">
        <f t="shared" si="9"/>
        <v>1.45</v>
      </c>
      <c r="O33" s="110">
        <f t="shared" si="3"/>
        <v>1.581</v>
      </c>
      <c r="P33" s="8">
        <f t="shared" si="10"/>
        <v>4.79</v>
      </c>
    </row>
    <row r="34" spans="1:16" ht="15" x14ac:dyDescent="0.25">
      <c r="A34" s="75">
        <v>14</v>
      </c>
      <c r="B34" s="7">
        <f t="shared" si="4"/>
        <v>1.3</v>
      </c>
      <c r="C34" s="110">
        <f t="shared" si="0"/>
        <v>0.67300000000000004</v>
      </c>
      <c r="D34" s="8">
        <f t="shared" si="11"/>
        <v>2.4300000000000002</v>
      </c>
      <c r="E34" s="9"/>
      <c r="F34" s="10">
        <f t="shared" si="5"/>
        <v>1.3</v>
      </c>
      <c r="G34" s="110">
        <f t="shared" si="1"/>
        <v>0.90900000000000003</v>
      </c>
      <c r="H34" s="8">
        <f t="shared" si="6"/>
        <v>3.3</v>
      </c>
      <c r="I34" s="11"/>
      <c r="J34" s="12">
        <f t="shared" si="7"/>
        <v>1.45</v>
      </c>
      <c r="K34" s="110">
        <f t="shared" si="2"/>
        <v>1.5089999999999999</v>
      </c>
      <c r="L34" s="8">
        <f t="shared" si="8"/>
        <v>4.67</v>
      </c>
      <c r="M34" s="9"/>
      <c r="N34" s="10">
        <f t="shared" si="9"/>
        <v>1.45</v>
      </c>
      <c r="O34" s="110">
        <f t="shared" si="3"/>
        <v>2</v>
      </c>
      <c r="P34" s="8">
        <f t="shared" si="10"/>
        <v>6.79</v>
      </c>
    </row>
    <row r="35" spans="1:16" ht="15" x14ac:dyDescent="0.25">
      <c r="A35" s="75">
        <v>15</v>
      </c>
      <c r="B35" s="13">
        <f t="shared" si="4"/>
        <v>1.25</v>
      </c>
      <c r="C35" s="14">
        <f t="shared" si="0"/>
        <v>0.84099999999999997</v>
      </c>
      <c r="D35" s="15">
        <f t="shared" si="11"/>
        <v>3.27</v>
      </c>
      <c r="E35" s="9"/>
      <c r="F35" s="16">
        <f t="shared" si="5"/>
        <v>1.25</v>
      </c>
      <c r="G35" s="14">
        <f t="shared" si="1"/>
        <v>1.1000000000000001</v>
      </c>
      <c r="H35" s="15">
        <f t="shared" si="6"/>
        <v>4.4000000000000004</v>
      </c>
      <c r="I35" s="11"/>
      <c r="J35" s="16">
        <f t="shared" si="7"/>
        <v>1.45</v>
      </c>
      <c r="K35" s="14">
        <f t="shared" si="2"/>
        <v>2</v>
      </c>
      <c r="L35" s="15">
        <f t="shared" si="8"/>
        <v>6.67</v>
      </c>
      <c r="M35" s="9"/>
      <c r="N35" s="16">
        <f t="shared" si="9"/>
        <v>1.45</v>
      </c>
      <c r="O35" s="14">
        <f t="shared" si="3"/>
        <v>2</v>
      </c>
      <c r="P35" s="15">
        <f t="shared" si="10"/>
        <v>8.7899999999999991</v>
      </c>
    </row>
    <row r="36" spans="1:16" ht="15" x14ac:dyDescent="0.25">
      <c r="A36" s="75">
        <v>16</v>
      </c>
      <c r="B36" s="7">
        <f t="shared" si="4"/>
        <v>1.25</v>
      </c>
      <c r="C36" s="110">
        <f t="shared" si="0"/>
        <v>1.0509999999999999</v>
      </c>
      <c r="D36" s="8">
        <f t="shared" si="11"/>
        <v>4.32</v>
      </c>
      <c r="E36" s="9"/>
      <c r="F36" s="10">
        <f t="shared" si="5"/>
        <v>1.25</v>
      </c>
      <c r="G36" s="110">
        <f t="shared" si="1"/>
        <v>1.1000000000000001</v>
      </c>
      <c r="H36" s="8">
        <f t="shared" si="6"/>
        <v>5.5</v>
      </c>
      <c r="I36" s="11"/>
      <c r="J36" s="12">
        <f t="shared" si="7"/>
        <v>1.45</v>
      </c>
      <c r="K36" s="110">
        <f t="shared" si="2"/>
        <v>2</v>
      </c>
      <c r="L36" s="8">
        <f t="shared" si="8"/>
        <v>8.67</v>
      </c>
      <c r="M36" s="9"/>
      <c r="N36" s="10">
        <f t="shared" si="9"/>
        <v>1.45</v>
      </c>
      <c r="O36" s="110">
        <f t="shared" si="3"/>
        <v>2</v>
      </c>
      <c r="P36" s="8">
        <f t="shared" si="10"/>
        <v>10.79</v>
      </c>
    </row>
    <row r="37" spans="1:16" ht="15" x14ac:dyDescent="0.25">
      <c r="A37" s="75">
        <v>17</v>
      </c>
      <c r="B37" s="7">
        <f t="shared" si="4"/>
        <v>1.25</v>
      </c>
      <c r="C37" s="110">
        <f t="shared" si="0"/>
        <v>1.1000000000000001</v>
      </c>
      <c r="D37" s="8">
        <f t="shared" si="11"/>
        <v>5.42</v>
      </c>
      <c r="E37" s="9"/>
      <c r="F37" s="10">
        <f t="shared" si="5"/>
        <v>1.25</v>
      </c>
      <c r="G37" s="110">
        <f t="shared" si="1"/>
        <v>1.1000000000000001</v>
      </c>
      <c r="H37" s="8">
        <f t="shared" si="6"/>
        <v>6.6</v>
      </c>
      <c r="I37" s="11"/>
      <c r="J37" s="12">
        <f t="shared" si="7"/>
        <v>1.45</v>
      </c>
      <c r="K37" s="110">
        <f t="shared" si="2"/>
        <v>2</v>
      </c>
      <c r="L37" s="8">
        <f t="shared" si="8"/>
        <v>10.67</v>
      </c>
      <c r="M37" s="9"/>
      <c r="N37" s="10">
        <f t="shared" si="9"/>
        <v>1.45</v>
      </c>
      <c r="O37" s="110">
        <f t="shared" si="3"/>
        <v>2</v>
      </c>
      <c r="P37" s="8">
        <f t="shared" si="10"/>
        <v>12.79</v>
      </c>
    </row>
    <row r="38" spans="1:16" ht="15" x14ac:dyDescent="0.25">
      <c r="A38" s="75">
        <v>18</v>
      </c>
      <c r="B38" s="7">
        <f t="shared" si="4"/>
        <v>1.25</v>
      </c>
      <c r="C38" s="110">
        <f t="shared" si="0"/>
        <v>1.1000000000000001</v>
      </c>
      <c r="D38" s="8">
        <f t="shared" si="11"/>
        <v>6.52</v>
      </c>
      <c r="E38" s="9"/>
      <c r="F38" s="10">
        <f t="shared" si="5"/>
        <v>1.25</v>
      </c>
      <c r="G38" s="110">
        <f t="shared" si="1"/>
        <v>1.1000000000000001</v>
      </c>
      <c r="H38" s="8">
        <f t="shared" si="6"/>
        <v>7.6999999999999993</v>
      </c>
      <c r="I38" s="11"/>
      <c r="J38" s="12">
        <f t="shared" si="7"/>
        <v>1.45</v>
      </c>
      <c r="K38" s="110">
        <f t="shared" si="2"/>
        <v>2</v>
      </c>
      <c r="L38" s="8">
        <f t="shared" si="8"/>
        <v>12.67</v>
      </c>
      <c r="M38" s="9"/>
      <c r="N38" s="10">
        <f t="shared" si="9"/>
        <v>1.45</v>
      </c>
      <c r="O38" s="110">
        <f t="shared" si="3"/>
        <v>2</v>
      </c>
      <c r="P38" s="8">
        <f t="shared" si="10"/>
        <v>14.79</v>
      </c>
    </row>
    <row r="39" spans="1:16" ht="15" x14ac:dyDescent="0.25">
      <c r="A39" s="75">
        <v>19</v>
      </c>
      <c r="B39" s="7">
        <f t="shared" si="4"/>
        <v>1.25</v>
      </c>
      <c r="C39" s="110">
        <f t="shared" si="0"/>
        <v>1.1000000000000001</v>
      </c>
      <c r="D39" s="8">
        <f t="shared" si="11"/>
        <v>7.6199999999999992</v>
      </c>
      <c r="E39" s="9"/>
      <c r="F39" s="10">
        <f t="shared" si="5"/>
        <v>1.25</v>
      </c>
      <c r="G39" s="110">
        <f t="shared" si="1"/>
        <v>1.1000000000000001</v>
      </c>
      <c r="H39" s="8">
        <f t="shared" si="6"/>
        <v>8.7999999999999989</v>
      </c>
      <c r="I39" s="11"/>
      <c r="J39" s="12">
        <f t="shared" si="7"/>
        <v>1.45</v>
      </c>
      <c r="K39" s="110">
        <f t="shared" si="2"/>
        <v>2</v>
      </c>
      <c r="L39" s="8">
        <f t="shared" si="8"/>
        <v>14.67</v>
      </c>
      <c r="M39" s="9"/>
      <c r="N39" s="10">
        <f t="shared" si="9"/>
        <v>1.45</v>
      </c>
      <c r="O39" s="110">
        <f t="shared" si="3"/>
        <v>2</v>
      </c>
      <c r="P39" s="8">
        <f t="shared" si="10"/>
        <v>16.79</v>
      </c>
    </row>
    <row r="40" spans="1:16" ht="15.75" thickBot="1" x14ac:dyDescent="0.3">
      <c r="A40" s="78">
        <v>20</v>
      </c>
      <c r="B40" s="17">
        <f t="shared" si="4"/>
        <v>1.25</v>
      </c>
      <c r="C40" s="111">
        <f t="shared" si="0"/>
        <v>1.1000000000000001</v>
      </c>
      <c r="D40" s="18">
        <f t="shared" si="11"/>
        <v>8.7199999999999989</v>
      </c>
      <c r="E40" s="19"/>
      <c r="F40" s="20">
        <f t="shared" si="5"/>
        <v>1.25</v>
      </c>
      <c r="G40" s="111">
        <f t="shared" si="1"/>
        <v>1.1000000000000001</v>
      </c>
      <c r="H40" s="18">
        <f t="shared" si="6"/>
        <v>9.8999999999999986</v>
      </c>
      <c r="I40" s="21"/>
      <c r="J40" s="22">
        <f t="shared" si="7"/>
        <v>1.45</v>
      </c>
      <c r="K40" s="111">
        <f t="shared" si="2"/>
        <v>2</v>
      </c>
      <c r="L40" s="18">
        <f t="shared" si="8"/>
        <v>16.670000000000002</v>
      </c>
      <c r="M40" s="19"/>
      <c r="N40" s="20">
        <f t="shared" si="9"/>
        <v>1.45</v>
      </c>
      <c r="O40" s="111">
        <f t="shared" si="3"/>
        <v>2</v>
      </c>
      <c r="P40" s="18">
        <f t="shared" si="10"/>
        <v>18.79</v>
      </c>
    </row>
  </sheetData>
  <sheetProtection sheet="1" objects="1" scenarios="1"/>
  <protectedRanges>
    <protectedRange sqref="C2:C4 B18 D18:F18 K2:K4 H18:J18 P18 L18:N18" name="Диапазон1"/>
  </protectedRanges>
  <mergeCells count="4">
    <mergeCell ref="F18:H18"/>
    <mergeCell ref="J18:L18"/>
    <mergeCell ref="N18:P18"/>
    <mergeCell ref="B18:D18"/>
  </mergeCells>
  <phoneticPr fontId="2" type="noConversion"/>
  <pageMargins left="0.56000000000000005" right="0.39" top="0.3" bottom="0.28000000000000003" header="0.22" footer="0.14000000000000001"/>
  <pageSetup paperSize="9" orientation="landscape" horizontalDpi="200" verticalDpi="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workbookViewId="0">
      <selection activeCell="B5" sqref="B5"/>
    </sheetView>
  </sheetViews>
  <sheetFormatPr defaultRowHeight="12.75" x14ac:dyDescent="0.2"/>
  <cols>
    <col min="1" max="1" width="14.140625" customWidth="1"/>
    <col min="5" max="5" width="0.85546875" customWidth="1"/>
    <col min="9" max="9" width="0.85546875" customWidth="1"/>
    <col min="13" max="13" width="0.7109375" customWidth="1"/>
    <col min="15" max="15" width="9.5703125" bestFit="1" customWidth="1"/>
  </cols>
  <sheetData>
    <row r="1" spans="1:16" ht="15" x14ac:dyDescent="0.25">
      <c r="A1" s="27" t="s">
        <v>85</v>
      </c>
      <c r="B1" s="251" t="str">
        <f>IF(C$1=0,"LastOrder",IF(C$1=1,"MinOrder","ОШИБКА"))</f>
        <v>LastOrder</v>
      </c>
      <c r="C1" s="254">
        <v>0</v>
      </c>
      <c r="D1" s="114"/>
      <c r="E1" s="264"/>
      <c r="F1" s="251" t="str">
        <f>IF(G$1=0,"LastOrder",IF(G$1=1,"MinOrder","ОШИБКА"))</f>
        <v>LastOrder</v>
      </c>
      <c r="G1" s="254">
        <v>0</v>
      </c>
      <c r="H1" s="114"/>
      <c r="I1" s="255"/>
      <c r="J1" s="251" t="str">
        <f>IF(K$1=0,"LastOrder",IF(K$1=1,"MinOrder","ОШИБКА"))</f>
        <v>LastOrder</v>
      </c>
      <c r="K1" s="254">
        <v>0</v>
      </c>
      <c r="L1" s="114"/>
      <c r="M1" s="265"/>
      <c r="N1" s="251" t="str">
        <f>IF(O$1=0,"LastOrder",IF(O$1=1,"MinOrder","ОШИБКА"))</f>
        <v>MinOrder</v>
      </c>
      <c r="O1" s="254">
        <v>1</v>
      </c>
      <c r="P1" s="114"/>
    </row>
    <row r="2" spans="1:16" ht="15" x14ac:dyDescent="0.25">
      <c r="A2" s="27" t="s">
        <v>0</v>
      </c>
      <c r="B2" s="236" t="str">
        <f>IF(C$2&lt;0,"д.б. &gt;0","")</f>
        <v/>
      </c>
      <c r="C2" s="1">
        <v>0.01</v>
      </c>
      <c r="D2" s="29"/>
      <c r="E2" s="30"/>
      <c r="F2" s="236" t="str">
        <f>IF(G$2&lt;0,"д.б. &gt;0","")</f>
        <v/>
      </c>
      <c r="G2" s="1">
        <v>0.02</v>
      </c>
      <c r="H2" s="29"/>
      <c r="I2" s="31"/>
      <c r="J2" s="236" t="str">
        <f>IF(K$2&lt;0,"д.б. &gt;0","")</f>
        <v/>
      </c>
      <c r="K2" s="1">
        <v>0.03</v>
      </c>
      <c r="L2" s="32"/>
      <c r="M2" s="33"/>
      <c r="N2" s="236" t="str">
        <f>IF(O$2&lt;0,"д.б. &gt;0","")</f>
        <v/>
      </c>
      <c r="O2" s="1">
        <v>0.01</v>
      </c>
      <c r="P2" s="32"/>
    </row>
    <row r="3" spans="1:16" ht="15" x14ac:dyDescent="0.25">
      <c r="A3" s="27" t="s">
        <v>1</v>
      </c>
      <c r="B3" s="236" t="str">
        <f>IF(C$3&lt;0,"д.б. &gt;0","")</f>
        <v/>
      </c>
      <c r="C3" s="2">
        <v>1.4</v>
      </c>
      <c r="D3" s="29"/>
      <c r="E3" s="30"/>
      <c r="F3" s="236" t="str">
        <f>IF(G$3&lt;0,"д.б. &gt;0","")</f>
        <v/>
      </c>
      <c r="G3" s="2">
        <v>1.4</v>
      </c>
      <c r="H3" s="29"/>
      <c r="I3" s="31"/>
      <c r="J3" s="236" t="str">
        <f>IF(K$3&lt;0,"д.б. &gt;0","")</f>
        <v/>
      </c>
      <c r="K3" s="2">
        <v>1.4</v>
      </c>
      <c r="L3" s="32"/>
      <c r="M3" s="33"/>
      <c r="N3" s="236" t="str">
        <f>IF(O$3&lt;0,"д.б. &gt;0","")</f>
        <v/>
      </c>
      <c r="O3" s="2">
        <v>3</v>
      </c>
      <c r="P3" s="32"/>
    </row>
    <row r="4" spans="1:16" ht="15" x14ac:dyDescent="0.25">
      <c r="A4" s="27" t="s">
        <v>6</v>
      </c>
      <c r="B4" s="236" t="str">
        <f>IF(C$4&lt;2,"д.б. &gt;1","")</f>
        <v/>
      </c>
      <c r="C4" s="23">
        <v>2</v>
      </c>
      <c r="D4" s="29"/>
      <c r="E4" s="30"/>
      <c r="F4" s="236" t="str">
        <f>IF(G$4&lt;2,"д.б. &gt;1","")</f>
        <v/>
      </c>
      <c r="G4" s="23">
        <v>3</v>
      </c>
      <c r="H4" s="29"/>
      <c r="I4" s="31"/>
      <c r="J4" s="236" t="str">
        <f>IF(K$4&lt;2,"д.б. &gt;1","")</f>
        <v/>
      </c>
      <c r="K4" s="23">
        <v>4</v>
      </c>
      <c r="L4" s="32"/>
      <c r="M4" s="33"/>
      <c r="N4" s="236" t="str">
        <f>IF(O$4&lt;2,"д.б. &gt;1","")</f>
        <v/>
      </c>
      <c r="O4" s="23">
        <v>2</v>
      </c>
      <c r="P4" s="32"/>
    </row>
    <row r="5" spans="1:16" ht="9.75" customHeight="1" x14ac:dyDescent="0.25">
      <c r="A5" s="34"/>
      <c r="B5" s="236"/>
      <c r="C5" s="315"/>
      <c r="D5" s="35"/>
      <c r="E5" s="36"/>
      <c r="F5" s="236"/>
      <c r="G5" s="35"/>
      <c r="H5" s="35"/>
      <c r="I5" s="37"/>
      <c r="J5" s="236"/>
      <c r="K5" s="35"/>
      <c r="L5" s="32"/>
      <c r="M5" s="33"/>
      <c r="N5" s="236"/>
      <c r="O5" s="32"/>
      <c r="P5" s="32"/>
    </row>
    <row r="6" spans="1:16" ht="16.5" x14ac:dyDescent="0.3">
      <c r="A6" s="241" t="s">
        <v>2</v>
      </c>
      <c r="B6" s="236" t="str">
        <f>IF(C$6&lt;0,"д.б. &gt;=0","")</f>
        <v/>
      </c>
      <c r="C6" s="308">
        <v>6</v>
      </c>
      <c r="D6" s="39"/>
      <c r="E6" s="40"/>
      <c r="F6" s="236" t="str">
        <f>IF(G$6&lt;0,"д.б. &gt;=0","")</f>
        <v/>
      </c>
      <c r="G6" s="308">
        <v>6</v>
      </c>
      <c r="H6" s="39"/>
      <c r="I6" s="41"/>
      <c r="J6" s="236" t="str">
        <f>IF(K$6&lt;0,"д.б. &gt;=0","")</f>
        <v/>
      </c>
      <c r="K6" s="4">
        <v>6</v>
      </c>
      <c r="L6" s="32"/>
      <c r="M6" s="33"/>
      <c r="N6" s="236" t="str">
        <f>IF(O$6&lt;0,"д.б. &gt;=0","")</f>
        <v/>
      </c>
      <c r="O6" s="4">
        <v>4</v>
      </c>
      <c r="P6" s="32"/>
    </row>
    <row r="7" spans="1:16" ht="16.5" x14ac:dyDescent="0.3">
      <c r="A7" s="241" t="s">
        <v>3</v>
      </c>
      <c r="B7" s="236" t="str">
        <f>IF(AND(C$6=0,C$7&lt;&gt;0),"д.б. =0","")</f>
        <v/>
      </c>
      <c r="C7" s="6">
        <v>0.01</v>
      </c>
      <c r="D7" s="42"/>
      <c r="E7" s="43"/>
      <c r="F7" s="236" t="str">
        <f>IF(AND(G$6=0,G$7&lt;&gt;0),"д.б. =0","")</f>
        <v/>
      </c>
      <c r="G7" s="6">
        <v>0.01</v>
      </c>
      <c r="H7" s="42"/>
      <c r="I7" s="44"/>
      <c r="J7" s="236" t="str">
        <f>IF(AND(K$6=0,K$7&lt;&gt;0),"д.б. =0","")</f>
        <v/>
      </c>
      <c r="K7" s="6">
        <v>0.01</v>
      </c>
      <c r="L7" s="45"/>
      <c r="M7" s="46"/>
      <c r="N7" s="236" t="str">
        <f>IF(AND(O$6=0,O$7&lt;&gt;0),"д.б. =0","")</f>
        <v/>
      </c>
      <c r="O7" s="6">
        <v>3</v>
      </c>
      <c r="P7" s="45"/>
    </row>
    <row r="8" spans="1:16" ht="16.5" x14ac:dyDescent="0.3">
      <c r="A8" s="242"/>
      <c r="B8" s="239" t="str">
        <f>IF(OR(C$6=1,C$6&lt;0,C$9=1,C$9&lt;0,C$12=1,C$12&lt;0,C$15&lt;0,AND(C$6&gt;0,C$4&gt;=C$6),AND(C$9&gt;0,C$4&gt;=C$9),AND(C$12&gt;0,C$4&gt;=C$12),AND(C$6&gt;1,C$9&gt;1,C$6&gt;=C$9),AND(C$6&gt;1,C$12&gt;1,C$6&gt;=C$12),AND(C$9&gt;1,C$12&gt;1,C$9&gt;=C$12),AND(C$15&gt;0,C$4&gt;C$15),AND(C$6&gt;1,C$15&gt;0,C$6&gt;C$15),AND(C$9&gt;1,C$15&gt;0,C$9&gt;C$15),AND(C$12&gt;1,C$15&gt;0,C$12&gt;C$15)),"ОШИБКА в №№ колен","")</f>
        <v/>
      </c>
      <c r="C8" s="316"/>
      <c r="D8" s="35"/>
      <c r="E8" s="36"/>
      <c r="F8" s="239" t="str">
        <f>IF(OR(G$6=1,G$6&lt;0,G$9=1,G$9&lt;0,G$12=1,G$12&lt;0,G$15&lt;0,AND(G$6&gt;0,G$4&gt;=G$6),AND(G$9&gt;0,G$4&gt;=G$9),AND(G$12&gt;0,G$4&gt;=G$12),AND(G$6&gt;1,G$9&gt;1,G$6&gt;=G$9),AND(G$6&gt;1,G$12&gt;1,G$6&gt;=G$12),AND(G$9&gt;1,G$12&gt;1,G$9&gt;=G$12),AND(G$15&gt;0,G$4&gt;G$15),AND(G$6&gt;1,G$15&gt;0,G$6&gt;G$15),AND(G$9&gt;1,G$15&gt;0,G$9&gt;G$15),AND(G$12&gt;1,G$15&gt;0,G$12&gt;G$15)),"ОШИБКА в №№ колен","")</f>
        <v/>
      </c>
      <c r="G8" s="35"/>
      <c r="H8" s="35"/>
      <c r="I8" s="37"/>
      <c r="J8" s="239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в №№ колен","")</f>
        <v/>
      </c>
      <c r="K8" s="97"/>
      <c r="L8" s="32"/>
      <c r="M8" s="33"/>
      <c r="N8" s="239" t="str">
        <f>IF(OR(O$6=1,O$6&lt;0,O$9=1,O$9&lt;0,O$12=1,O$12&lt;0,O$15&lt;0,AND(O$6&gt;0,O$4&gt;=O$6),AND(O$9&gt;0,O$4&gt;=O$9),AND(O$12&gt;0,O$4&gt;=O$12),AND(O$6&gt;1,O$9&gt;1,O$6&gt;=O$9),AND(O$6&gt;1,O$12&gt;1,O$6&gt;=O$12),AND(O$9&gt;1,O$12&gt;1,O$9&gt;=O$12),AND(O$15&gt;0,O$4&gt;O$15),AND(O$6&gt;1,O$15&gt;0,O$6&gt;O$15),AND(O$9&gt;1,O$15&gt;0,O$9&gt;O$15),AND(O$12&gt;1,O$15&gt;0,O$12&gt;O$15)),"ОШИБКА в №№ колен","")</f>
        <v/>
      </c>
      <c r="O8" s="32"/>
      <c r="P8" s="32"/>
    </row>
    <row r="9" spans="1:16" ht="16.5" x14ac:dyDescent="0.3">
      <c r="A9" s="240" t="s">
        <v>4</v>
      </c>
      <c r="B9" s="236" t="str">
        <f>IF(C$9&lt;0,"д.б. &gt;=0","")</f>
        <v/>
      </c>
      <c r="C9" s="309">
        <v>0</v>
      </c>
      <c r="D9" s="48" t="s">
        <v>11</v>
      </c>
      <c r="E9" s="49"/>
      <c r="F9" s="236" t="str">
        <f>IF(G$9&lt;0,"д.б. &gt;=0","")</f>
        <v/>
      </c>
      <c r="G9" s="24">
        <v>0</v>
      </c>
      <c r="H9" s="48"/>
      <c r="I9" s="50"/>
      <c r="J9" s="236" t="str">
        <f>IF(K$9&lt;0,"д.б. &gt;=0","")</f>
        <v/>
      </c>
      <c r="K9" s="25">
        <v>0</v>
      </c>
      <c r="L9" s="51"/>
      <c r="M9" s="52"/>
      <c r="N9" s="236" t="str">
        <f>IF(O$9&lt;0,"д.б. &gt;=0","")</f>
        <v/>
      </c>
      <c r="O9" s="25">
        <v>10</v>
      </c>
      <c r="P9" s="51"/>
    </row>
    <row r="10" spans="1:16" ht="16.5" x14ac:dyDescent="0.3">
      <c r="A10" s="240" t="s">
        <v>5</v>
      </c>
      <c r="B10" s="236" t="str">
        <f>IF(AND(C$9=0,C$10&lt;&gt;0),"д.б. =0","")</f>
        <v/>
      </c>
      <c r="C10" s="26">
        <v>0</v>
      </c>
      <c r="D10" s="53"/>
      <c r="E10" s="54"/>
      <c r="F10" s="236" t="str">
        <f>IF(AND(G$9=0,G$10&lt;&gt;0),"д.б. =0","")</f>
        <v/>
      </c>
      <c r="G10" s="26">
        <v>0</v>
      </c>
      <c r="H10" s="48"/>
      <c r="I10" s="50"/>
      <c r="J10" s="236" t="str">
        <f>IF(AND(K$9=0,K$10&lt;&gt;0),"д.б. =0","")</f>
        <v/>
      </c>
      <c r="K10" s="26">
        <v>0</v>
      </c>
      <c r="L10" s="51"/>
      <c r="M10" s="52"/>
      <c r="N10" s="236" t="str">
        <f>IF(AND(O$9=0,O$10&lt;&gt;0),"д.б. =0","")</f>
        <v/>
      </c>
      <c r="O10" s="26">
        <v>5</v>
      </c>
      <c r="P10" s="51"/>
    </row>
    <row r="11" spans="1:16" ht="9.75" customHeight="1" x14ac:dyDescent="0.3">
      <c r="A11" s="240"/>
      <c r="B11" s="236"/>
      <c r="C11" s="323"/>
      <c r="D11" s="53"/>
      <c r="E11" s="54"/>
      <c r="F11" s="236"/>
      <c r="G11" s="323"/>
      <c r="H11" s="48"/>
      <c r="I11" s="50"/>
      <c r="J11" s="236"/>
      <c r="K11" s="323"/>
      <c r="L11" s="51"/>
      <c r="M11" s="52"/>
      <c r="N11" s="236"/>
      <c r="O11" s="323"/>
      <c r="P11" s="51"/>
    </row>
    <row r="12" spans="1:16" ht="16.5" x14ac:dyDescent="0.3">
      <c r="A12" s="310" t="s">
        <v>93</v>
      </c>
      <c r="B12" s="236" t="str">
        <f>IF(C$12&lt;0,"д.б. &gt;=0","")</f>
        <v/>
      </c>
      <c r="C12" s="81">
        <v>0</v>
      </c>
      <c r="D12" s="53"/>
      <c r="E12" s="54"/>
      <c r="F12" s="236" t="str">
        <f>IF(G$12&lt;0,"д.б. &gt;=0","")</f>
        <v/>
      </c>
      <c r="G12" s="81">
        <v>0</v>
      </c>
      <c r="H12" s="48"/>
      <c r="I12" s="50"/>
      <c r="J12" s="236" t="str">
        <f>IF(K$12&lt;0,"д.б. &gt;=0","")</f>
        <v/>
      </c>
      <c r="K12" s="81">
        <v>0</v>
      </c>
      <c r="L12" s="51"/>
      <c r="M12" s="52"/>
      <c r="N12" s="236" t="str">
        <f>IF(O$12&lt;0,"д.б. &gt;=0","")</f>
        <v/>
      </c>
      <c r="O12" s="81">
        <v>0</v>
      </c>
      <c r="P12" s="51"/>
    </row>
    <row r="13" spans="1:16" ht="16.5" x14ac:dyDescent="0.3">
      <c r="A13" s="310" t="s">
        <v>94</v>
      </c>
      <c r="B13" s="236" t="str">
        <f>IF(AND(C$12=0,C$13&lt;&gt;0),"д.б. =0","")</f>
        <v/>
      </c>
      <c r="C13" s="307">
        <v>0</v>
      </c>
      <c r="D13" s="53"/>
      <c r="E13" s="54"/>
      <c r="F13" s="236" t="str">
        <f>IF(AND(G$12=0,G$13&lt;&gt;0),"д.б. =0","")</f>
        <v/>
      </c>
      <c r="G13" s="307">
        <v>0</v>
      </c>
      <c r="H13" s="48"/>
      <c r="I13" s="50"/>
      <c r="J13" s="236" t="str">
        <f>IF(AND(K$12=0,K$13&lt;&gt;0),"д.б. =0","")</f>
        <v/>
      </c>
      <c r="K13" s="307">
        <v>0</v>
      </c>
      <c r="L13" s="51"/>
      <c r="M13" s="52"/>
      <c r="N13" s="236" t="str">
        <f>IF(AND(O$12=0,O$13&lt;&gt;0),"д.б. =0","")</f>
        <v/>
      </c>
      <c r="O13" s="307">
        <v>0</v>
      </c>
      <c r="P13" s="51"/>
    </row>
    <row r="14" spans="1:16" ht="15" x14ac:dyDescent="0.25">
      <c r="A14" s="47"/>
      <c r="B14" s="236"/>
      <c r="C14" s="323"/>
      <c r="D14" s="53"/>
      <c r="E14" s="54"/>
      <c r="F14" s="236"/>
      <c r="G14" s="323"/>
      <c r="H14" s="48"/>
      <c r="I14" s="50"/>
      <c r="J14" s="236"/>
      <c r="K14" s="323"/>
      <c r="L14" s="51"/>
      <c r="M14" s="52"/>
      <c r="N14" s="236"/>
      <c r="O14" s="323"/>
      <c r="P14" s="51"/>
    </row>
    <row r="15" spans="1:16" ht="15" x14ac:dyDescent="0.25">
      <c r="A15" s="27" t="s">
        <v>83</v>
      </c>
      <c r="B15" s="236" t="str">
        <f>IF(C$15&lt;0,"д.б. &gt;=0","")</f>
        <v/>
      </c>
      <c r="C15" s="221">
        <v>12</v>
      </c>
      <c r="D15" s="222"/>
      <c r="E15" s="223"/>
      <c r="F15" s="236" t="str">
        <f>IF(G$15&lt;0,"д.б. &gt;=0","")</f>
        <v/>
      </c>
      <c r="G15" s="221">
        <v>15</v>
      </c>
      <c r="H15" s="222"/>
      <c r="I15" s="224"/>
      <c r="J15" s="236" t="str">
        <f>IF(K$15&lt;0,"д.б. &gt;=0","")</f>
        <v/>
      </c>
      <c r="K15" s="221">
        <v>0</v>
      </c>
      <c r="L15" s="225"/>
      <c r="M15" s="226"/>
      <c r="N15" s="236" t="str">
        <f>IF(O$15&lt;0,"д.б. &gt;=0","")</f>
        <v/>
      </c>
      <c r="O15" s="221">
        <v>14</v>
      </c>
      <c r="P15" s="220"/>
    </row>
    <row r="16" spans="1:16" ht="15" x14ac:dyDescent="0.25">
      <c r="A16" s="38" t="s">
        <v>86</v>
      </c>
      <c r="B16" s="236" t="str">
        <f>IF(C$16&lt;0,"д.б. &gt;=0","")</f>
        <v/>
      </c>
      <c r="C16" s="4">
        <v>400</v>
      </c>
      <c r="D16" s="244"/>
      <c r="E16" s="245"/>
      <c r="F16" s="236" t="str">
        <f>IF(G$16&lt;0,"д.б. &gt;=0","")</f>
        <v/>
      </c>
      <c r="G16" s="4">
        <v>200</v>
      </c>
      <c r="H16" s="244"/>
      <c r="I16" s="246"/>
      <c r="J16" s="236" t="str">
        <f>IF(K$16&lt;0,"д.б. &gt;=0","")</f>
        <v/>
      </c>
      <c r="K16" s="4">
        <v>200</v>
      </c>
      <c r="L16" s="247"/>
      <c r="M16" s="248"/>
      <c r="N16" s="236" t="str">
        <f>IF(O$16&lt;0,"д.б. &gt;=0","")</f>
        <v/>
      </c>
      <c r="O16" s="4">
        <v>40</v>
      </c>
      <c r="P16" s="220"/>
    </row>
    <row r="17" spans="1:16" ht="15.75" thickBot="1" x14ac:dyDescent="0.3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.75" thickBot="1" x14ac:dyDescent="0.3">
      <c r="A18" s="57" t="s">
        <v>7</v>
      </c>
      <c r="B18" s="58" t="s">
        <v>8</v>
      </c>
      <c r="C18" s="59" t="s">
        <v>9</v>
      </c>
      <c r="D18" s="60" t="s">
        <v>10</v>
      </c>
      <c r="E18" s="61"/>
      <c r="F18" s="62" t="s">
        <v>8</v>
      </c>
      <c r="G18" s="59" t="s">
        <v>9</v>
      </c>
      <c r="H18" s="60" t="s">
        <v>10</v>
      </c>
      <c r="I18" s="63"/>
      <c r="J18" s="64" t="s">
        <v>8</v>
      </c>
      <c r="K18" s="59" t="s">
        <v>9</v>
      </c>
      <c r="L18" s="60" t="s">
        <v>10</v>
      </c>
      <c r="M18" s="65"/>
      <c r="N18" s="62" t="s">
        <v>8</v>
      </c>
      <c r="O18" s="59" t="s">
        <v>9</v>
      </c>
      <c r="P18" s="60" t="s">
        <v>10</v>
      </c>
    </row>
    <row r="19" spans="1:16" ht="15" x14ac:dyDescent="0.25">
      <c r="A19" s="66"/>
      <c r="B19" s="67"/>
      <c r="C19" s="68"/>
      <c r="D19" s="69"/>
      <c r="E19" s="70"/>
      <c r="F19" s="71"/>
      <c r="G19" s="68"/>
      <c r="H19" s="69"/>
      <c r="I19" s="72"/>
      <c r="J19" s="73"/>
      <c r="K19" s="68"/>
      <c r="L19" s="69"/>
      <c r="M19" s="74"/>
      <c r="N19" s="71"/>
      <c r="O19" s="68"/>
      <c r="P19" s="69"/>
    </row>
    <row r="20" spans="1:16" ht="15" x14ac:dyDescent="0.25">
      <c r="A20" s="75">
        <v>1</v>
      </c>
      <c r="B20" s="7">
        <f>IF(($A20&lt;C$4),1,IF(AND($A20&gt;C$15,C$15&gt;0),B19,IF(AND($A20&gt;=C$12,C$12&gt;0),ROUND(B19+C$13,4),IF(AND($A20&gt;=C$9,C$9&gt;0),ROUND(B19+C$10,4),IF(AND($A20&gt;=C$6,C$6&gt;0),ROUND(B19+C$7,4),C$3)))))</f>
        <v>1</v>
      </c>
      <c r="C20" s="110">
        <f t="shared" ref="C20:C39" si="0">IF($A20&lt;C$4, C$2, IF(C$1=0,IF(C$16&gt;0,IF(C$2*C$16&lt;ROUND(C19*B20, 3),C$2*C$16,ROUND(C19*B20, 3)),ROUND(C19*B20, 3)),IF(C$16&gt;0,IF(C$2*C$16&lt;ROUND(C$2*B20, 3),C$2*C$16,ROUND(C$2*B20, 3)),ROUND(C$2*B20, 3))))</f>
        <v>0.01</v>
      </c>
      <c r="D20" s="8">
        <f>C20</f>
        <v>0.01</v>
      </c>
      <c r="E20" s="76"/>
      <c r="F20" s="10">
        <f t="shared" ref="F20:F39" si="1">IF(($A20&lt;G$4),1,IF(AND($A20&gt;G$15,G$15&gt;0),F19,IF(AND($A20&gt;=G$12,G$12&gt;0),ROUND(F19+G$13,4),IF(AND($A20&gt;=G$9,G$9&gt;0),ROUND(F19+G$10,4),IF(AND($A20&gt;=G$6,G$6&gt;0),ROUND(F19+G$7,4),G$3)))))</f>
        <v>1</v>
      </c>
      <c r="G20" s="110">
        <f t="shared" ref="G20:G39" si="2">IF($A20&lt;G$4, G$2, IF(G$1=0,IF(G$16&gt;0,IF(G$2*G$16&lt;ROUND(G19*F20, 3),G$2*G$16,ROUND(G19*F20, 3)),ROUND(G19*F20, 3)),IF(G$16&gt;0,IF(G$2*G$16&lt;ROUND(G$2*F20, 3),G$2*G$16,ROUND(G$2*F20, 3)),ROUND(G$2*F20, 3))))</f>
        <v>0.02</v>
      </c>
      <c r="H20" s="8">
        <f>G20</f>
        <v>0.02</v>
      </c>
      <c r="I20" s="11"/>
      <c r="J20" s="12">
        <f t="shared" ref="J20:J39" si="3">IF(($A20&lt;K$4),1,IF(AND($A20&gt;K$15,K$15&gt;0),J19,IF(AND($A20&gt;=K$12,K$12&gt;0),ROUND(J19+K$13,4),IF(AND($A20&gt;=K$9,K$9&gt;0),ROUND(J19+K$10,4),IF(AND($A20&gt;=K$6,K$6&gt;0),ROUND(J19+K$7,4),K$3)))))</f>
        <v>1</v>
      </c>
      <c r="K20" s="110">
        <f t="shared" ref="K20:K39" si="4">IF($A20&lt;K$4, K$2, IF(K$1=0,IF(K$16&gt;0,IF(K$2*K$16&lt;ROUND(K19*J20, 3),K$2*K$16,ROUND(K19*J20, 3)),ROUND(K19*J20, 3)),IF(K$16&gt;0,IF(K$2*K$16&lt;ROUND(K$2*J20, 3),K$2*K$16,ROUND(K$2*J20, 3)),ROUND(K$2*J20, 3))))</f>
        <v>0.03</v>
      </c>
      <c r="L20" s="8">
        <f>K20</f>
        <v>0.03</v>
      </c>
      <c r="M20" s="77"/>
      <c r="N20" s="10">
        <f t="shared" ref="N20:N39" si="5">IF(($A20&lt;O$4),1,IF(AND($A20&gt;O$15,O$15&gt;0),N19,IF(AND($A20&gt;=O$12,O$12&gt;0),ROUND(N19+O$13,4),IF(AND($A20&gt;=O$9,O$9&gt;0),ROUND(N19+O$10,4),IF(AND($A20&gt;=O$6,O$6&gt;0),ROUND(N19+O$7,4),O$3)))))</f>
        <v>1</v>
      </c>
      <c r="O20" s="110">
        <f t="shared" ref="O20:O39" si="6">IF($A20&lt;O$4, O$2, IF(O$1=0,IF(O$16&gt;0,IF(O$2*O$16&lt;ROUND(O19*N20, 3),O$2*O$16,ROUND(O19*N20, 3)),ROUND(O19*N20, 3)),IF(O$16&gt;0,IF(O$2*O$16&lt;ROUND(O$2*N20, 3),O$2*O$16,ROUND(O$2*N20, 3)),ROUND(O$2*N20, 3))))</f>
        <v>0.01</v>
      </c>
      <c r="P20" s="8">
        <f>O20</f>
        <v>0.01</v>
      </c>
    </row>
    <row r="21" spans="1:16" ht="15" x14ac:dyDescent="0.25">
      <c r="A21" s="75">
        <v>2</v>
      </c>
      <c r="B21" s="7">
        <f t="shared" ref="B21:B39" si="7">IF(($A21&lt;C$4),1,IF(AND($A21&gt;C$15,C$15&gt;0),B20,IF(AND($A21&gt;=C$12,C$12&gt;0),ROUND(B20+C$13,4),IF(AND($A21&gt;=C$9,C$9&gt;0),ROUND(B20+C$10,4),IF(AND($A21&gt;=C$6,C$6&gt;0),ROUND(B20+C$7,4),C$3)))))</f>
        <v>1.4</v>
      </c>
      <c r="C21" s="110">
        <f t="shared" si="0"/>
        <v>1.4E-2</v>
      </c>
      <c r="D21" s="8">
        <f t="shared" ref="D21:D39" si="8">D20+ROUND(C21,2)</f>
        <v>0.02</v>
      </c>
      <c r="E21" s="76"/>
      <c r="F21" s="10">
        <f t="shared" si="1"/>
        <v>1</v>
      </c>
      <c r="G21" s="110">
        <f t="shared" si="2"/>
        <v>0.02</v>
      </c>
      <c r="H21" s="8">
        <f t="shared" ref="H21:H39" si="9">H20+ROUND(G21,2)</f>
        <v>0.04</v>
      </c>
      <c r="I21" s="11"/>
      <c r="J21" s="12">
        <f t="shared" si="3"/>
        <v>1</v>
      </c>
      <c r="K21" s="110">
        <f t="shared" si="4"/>
        <v>0.03</v>
      </c>
      <c r="L21" s="8">
        <f t="shared" ref="L21:L39" si="10">L20+ROUND(K21,2)</f>
        <v>0.06</v>
      </c>
      <c r="M21" s="77"/>
      <c r="N21" s="10">
        <f t="shared" si="5"/>
        <v>3</v>
      </c>
      <c r="O21" s="110">
        <f t="shared" si="6"/>
        <v>0.03</v>
      </c>
      <c r="P21" s="8">
        <f t="shared" ref="P21:P39" si="11">P20+ROUND(O21,2)</f>
        <v>0.04</v>
      </c>
    </row>
    <row r="22" spans="1:16" ht="15" x14ac:dyDescent="0.25">
      <c r="A22" s="75">
        <v>3</v>
      </c>
      <c r="B22" s="7">
        <f t="shared" si="7"/>
        <v>1.4</v>
      </c>
      <c r="C22" s="110">
        <f t="shared" si="0"/>
        <v>0.02</v>
      </c>
      <c r="D22" s="8">
        <f t="shared" si="8"/>
        <v>0.04</v>
      </c>
      <c r="E22" s="76"/>
      <c r="F22" s="10">
        <f t="shared" si="1"/>
        <v>1.4</v>
      </c>
      <c r="G22" s="110">
        <f t="shared" si="2"/>
        <v>2.8000000000000001E-2</v>
      </c>
      <c r="H22" s="8">
        <f t="shared" si="9"/>
        <v>7.0000000000000007E-2</v>
      </c>
      <c r="I22" s="11"/>
      <c r="J22" s="12">
        <f t="shared" si="3"/>
        <v>1</v>
      </c>
      <c r="K22" s="110">
        <f t="shared" si="4"/>
        <v>0.03</v>
      </c>
      <c r="L22" s="8">
        <f t="shared" si="10"/>
        <v>0.09</v>
      </c>
      <c r="M22" s="77"/>
      <c r="N22" s="10">
        <f t="shared" si="5"/>
        <v>3</v>
      </c>
      <c r="O22" s="110">
        <f t="shared" si="6"/>
        <v>0.03</v>
      </c>
      <c r="P22" s="8">
        <f t="shared" si="11"/>
        <v>7.0000000000000007E-2</v>
      </c>
    </row>
    <row r="23" spans="1:16" ht="15" x14ac:dyDescent="0.25">
      <c r="A23" s="75">
        <v>4</v>
      </c>
      <c r="B23" s="7">
        <f t="shared" si="7"/>
        <v>1.4</v>
      </c>
      <c r="C23" s="110">
        <f t="shared" si="0"/>
        <v>2.8000000000000001E-2</v>
      </c>
      <c r="D23" s="8">
        <f t="shared" si="8"/>
        <v>7.0000000000000007E-2</v>
      </c>
      <c r="E23" s="76"/>
      <c r="F23" s="10">
        <f t="shared" si="1"/>
        <v>1.4</v>
      </c>
      <c r="G23" s="110">
        <f t="shared" si="2"/>
        <v>3.9E-2</v>
      </c>
      <c r="H23" s="8">
        <f t="shared" si="9"/>
        <v>0.11000000000000001</v>
      </c>
      <c r="I23" s="11"/>
      <c r="J23" s="12">
        <f t="shared" si="3"/>
        <v>1.4</v>
      </c>
      <c r="K23" s="110">
        <f t="shared" si="4"/>
        <v>4.2000000000000003E-2</v>
      </c>
      <c r="L23" s="8">
        <f t="shared" si="10"/>
        <v>0.13</v>
      </c>
      <c r="M23" s="77"/>
      <c r="N23" s="10">
        <f t="shared" si="5"/>
        <v>6</v>
      </c>
      <c r="O23" s="110">
        <f t="shared" si="6"/>
        <v>0.06</v>
      </c>
      <c r="P23" s="8">
        <f t="shared" si="11"/>
        <v>0.13</v>
      </c>
    </row>
    <row r="24" spans="1:16" ht="15" x14ac:dyDescent="0.25">
      <c r="A24" s="75">
        <v>5</v>
      </c>
      <c r="B24" s="13">
        <f t="shared" si="7"/>
        <v>1.4</v>
      </c>
      <c r="C24" s="14">
        <f t="shared" si="0"/>
        <v>3.9E-2</v>
      </c>
      <c r="D24" s="15">
        <f t="shared" si="8"/>
        <v>0.11000000000000001</v>
      </c>
      <c r="E24" s="9"/>
      <c r="F24" s="16">
        <f t="shared" si="1"/>
        <v>1.4</v>
      </c>
      <c r="G24" s="14">
        <f t="shared" si="2"/>
        <v>5.5E-2</v>
      </c>
      <c r="H24" s="15">
        <f t="shared" si="9"/>
        <v>0.17</v>
      </c>
      <c r="I24" s="11"/>
      <c r="J24" s="16">
        <f t="shared" si="3"/>
        <v>1.4</v>
      </c>
      <c r="K24" s="14">
        <f t="shared" si="4"/>
        <v>5.8999999999999997E-2</v>
      </c>
      <c r="L24" s="15">
        <f t="shared" si="10"/>
        <v>0.19</v>
      </c>
      <c r="M24" s="9"/>
      <c r="N24" s="16">
        <f t="shared" si="5"/>
        <v>9</v>
      </c>
      <c r="O24" s="14">
        <f t="shared" si="6"/>
        <v>0.09</v>
      </c>
      <c r="P24" s="15">
        <f t="shared" si="11"/>
        <v>0.22</v>
      </c>
    </row>
    <row r="25" spans="1:16" ht="15" x14ac:dyDescent="0.25">
      <c r="A25" s="75">
        <v>6</v>
      </c>
      <c r="B25" s="7">
        <f t="shared" si="7"/>
        <v>1.41</v>
      </c>
      <c r="C25" s="110">
        <f t="shared" si="0"/>
        <v>5.5E-2</v>
      </c>
      <c r="D25" s="8">
        <f t="shared" si="8"/>
        <v>0.17</v>
      </c>
      <c r="E25" s="76"/>
      <c r="F25" s="10">
        <f t="shared" si="1"/>
        <v>1.41</v>
      </c>
      <c r="G25" s="110">
        <f t="shared" si="2"/>
        <v>7.8E-2</v>
      </c>
      <c r="H25" s="8">
        <f t="shared" si="9"/>
        <v>0.25</v>
      </c>
      <c r="I25" s="11"/>
      <c r="J25" s="12">
        <f t="shared" si="3"/>
        <v>1.41</v>
      </c>
      <c r="K25" s="110">
        <f t="shared" si="4"/>
        <v>8.3000000000000004E-2</v>
      </c>
      <c r="L25" s="8">
        <f t="shared" si="10"/>
        <v>0.27</v>
      </c>
      <c r="M25" s="77"/>
      <c r="N25" s="10">
        <f t="shared" si="5"/>
        <v>12</v>
      </c>
      <c r="O25" s="110">
        <f t="shared" si="6"/>
        <v>0.12</v>
      </c>
      <c r="P25" s="8">
        <f t="shared" si="11"/>
        <v>0.33999999999999997</v>
      </c>
    </row>
    <row r="26" spans="1:16" ht="15" x14ac:dyDescent="0.25">
      <c r="A26" s="75">
        <v>7</v>
      </c>
      <c r="B26" s="7">
        <f t="shared" si="7"/>
        <v>1.42</v>
      </c>
      <c r="C26" s="110">
        <f t="shared" si="0"/>
        <v>7.8E-2</v>
      </c>
      <c r="D26" s="8">
        <f t="shared" si="8"/>
        <v>0.25</v>
      </c>
      <c r="E26" s="76"/>
      <c r="F26" s="10">
        <f t="shared" si="1"/>
        <v>1.42</v>
      </c>
      <c r="G26" s="110">
        <f t="shared" si="2"/>
        <v>0.111</v>
      </c>
      <c r="H26" s="8">
        <f t="shared" si="9"/>
        <v>0.36</v>
      </c>
      <c r="I26" s="11"/>
      <c r="J26" s="12">
        <f t="shared" si="3"/>
        <v>1.42</v>
      </c>
      <c r="K26" s="110">
        <f t="shared" si="4"/>
        <v>0.11799999999999999</v>
      </c>
      <c r="L26" s="8">
        <f t="shared" si="10"/>
        <v>0.39</v>
      </c>
      <c r="M26" s="77"/>
      <c r="N26" s="10">
        <f t="shared" si="5"/>
        <v>15</v>
      </c>
      <c r="O26" s="110">
        <f t="shared" si="6"/>
        <v>0.15</v>
      </c>
      <c r="P26" s="8">
        <f t="shared" si="11"/>
        <v>0.49</v>
      </c>
    </row>
    <row r="27" spans="1:16" ht="15" x14ac:dyDescent="0.25">
      <c r="A27" s="75">
        <v>8</v>
      </c>
      <c r="B27" s="7">
        <f t="shared" si="7"/>
        <v>1.43</v>
      </c>
      <c r="C27" s="110">
        <f t="shared" si="0"/>
        <v>0.112</v>
      </c>
      <c r="D27" s="8">
        <f t="shared" si="8"/>
        <v>0.36</v>
      </c>
      <c r="E27" s="76"/>
      <c r="F27" s="10">
        <f t="shared" si="1"/>
        <v>1.43</v>
      </c>
      <c r="G27" s="110">
        <f t="shared" si="2"/>
        <v>0.159</v>
      </c>
      <c r="H27" s="8">
        <f t="shared" si="9"/>
        <v>0.52</v>
      </c>
      <c r="I27" s="11"/>
      <c r="J27" s="12">
        <f t="shared" si="3"/>
        <v>1.43</v>
      </c>
      <c r="K27" s="110">
        <f t="shared" si="4"/>
        <v>0.16900000000000001</v>
      </c>
      <c r="L27" s="8">
        <f t="shared" si="10"/>
        <v>0.56000000000000005</v>
      </c>
      <c r="M27" s="77"/>
      <c r="N27" s="10">
        <f t="shared" si="5"/>
        <v>18</v>
      </c>
      <c r="O27" s="110">
        <f t="shared" si="6"/>
        <v>0.18</v>
      </c>
      <c r="P27" s="8">
        <f t="shared" si="11"/>
        <v>0.66999999999999993</v>
      </c>
    </row>
    <row r="28" spans="1:16" ht="15" x14ac:dyDescent="0.25">
      <c r="A28" s="75">
        <v>9</v>
      </c>
      <c r="B28" s="7">
        <f t="shared" si="7"/>
        <v>1.44</v>
      </c>
      <c r="C28" s="110">
        <f t="shared" si="0"/>
        <v>0.161</v>
      </c>
      <c r="D28" s="8">
        <f t="shared" si="8"/>
        <v>0.52</v>
      </c>
      <c r="E28" s="76"/>
      <c r="F28" s="10">
        <f t="shared" si="1"/>
        <v>1.44</v>
      </c>
      <c r="G28" s="110">
        <f t="shared" si="2"/>
        <v>0.22900000000000001</v>
      </c>
      <c r="H28" s="8">
        <f t="shared" si="9"/>
        <v>0.75</v>
      </c>
      <c r="I28" s="11"/>
      <c r="J28" s="12">
        <f t="shared" si="3"/>
        <v>1.44</v>
      </c>
      <c r="K28" s="110">
        <f t="shared" si="4"/>
        <v>0.24299999999999999</v>
      </c>
      <c r="L28" s="8">
        <f t="shared" si="10"/>
        <v>0.8</v>
      </c>
      <c r="M28" s="77"/>
      <c r="N28" s="10">
        <f t="shared" si="5"/>
        <v>21</v>
      </c>
      <c r="O28" s="110">
        <f t="shared" si="6"/>
        <v>0.21</v>
      </c>
      <c r="P28" s="8">
        <f t="shared" si="11"/>
        <v>0.87999999999999989</v>
      </c>
    </row>
    <row r="29" spans="1:16" ht="15" x14ac:dyDescent="0.25">
      <c r="A29" s="75">
        <v>10</v>
      </c>
      <c r="B29" s="13">
        <f t="shared" si="7"/>
        <v>1.45</v>
      </c>
      <c r="C29" s="14">
        <f t="shared" si="0"/>
        <v>0.23300000000000001</v>
      </c>
      <c r="D29" s="15">
        <f t="shared" si="8"/>
        <v>0.75</v>
      </c>
      <c r="E29" s="9"/>
      <c r="F29" s="16">
        <f t="shared" si="1"/>
        <v>1.45</v>
      </c>
      <c r="G29" s="14">
        <f t="shared" si="2"/>
        <v>0.33200000000000002</v>
      </c>
      <c r="H29" s="15">
        <f t="shared" si="9"/>
        <v>1.08</v>
      </c>
      <c r="I29" s="11"/>
      <c r="J29" s="16">
        <f t="shared" si="3"/>
        <v>1.45</v>
      </c>
      <c r="K29" s="14">
        <f t="shared" si="4"/>
        <v>0.35199999999999998</v>
      </c>
      <c r="L29" s="15">
        <f t="shared" si="10"/>
        <v>1.1499999999999999</v>
      </c>
      <c r="M29" s="9"/>
      <c r="N29" s="16">
        <f t="shared" si="5"/>
        <v>26</v>
      </c>
      <c r="O29" s="14">
        <f t="shared" si="6"/>
        <v>0.26</v>
      </c>
      <c r="P29" s="15">
        <f t="shared" si="11"/>
        <v>1.1399999999999999</v>
      </c>
    </row>
    <row r="30" spans="1:16" ht="15" x14ac:dyDescent="0.25">
      <c r="A30" s="75">
        <v>11</v>
      </c>
      <c r="B30" s="7">
        <f t="shared" si="7"/>
        <v>1.46</v>
      </c>
      <c r="C30" s="110">
        <f t="shared" si="0"/>
        <v>0.34</v>
      </c>
      <c r="D30" s="8">
        <f t="shared" si="8"/>
        <v>1.0900000000000001</v>
      </c>
      <c r="E30" s="76"/>
      <c r="F30" s="10">
        <f t="shared" si="1"/>
        <v>1.46</v>
      </c>
      <c r="G30" s="110">
        <f t="shared" si="2"/>
        <v>0.48499999999999999</v>
      </c>
      <c r="H30" s="8">
        <f t="shared" si="9"/>
        <v>1.57</v>
      </c>
      <c r="I30" s="11"/>
      <c r="J30" s="12">
        <f t="shared" si="3"/>
        <v>1.46</v>
      </c>
      <c r="K30" s="110">
        <f t="shared" si="4"/>
        <v>0.51400000000000001</v>
      </c>
      <c r="L30" s="8">
        <f t="shared" si="10"/>
        <v>1.66</v>
      </c>
      <c r="M30" s="77"/>
      <c r="N30" s="10">
        <f t="shared" si="5"/>
        <v>31</v>
      </c>
      <c r="O30" s="110">
        <f t="shared" si="6"/>
        <v>0.31</v>
      </c>
      <c r="P30" s="8">
        <f t="shared" si="11"/>
        <v>1.45</v>
      </c>
    </row>
    <row r="31" spans="1:16" ht="15" x14ac:dyDescent="0.25">
      <c r="A31" s="75">
        <v>12</v>
      </c>
      <c r="B31" s="7">
        <f t="shared" si="7"/>
        <v>1.47</v>
      </c>
      <c r="C31" s="110">
        <f t="shared" si="0"/>
        <v>0.5</v>
      </c>
      <c r="D31" s="8">
        <f t="shared" si="8"/>
        <v>1.59</v>
      </c>
      <c r="E31" s="76"/>
      <c r="F31" s="10">
        <f t="shared" si="1"/>
        <v>1.47</v>
      </c>
      <c r="G31" s="110">
        <f t="shared" si="2"/>
        <v>0.71299999999999997</v>
      </c>
      <c r="H31" s="8">
        <f t="shared" si="9"/>
        <v>2.2800000000000002</v>
      </c>
      <c r="I31" s="11"/>
      <c r="J31" s="12">
        <f t="shared" si="3"/>
        <v>1.47</v>
      </c>
      <c r="K31" s="110">
        <f t="shared" si="4"/>
        <v>0.75600000000000001</v>
      </c>
      <c r="L31" s="8">
        <f t="shared" si="10"/>
        <v>2.42</v>
      </c>
      <c r="M31" s="77"/>
      <c r="N31" s="10">
        <f t="shared" si="5"/>
        <v>36</v>
      </c>
      <c r="O31" s="110">
        <f t="shared" si="6"/>
        <v>0.36</v>
      </c>
      <c r="P31" s="8">
        <f t="shared" si="11"/>
        <v>1.81</v>
      </c>
    </row>
    <row r="32" spans="1:16" ht="15" x14ac:dyDescent="0.25">
      <c r="A32" s="75">
        <v>13</v>
      </c>
      <c r="B32" s="7">
        <f t="shared" si="7"/>
        <v>1.47</v>
      </c>
      <c r="C32" s="110">
        <f t="shared" si="0"/>
        <v>0.73499999999999999</v>
      </c>
      <c r="D32" s="8">
        <f t="shared" si="8"/>
        <v>2.33</v>
      </c>
      <c r="E32" s="76"/>
      <c r="F32" s="10">
        <f t="shared" si="1"/>
        <v>1.48</v>
      </c>
      <c r="G32" s="110">
        <f t="shared" si="2"/>
        <v>1.0549999999999999</v>
      </c>
      <c r="H32" s="8">
        <f t="shared" si="9"/>
        <v>3.3400000000000003</v>
      </c>
      <c r="I32" s="11"/>
      <c r="J32" s="12">
        <f t="shared" si="3"/>
        <v>1.48</v>
      </c>
      <c r="K32" s="110">
        <f t="shared" si="4"/>
        <v>1.119</v>
      </c>
      <c r="L32" s="8">
        <f t="shared" si="10"/>
        <v>3.54</v>
      </c>
      <c r="M32" s="77"/>
      <c r="N32" s="10">
        <f t="shared" si="5"/>
        <v>41</v>
      </c>
      <c r="O32" s="110">
        <f t="shared" si="6"/>
        <v>0.4</v>
      </c>
      <c r="P32" s="8">
        <f t="shared" si="11"/>
        <v>2.21</v>
      </c>
    </row>
    <row r="33" spans="1:16" ht="15" x14ac:dyDescent="0.25">
      <c r="A33" s="75">
        <v>14</v>
      </c>
      <c r="B33" s="7">
        <f t="shared" si="7"/>
        <v>1.47</v>
      </c>
      <c r="C33" s="110">
        <f t="shared" si="0"/>
        <v>1.08</v>
      </c>
      <c r="D33" s="8">
        <f t="shared" si="8"/>
        <v>3.41</v>
      </c>
      <c r="E33" s="76"/>
      <c r="F33" s="10">
        <f t="shared" si="1"/>
        <v>1.49</v>
      </c>
      <c r="G33" s="110">
        <f t="shared" si="2"/>
        <v>1.5720000000000001</v>
      </c>
      <c r="H33" s="8">
        <f t="shared" si="9"/>
        <v>4.91</v>
      </c>
      <c r="I33" s="11"/>
      <c r="J33" s="12">
        <f t="shared" si="3"/>
        <v>1.49</v>
      </c>
      <c r="K33" s="110">
        <f t="shared" si="4"/>
        <v>1.667</v>
      </c>
      <c r="L33" s="8">
        <f t="shared" si="10"/>
        <v>5.21</v>
      </c>
      <c r="M33" s="77"/>
      <c r="N33" s="10">
        <f t="shared" si="5"/>
        <v>46</v>
      </c>
      <c r="O33" s="110">
        <f t="shared" si="6"/>
        <v>0.4</v>
      </c>
      <c r="P33" s="8">
        <f t="shared" si="11"/>
        <v>2.61</v>
      </c>
    </row>
    <row r="34" spans="1:16" ht="15" x14ac:dyDescent="0.25">
      <c r="A34" s="75">
        <v>15</v>
      </c>
      <c r="B34" s="13">
        <f t="shared" si="7"/>
        <v>1.47</v>
      </c>
      <c r="C34" s="14">
        <f t="shared" si="0"/>
        <v>1.5880000000000001</v>
      </c>
      <c r="D34" s="15">
        <f t="shared" si="8"/>
        <v>5</v>
      </c>
      <c r="E34" s="9"/>
      <c r="F34" s="16">
        <f t="shared" si="1"/>
        <v>1.5</v>
      </c>
      <c r="G34" s="14">
        <f t="shared" si="2"/>
        <v>2.3580000000000001</v>
      </c>
      <c r="H34" s="15">
        <f t="shared" si="9"/>
        <v>7.27</v>
      </c>
      <c r="I34" s="11"/>
      <c r="J34" s="16">
        <f t="shared" si="3"/>
        <v>1.5</v>
      </c>
      <c r="K34" s="14">
        <f t="shared" si="4"/>
        <v>2.5009999999999999</v>
      </c>
      <c r="L34" s="15">
        <f t="shared" si="10"/>
        <v>7.71</v>
      </c>
      <c r="M34" s="9"/>
      <c r="N34" s="16">
        <f t="shared" si="5"/>
        <v>46</v>
      </c>
      <c r="O34" s="14">
        <f t="shared" si="6"/>
        <v>0.4</v>
      </c>
      <c r="P34" s="15">
        <f t="shared" si="11"/>
        <v>3.01</v>
      </c>
    </row>
    <row r="35" spans="1:16" ht="15" x14ac:dyDescent="0.25">
      <c r="A35" s="75">
        <v>16</v>
      </c>
      <c r="B35" s="7">
        <f t="shared" si="7"/>
        <v>1.47</v>
      </c>
      <c r="C35" s="110">
        <f t="shared" si="0"/>
        <v>2.3340000000000001</v>
      </c>
      <c r="D35" s="8">
        <f t="shared" si="8"/>
        <v>7.33</v>
      </c>
      <c r="E35" s="76"/>
      <c r="F35" s="10">
        <f t="shared" si="1"/>
        <v>1.5</v>
      </c>
      <c r="G35" s="110">
        <f t="shared" si="2"/>
        <v>3.5369999999999999</v>
      </c>
      <c r="H35" s="8">
        <f t="shared" si="9"/>
        <v>10.809999999999999</v>
      </c>
      <c r="I35" s="11"/>
      <c r="J35" s="12">
        <f t="shared" si="3"/>
        <v>1.51</v>
      </c>
      <c r="K35" s="110">
        <f t="shared" si="4"/>
        <v>3.7770000000000001</v>
      </c>
      <c r="L35" s="8">
        <f t="shared" si="10"/>
        <v>11.49</v>
      </c>
      <c r="M35" s="77"/>
      <c r="N35" s="10">
        <f t="shared" si="5"/>
        <v>46</v>
      </c>
      <c r="O35" s="110">
        <f t="shared" si="6"/>
        <v>0.4</v>
      </c>
      <c r="P35" s="8">
        <f t="shared" si="11"/>
        <v>3.4099999999999997</v>
      </c>
    </row>
    <row r="36" spans="1:16" ht="15" x14ac:dyDescent="0.25">
      <c r="A36" s="75">
        <v>17</v>
      </c>
      <c r="B36" s="7">
        <f t="shared" si="7"/>
        <v>1.47</v>
      </c>
      <c r="C36" s="110">
        <f t="shared" si="0"/>
        <v>3.431</v>
      </c>
      <c r="D36" s="8">
        <f t="shared" si="8"/>
        <v>10.76</v>
      </c>
      <c r="E36" s="76"/>
      <c r="F36" s="10">
        <f t="shared" si="1"/>
        <v>1.5</v>
      </c>
      <c r="G36" s="110">
        <f t="shared" si="2"/>
        <v>4</v>
      </c>
      <c r="H36" s="8">
        <f t="shared" si="9"/>
        <v>14.809999999999999</v>
      </c>
      <c r="I36" s="11"/>
      <c r="J36" s="12">
        <f t="shared" si="3"/>
        <v>1.52</v>
      </c>
      <c r="K36" s="110">
        <f t="shared" si="4"/>
        <v>5.7409999999999997</v>
      </c>
      <c r="L36" s="8">
        <f t="shared" si="10"/>
        <v>17.23</v>
      </c>
      <c r="M36" s="77"/>
      <c r="N36" s="10">
        <f t="shared" si="5"/>
        <v>46</v>
      </c>
      <c r="O36" s="110">
        <f t="shared" si="6"/>
        <v>0.4</v>
      </c>
      <c r="P36" s="8">
        <f t="shared" si="11"/>
        <v>3.8099999999999996</v>
      </c>
    </row>
    <row r="37" spans="1:16" ht="15" x14ac:dyDescent="0.25">
      <c r="A37" s="75">
        <v>18</v>
      </c>
      <c r="B37" s="7">
        <f t="shared" si="7"/>
        <v>1.47</v>
      </c>
      <c r="C37" s="110">
        <f t="shared" si="0"/>
        <v>4</v>
      </c>
      <c r="D37" s="8">
        <f t="shared" si="8"/>
        <v>14.76</v>
      </c>
      <c r="E37" s="76"/>
      <c r="F37" s="10">
        <f t="shared" si="1"/>
        <v>1.5</v>
      </c>
      <c r="G37" s="110">
        <f t="shared" si="2"/>
        <v>4</v>
      </c>
      <c r="H37" s="8">
        <f t="shared" si="9"/>
        <v>18.809999999999999</v>
      </c>
      <c r="I37" s="11"/>
      <c r="J37" s="12">
        <f t="shared" si="3"/>
        <v>1.53</v>
      </c>
      <c r="K37" s="110">
        <f t="shared" si="4"/>
        <v>6</v>
      </c>
      <c r="L37" s="8">
        <f t="shared" si="10"/>
        <v>23.23</v>
      </c>
      <c r="M37" s="77"/>
      <c r="N37" s="10">
        <f t="shared" si="5"/>
        <v>46</v>
      </c>
      <c r="O37" s="110">
        <f t="shared" si="6"/>
        <v>0.4</v>
      </c>
      <c r="P37" s="8">
        <f t="shared" si="11"/>
        <v>4.21</v>
      </c>
    </row>
    <row r="38" spans="1:16" ht="15" x14ac:dyDescent="0.25">
      <c r="A38" s="75">
        <v>19</v>
      </c>
      <c r="B38" s="7">
        <f t="shared" si="7"/>
        <v>1.47</v>
      </c>
      <c r="C38" s="110">
        <f t="shared" si="0"/>
        <v>4</v>
      </c>
      <c r="D38" s="8">
        <f t="shared" si="8"/>
        <v>18.759999999999998</v>
      </c>
      <c r="E38" s="76"/>
      <c r="F38" s="10">
        <f t="shared" si="1"/>
        <v>1.5</v>
      </c>
      <c r="G38" s="110">
        <f t="shared" si="2"/>
        <v>4</v>
      </c>
      <c r="H38" s="8">
        <f t="shared" si="9"/>
        <v>22.81</v>
      </c>
      <c r="I38" s="11"/>
      <c r="J38" s="12">
        <f t="shared" si="3"/>
        <v>1.54</v>
      </c>
      <c r="K38" s="110">
        <f t="shared" si="4"/>
        <v>6</v>
      </c>
      <c r="L38" s="8">
        <f t="shared" si="10"/>
        <v>29.23</v>
      </c>
      <c r="M38" s="77"/>
      <c r="N38" s="10">
        <f t="shared" si="5"/>
        <v>46</v>
      </c>
      <c r="O38" s="110">
        <f t="shared" si="6"/>
        <v>0.4</v>
      </c>
      <c r="P38" s="8">
        <f t="shared" si="11"/>
        <v>4.6100000000000003</v>
      </c>
    </row>
    <row r="39" spans="1:16" ht="15.75" thickBot="1" x14ac:dyDescent="0.3">
      <c r="A39" s="78">
        <v>20</v>
      </c>
      <c r="B39" s="17">
        <f t="shared" si="7"/>
        <v>1.47</v>
      </c>
      <c r="C39" s="111">
        <f t="shared" si="0"/>
        <v>4</v>
      </c>
      <c r="D39" s="18">
        <f t="shared" si="8"/>
        <v>22.759999999999998</v>
      </c>
      <c r="E39" s="79"/>
      <c r="F39" s="20">
        <f t="shared" si="1"/>
        <v>1.5</v>
      </c>
      <c r="G39" s="111">
        <f t="shared" si="2"/>
        <v>4</v>
      </c>
      <c r="H39" s="18">
        <f t="shared" si="9"/>
        <v>26.81</v>
      </c>
      <c r="I39" s="21"/>
      <c r="J39" s="22">
        <f t="shared" si="3"/>
        <v>1.55</v>
      </c>
      <c r="K39" s="111">
        <f t="shared" si="4"/>
        <v>6</v>
      </c>
      <c r="L39" s="18">
        <f t="shared" si="10"/>
        <v>35.230000000000004</v>
      </c>
      <c r="M39" s="80"/>
      <c r="N39" s="20">
        <f t="shared" si="5"/>
        <v>46</v>
      </c>
      <c r="O39" s="111">
        <f t="shared" si="6"/>
        <v>0.4</v>
      </c>
      <c r="P39" s="18">
        <f t="shared" si="11"/>
        <v>5.0100000000000007</v>
      </c>
    </row>
  </sheetData>
  <sheetProtection sheet="1" objects="1" scenarios="1"/>
  <protectedRanges>
    <protectedRange sqref="K2:K4 C2:C4 G2:G4 O2:O4" name="Диапазон1"/>
  </protectedRanges>
  <phoneticPr fontId="2" type="noConversion"/>
  <pageMargins left="0.72" right="0.56000000000000005" top="0.32" bottom="0.3" header="0.24" footer="0.21"/>
  <pageSetup paperSize="9" orientation="landscape" horizontalDpi="200" verticalDpi="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workbookViewId="0">
      <selection activeCell="B12" sqref="B12:B15"/>
    </sheetView>
  </sheetViews>
  <sheetFormatPr defaultRowHeight="12.75" x14ac:dyDescent="0.2"/>
  <cols>
    <col min="1" max="1" width="24.5703125" customWidth="1"/>
    <col min="2" max="2" width="7.85546875" customWidth="1"/>
    <col min="3" max="3" width="6.28515625" customWidth="1"/>
    <col min="4" max="4" width="7.28515625" customWidth="1"/>
    <col min="5" max="5" width="1.42578125" customWidth="1"/>
    <col min="6" max="6" width="7.5703125" customWidth="1"/>
    <col min="7" max="8" width="8.7109375" customWidth="1"/>
    <col min="9" max="9" width="1.5703125" customWidth="1"/>
    <col min="10" max="10" width="7.5703125" customWidth="1"/>
    <col min="11" max="12" width="8.7109375" customWidth="1"/>
    <col min="13" max="13" width="1.42578125" customWidth="1"/>
    <col min="14" max="14" width="8" customWidth="1"/>
    <col min="15" max="16" width="8.7109375" customWidth="1"/>
  </cols>
  <sheetData>
    <row r="1" spans="1:16" x14ac:dyDescent="0.2">
      <c r="D1" s="114"/>
      <c r="E1" s="114"/>
      <c r="F1" s="114"/>
      <c r="H1" s="114"/>
      <c r="I1" s="114"/>
      <c r="J1" s="114"/>
      <c r="L1" s="114"/>
      <c r="M1" s="114"/>
      <c r="N1" s="114"/>
    </row>
    <row r="2" spans="1:16" ht="15" x14ac:dyDescent="0.25">
      <c r="A2" s="96" t="s">
        <v>12</v>
      </c>
      <c r="B2" s="235" t="str">
        <f>IF(C$2&lt;2,"д.б. &gt;1","")</f>
        <v/>
      </c>
      <c r="C2" s="81">
        <v>16</v>
      </c>
      <c r="D2" s="82"/>
      <c r="E2" s="83"/>
      <c r="F2" s="235" t="str">
        <f>IF(G$2&lt;2,"д.б. &gt;1","")</f>
        <v/>
      </c>
      <c r="G2" s="81">
        <v>14</v>
      </c>
      <c r="H2" s="82"/>
      <c r="I2" s="84"/>
      <c r="J2" s="235" t="str">
        <f>IF(K$2&lt;2,"д.б. &gt;1","")</f>
        <v/>
      </c>
      <c r="K2" s="81">
        <v>15</v>
      </c>
      <c r="L2" s="82"/>
      <c r="M2" s="85"/>
      <c r="N2" s="235" t="str">
        <f>IF(O$2&lt;2,"д.б. &gt;1","")</f>
        <v/>
      </c>
      <c r="O2" s="81">
        <v>25</v>
      </c>
      <c r="P2" s="82"/>
    </row>
    <row r="3" spans="1:16" ht="6" customHeight="1" x14ac:dyDescent="0.25">
      <c r="A3" s="96"/>
      <c r="B3" s="235"/>
      <c r="C3" s="313"/>
      <c r="D3" s="29"/>
      <c r="E3" s="30"/>
      <c r="F3" s="235"/>
      <c r="G3" s="313"/>
      <c r="H3" s="29"/>
      <c r="I3" s="31"/>
      <c r="J3" s="235"/>
      <c r="K3" s="313"/>
      <c r="L3" s="29"/>
      <c r="M3" s="33"/>
      <c r="N3" s="235"/>
      <c r="O3" s="313"/>
      <c r="P3" s="29"/>
    </row>
    <row r="4" spans="1:16" ht="5.25" customHeight="1" x14ac:dyDescent="0.25">
      <c r="A4" s="96"/>
      <c r="B4" s="235"/>
      <c r="C4" s="314"/>
      <c r="D4" s="29"/>
      <c r="E4" s="30"/>
      <c r="F4" s="235"/>
      <c r="G4" s="314"/>
      <c r="H4" s="29"/>
      <c r="I4" s="31"/>
      <c r="J4" s="235"/>
      <c r="K4" s="314"/>
      <c r="L4" s="29"/>
      <c r="M4" s="33"/>
      <c r="N4" s="235"/>
      <c r="O4" s="314"/>
      <c r="P4" s="29"/>
    </row>
    <row r="5" spans="1:16" ht="6" customHeight="1" x14ac:dyDescent="0.25">
      <c r="A5" s="97"/>
      <c r="B5" s="235"/>
      <c r="C5" s="315"/>
      <c r="D5" s="35"/>
      <c r="E5" s="36"/>
      <c r="F5" s="235"/>
      <c r="G5" s="315"/>
      <c r="H5" s="35"/>
      <c r="I5" s="37"/>
      <c r="J5" s="235"/>
      <c r="K5" s="315"/>
      <c r="L5" s="35"/>
      <c r="M5" s="33"/>
      <c r="N5" s="235"/>
      <c r="O5" s="315"/>
      <c r="P5" s="35"/>
    </row>
    <row r="6" spans="1:16" ht="15" x14ac:dyDescent="0.25">
      <c r="A6" s="98" t="s">
        <v>13</v>
      </c>
      <c r="B6" s="235" t="str">
        <f>IF(C$6&lt;0,"д.б. &gt;=0","")</f>
        <v/>
      </c>
      <c r="C6" s="4">
        <v>6</v>
      </c>
      <c r="D6" s="35"/>
      <c r="E6" s="40"/>
      <c r="F6" s="235" t="str">
        <f>IF(G$6&lt;0,"д.б. &gt;=0","")</f>
        <v/>
      </c>
      <c r="G6" s="4">
        <v>4</v>
      </c>
      <c r="H6" s="39"/>
      <c r="I6" s="41"/>
      <c r="J6" s="235" t="str">
        <f>IF(K$6&lt;0,"д.б. &gt;=0","")</f>
        <v/>
      </c>
      <c r="K6" s="4">
        <v>10</v>
      </c>
      <c r="L6" s="39"/>
      <c r="M6" s="33"/>
      <c r="N6" s="235" t="str">
        <f>IF(O$6&lt;0,"д.б. &gt;=0","")</f>
        <v/>
      </c>
      <c r="O6" s="4">
        <v>5</v>
      </c>
      <c r="P6" s="39"/>
    </row>
    <row r="7" spans="1:16" ht="15" x14ac:dyDescent="0.25">
      <c r="A7" s="98" t="s">
        <v>14</v>
      </c>
      <c r="B7" s="236" t="str">
        <f>IF(AND(C$6=0,C$7&lt;&gt;0),"д.б. =0","")</f>
        <v/>
      </c>
      <c r="C7" s="86">
        <v>1</v>
      </c>
      <c r="D7" s="92"/>
      <c r="E7" s="93"/>
      <c r="F7" s="236" t="str">
        <f>IF(AND(G$6=0,G$7&lt;&gt;0),"д.б. =0","")</f>
        <v/>
      </c>
      <c r="G7" s="86">
        <v>1</v>
      </c>
      <c r="H7" s="92"/>
      <c r="I7" s="94"/>
      <c r="J7" s="236" t="str">
        <f>IF(AND(K$6=0,K$7&lt;&gt;0),"д.б. =0","")</f>
        <v/>
      </c>
      <c r="K7" s="86">
        <v>8</v>
      </c>
      <c r="L7" s="92"/>
      <c r="M7" s="95"/>
      <c r="N7" s="236" t="str">
        <f>IF(AND(O$6=0,O$7&lt;&gt;0),"д.б. =0","")</f>
        <v/>
      </c>
      <c r="O7" s="86">
        <v>25</v>
      </c>
      <c r="P7" s="92"/>
    </row>
    <row r="8" spans="1:16" ht="15" x14ac:dyDescent="0.25">
      <c r="A8" s="97"/>
      <c r="B8" s="234" t="str">
        <f>IF(OR(C$6=1,C$6&lt;0,C$9=1,C$9&lt;0,C$12=1,C$12&lt;0,C$15&lt;0,AND(C$6&gt;1,C$9&gt;1,C$6&gt;=C$9),AND(C$6&gt;1,C$12&gt;1,C$6&gt;=C$12),AND(C$9&gt;1,C$12&gt;1,C$9&gt;=C$12),AND(C$6&gt;1,C$15&gt;0,C$6&gt;C$15),AND(C$9&gt;1,C$15&gt;0,C$9&gt;C$15),AND(C$12&gt;1,C$15&gt;0,C$12&gt;C$15)),"ОШИБКА в №№ колен","")</f>
        <v/>
      </c>
      <c r="C8" s="316"/>
      <c r="D8" s="234"/>
      <c r="E8" s="36"/>
      <c r="F8" s="234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16"/>
      <c r="H8" s="234"/>
      <c r="I8" s="37"/>
      <c r="J8" s="234" t="str">
        <f>IF(OR(K$6=1,K$6&lt;0,K$9=1,K$9&lt;0,K$12=1,K$12&lt;0,K$15&lt;0,AND(K$6&gt;1,K$9&gt;1,K$6&gt;=K$9),AND(K$6&gt;1,K$12&gt;1,K$6&gt;=K$12),AND(K$9&gt;1,K$12&gt;1,K$9&gt;=K$12),AND(K$6&gt;1,K$15&gt;0,K$6&gt;K$15),AND(K$9&gt;1,K$15&gt;0,K$9&gt;K$15),AND(K$12&gt;1,K$15&gt;0,K$12&gt;K$15)),"ОШИБКА в №№ колен","")</f>
        <v/>
      </c>
      <c r="K8" s="316"/>
      <c r="L8" s="234"/>
      <c r="M8" s="33"/>
      <c r="N8" s="234" t="str">
        <f>IF(OR(O$6=1,O$6&lt;0,O$9=1,O$9&lt;0,O$12=1,O$12&lt;0,O$15&lt;0,AND(O$6&gt;1,O$9&gt;1,O$6&gt;=O$9),AND(O$6&gt;1,O$12&gt;1,O$6&gt;=O$12),AND(O$9&gt;1,O$12&gt;1,O$9&gt;=O$12),AND(O$6&gt;1,O$15&gt;0,O$6&gt;O$15),AND(O$9&gt;1,O$15&gt;0,O$9&gt;O$15),AND(O$12&gt;1,O$15&gt;0,O$12&gt;O$15)),"ОШИБКА в №№ колен","")</f>
        <v/>
      </c>
      <c r="O8" s="316"/>
      <c r="P8" s="234"/>
    </row>
    <row r="9" spans="1:16" ht="15" x14ac:dyDescent="0.25">
      <c r="A9" s="99" t="s">
        <v>15</v>
      </c>
      <c r="B9" s="235" t="str">
        <f>IF(C$9&lt;0,"д.б. &gt;=0","")</f>
        <v/>
      </c>
      <c r="C9" s="24">
        <v>11</v>
      </c>
      <c r="D9" s="48" t="s">
        <v>11</v>
      </c>
      <c r="E9" s="49"/>
      <c r="F9" s="235" t="str">
        <f>IF(G$9&lt;0,"д.б. &gt;=0","")</f>
        <v/>
      </c>
      <c r="G9" s="24">
        <v>10</v>
      </c>
      <c r="H9" s="48" t="s">
        <v>11</v>
      </c>
      <c r="I9" s="50"/>
      <c r="J9" s="235" t="str">
        <f>IF(K$9&lt;0,"д.б. &gt;=0","")</f>
        <v/>
      </c>
      <c r="K9" s="24">
        <v>0</v>
      </c>
      <c r="L9" s="48" t="s">
        <v>11</v>
      </c>
      <c r="M9" s="52"/>
      <c r="N9" s="235" t="str">
        <f>IF(O$9&lt;0,"д.б. &gt;=0","")</f>
        <v/>
      </c>
      <c r="O9" s="24">
        <v>0</v>
      </c>
      <c r="P9" s="48" t="s">
        <v>11</v>
      </c>
    </row>
    <row r="10" spans="1:16" ht="15" x14ac:dyDescent="0.25">
      <c r="A10" s="99" t="s">
        <v>16</v>
      </c>
      <c r="B10" s="236" t="str">
        <f>IF(AND(C$9=0,C$10&lt;&gt;0),"д.б. =0","")</f>
        <v/>
      </c>
      <c r="C10" s="87">
        <v>6</v>
      </c>
      <c r="D10" s="88"/>
      <c r="E10" s="89"/>
      <c r="F10" s="236" t="str">
        <f>IF(AND(G$9=0,G$10&lt;&gt;0),"д.б. =0","")</f>
        <v/>
      </c>
      <c r="G10" s="87">
        <v>7</v>
      </c>
      <c r="H10" s="88"/>
      <c r="I10" s="90"/>
      <c r="J10" s="236" t="str">
        <f>IF(AND(K$9=0,K$10&lt;&gt;0),"д.б. =0","")</f>
        <v/>
      </c>
      <c r="K10" s="87">
        <v>0</v>
      </c>
      <c r="L10" s="88"/>
      <c r="M10" s="91"/>
      <c r="N10" s="236" t="str">
        <f>IF(AND(O$9=0,O$10&lt;&gt;0),"д.б. =0","")</f>
        <v/>
      </c>
      <c r="O10" s="87">
        <v>0</v>
      </c>
      <c r="P10" s="88"/>
    </row>
    <row r="11" spans="1:16" ht="15" x14ac:dyDescent="0.25">
      <c r="A11" s="99"/>
      <c r="B11" s="236"/>
      <c r="C11" s="317"/>
      <c r="D11" s="88"/>
      <c r="E11" s="89"/>
      <c r="F11" s="236"/>
      <c r="G11" s="317"/>
      <c r="H11" s="88"/>
      <c r="I11" s="90"/>
      <c r="J11" s="236"/>
      <c r="K11" s="317"/>
      <c r="L11" s="88"/>
      <c r="M11" s="91"/>
      <c r="N11" s="236"/>
      <c r="O11" s="317"/>
      <c r="P11" s="88"/>
    </row>
    <row r="12" spans="1:16" ht="15" x14ac:dyDescent="0.25">
      <c r="A12" s="96" t="s">
        <v>91</v>
      </c>
      <c r="B12" s="236" t="str">
        <f>IF(C$12&lt;0,"д.б. &gt;=0","")</f>
        <v/>
      </c>
      <c r="C12" s="237">
        <v>14</v>
      </c>
      <c r="D12" s="305"/>
      <c r="E12" s="229"/>
      <c r="F12" s="236" t="str">
        <f>IF(G$12&lt;0,"д.б. &gt;=0","")</f>
        <v/>
      </c>
      <c r="G12" s="237">
        <v>12</v>
      </c>
      <c r="H12" s="305"/>
      <c r="I12" s="231"/>
      <c r="J12" s="236" t="str">
        <f>IF(K$12&lt;0,"д.б. &gt;=0","")</f>
        <v/>
      </c>
      <c r="K12" s="237">
        <v>0</v>
      </c>
      <c r="L12" s="305"/>
      <c r="M12" s="273"/>
      <c r="N12" s="236" t="str">
        <f>IF(O$12&lt;0,"д.б. &gt;=0","")</f>
        <v/>
      </c>
      <c r="O12" s="237">
        <v>0</v>
      </c>
      <c r="P12" s="305"/>
    </row>
    <row r="13" spans="1:16" ht="15" x14ac:dyDescent="0.25">
      <c r="A13" s="96" t="s">
        <v>92</v>
      </c>
      <c r="B13" s="236" t="str">
        <f>IF(AND(C$12=0,C$13&lt;&gt;0),"д.б. =0","")</f>
        <v/>
      </c>
      <c r="C13" s="237">
        <v>2</v>
      </c>
      <c r="D13" s="305"/>
      <c r="E13" s="229"/>
      <c r="F13" s="236" t="str">
        <f>IF(AND(G$12=0,G$13&lt;&gt;0),"д.б. =0","")</f>
        <v/>
      </c>
      <c r="G13" s="237">
        <v>8</v>
      </c>
      <c r="H13" s="305"/>
      <c r="I13" s="231"/>
      <c r="J13" s="236" t="str">
        <f>IF(AND(K$12=0,K$13&lt;&gt;0),"д.б. =0","")</f>
        <v/>
      </c>
      <c r="K13" s="237">
        <v>0</v>
      </c>
      <c r="L13" s="305"/>
      <c r="M13" s="273"/>
      <c r="N13" s="236" t="str">
        <f>IF(AND(O$12=0,O$13&lt;&gt;0),"д.б. =0","")</f>
        <v/>
      </c>
      <c r="O13" s="237">
        <v>0</v>
      </c>
      <c r="P13" s="305"/>
    </row>
    <row r="14" spans="1:16" ht="15" x14ac:dyDescent="0.25">
      <c r="A14" s="99"/>
      <c r="B14" s="235"/>
      <c r="C14" s="317"/>
      <c r="D14" s="88"/>
      <c r="E14" s="89"/>
      <c r="F14" s="235"/>
      <c r="G14" s="317"/>
      <c r="H14" s="88"/>
      <c r="I14" s="90"/>
      <c r="J14" s="235"/>
      <c r="K14" s="317"/>
      <c r="L14" s="88"/>
      <c r="M14" s="91"/>
      <c r="N14" s="235"/>
      <c r="O14" s="317"/>
      <c r="P14" s="88"/>
    </row>
    <row r="15" spans="1:16" ht="15" x14ac:dyDescent="0.25">
      <c r="A15" s="96" t="s">
        <v>82</v>
      </c>
      <c r="B15" s="235" t="str">
        <f>IF(C$15&lt;0,"д.б. &gt;=0","")</f>
        <v/>
      </c>
      <c r="C15" s="219">
        <v>17</v>
      </c>
      <c r="D15" s="311"/>
      <c r="E15" s="320"/>
      <c r="F15" s="235" t="str">
        <f>IF(G$15&lt;0,"д.б. &gt;=0","")</f>
        <v/>
      </c>
      <c r="G15" s="219">
        <v>15</v>
      </c>
      <c r="H15" s="311"/>
      <c r="I15" s="321"/>
      <c r="J15" s="235" t="str">
        <f>IF(K$15&lt;0,"д.б. &gt;=0","")</f>
        <v/>
      </c>
      <c r="K15" s="219">
        <v>16</v>
      </c>
      <c r="L15" s="311"/>
      <c r="M15" s="322"/>
      <c r="N15" s="235" t="str">
        <f>IF(O$15&lt;0,"д.б. &gt;=0","")</f>
        <v/>
      </c>
      <c r="O15" s="219">
        <v>10</v>
      </c>
      <c r="P15" s="88"/>
    </row>
    <row r="16" spans="1:16" ht="15" x14ac:dyDescent="0.25">
      <c r="A16" s="96"/>
      <c r="B16" s="235"/>
      <c r="C16" s="319"/>
      <c r="D16" s="311"/>
      <c r="E16" s="320"/>
      <c r="F16" s="235"/>
      <c r="G16" s="319"/>
      <c r="H16" s="311"/>
      <c r="I16" s="321"/>
      <c r="J16" s="235"/>
      <c r="K16" s="319"/>
      <c r="L16" s="311"/>
      <c r="M16" s="322"/>
      <c r="N16" s="235"/>
      <c r="O16" s="319"/>
      <c r="P16" s="88"/>
    </row>
    <row r="17" spans="1:16" ht="15.75" thickBot="1" x14ac:dyDescent="0.3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.75" thickBot="1" x14ac:dyDescent="0.3">
      <c r="A18" s="57" t="s">
        <v>7</v>
      </c>
      <c r="B18" s="104" t="s">
        <v>17</v>
      </c>
      <c r="C18" s="59" t="s">
        <v>19</v>
      </c>
      <c r="D18" s="60" t="s">
        <v>18</v>
      </c>
      <c r="E18" s="61"/>
      <c r="F18" s="104" t="s">
        <v>17</v>
      </c>
      <c r="G18" s="59" t="s">
        <v>19</v>
      </c>
      <c r="H18" s="60" t="s">
        <v>18</v>
      </c>
      <c r="I18" s="63"/>
      <c r="J18" s="104" t="s">
        <v>17</v>
      </c>
      <c r="K18" s="59" t="s">
        <v>19</v>
      </c>
      <c r="L18" s="60" t="s">
        <v>18</v>
      </c>
      <c r="M18" s="65"/>
      <c r="N18" s="104" t="s">
        <v>17</v>
      </c>
      <c r="O18" s="59" t="s">
        <v>19</v>
      </c>
      <c r="P18" s="60" t="s">
        <v>18</v>
      </c>
    </row>
    <row r="19" spans="1:16" ht="15" x14ac:dyDescent="0.25">
      <c r="A19" s="66"/>
      <c r="B19" s="67"/>
      <c r="C19" s="68"/>
      <c r="D19" s="69"/>
      <c r="E19" s="70"/>
      <c r="F19" s="67"/>
      <c r="G19" s="68"/>
      <c r="H19" s="69"/>
      <c r="I19" s="72"/>
      <c r="J19" s="67"/>
      <c r="K19" s="68"/>
      <c r="L19" s="69"/>
      <c r="M19" s="74"/>
      <c r="N19" s="67"/>
      <c r="O19" s="68"/>
      <c r="P19" s="69"/>
    </row>
    <row r="20" spans="1:16" ht="15" x14ac:dyDescent="0.25">
      <c r="A20" s="75">
        <v>1</v>
      </c>
      <c r="B20" s="107">
        <f>IF(OR($A20&lt;2,AND(C$15&gt;0,$A20&gt;C$15)),0,IF(AND($A20&gt;=C$12,C$12&gt;0),C$13,IF(AND($A20&gt;=C$9,C$9&gt;0),C$10,IF(AND($A20&gt;=C$6,C$6&gt;0),C$7,0))))</f>
        <v>0</v>
      </c>
      <c r="C20" s="105">
        <v>0</v>
      </c>
      <c r="D20" s="100">
        <f>C20</f>
        <v>0</v>
      </c>
      <c r="E20" s="76"/>
      <c r="F20" s="107">
        <f t="shared" ref="F20:F39" si="0">IF(OR($A20&lt;2,AND(G$15&gt;0,$A20&gt;G$15)),0,IF(AND($A20&gt;=G$12,G$12&gt;0),G$13,IF(AND($A20&gt;=G$9,G$9&gt;0),G$10,IF(AND($A20&gt;=G$6,G$6&gt;0),G$7,0))))</f>
        <v>0</v>
      </c>
      <c r="G20" s="105">
        <v>0</v>
      </c>
      <c r="H20" s="100">
        <f>G20</f>
        <v>0</v>
      </c>
      <c r="I20" s="11"/>
      <c r="J20" s="107">
        <f t="shared" ref="J20:J39" si="1">IF(OR($A20&lt;2,AND(K$15&gt;0,$A20&gt;K$15)),0,IF(AND($A20&gt;=K$12,K$12&gt;0),K$13,IF(AND($A20&gt;=K$9,K$9&gt;0),K$10,IF(AND($A20&gt;=K$6,K$6&gt;0),K$7,0))))</f>
        <v>0</v>
      </c>
      <c r="K20" s="105">
        <v>0</v>
      </c>
      <c r="L20" s="100">
        <f>K20</f>
        <v>0</v>
      </c>
      <c r="M20" s="77"/>
      <c r="N20" s="107">
        <f t="shared" ref="N20:N39" si="2">IF(OR($A20&lt;2,AND(O$15&gt;0,$A20&gt;O$15)),0,IF(AND($A20&gt;=O$12,O$12&gt;0),O$13,IF(AND($A20&gt;=O$9,O$9&gt;0),O$10,IF(AND($A20&gt;=O$6,O$6&gt;0),O$7,0))))</f>
        <v>0</v>
      </c>
      <c r="O20" s="105">
        <v>0</v>
      </c>
      <c r="P20" s="100">
        <f>O20</f>
        <v>0</v>
      </c>
    </row>
    <row r="21" spans="1:16" ht="15" x14ac:dyDescent="0.25">
      <c r="A21" s="75">
        <v>2</v>
      </c>
      <c r="B21" s="107">
        <f t="shared" ref="B21:B39" si="3">IF(OR($A21&lt;2,AND(C$15&gt;0,$A21&gt;C$15)),0,IF(AND($A21&gt;=C$12,C$12&gt;0),C$13,IF(AND($A21&gt;=C$9,C$9&gt;0),C$10,IF(AND($A21&gt;=C$6,C$6&gt;0),C$7,0))))</f>
        <v>0</v>
      </c>
      <c r="C21" s="105">
        <f>C$2+B21</f>
        <v>16</v>
      </c>
      <c r="D21" s="100">
        <f t="shared" ref="D21:D39" si="4">D20+C21</f>
        <v>16</v>
      </c>
      <c r="E21" s="76"/>
      <c r="F21" s="107">
        <f t="shared" si="0"/>
        <v>0</v>
      </c>
      <c r="G21" s="105">
        <f>G$2+F21</f>
        <v>14</v>
      </c>
      <c r="H21" s="100">
        <f>H20+G21</f>
        <v>14</v>
      </c>
      <c r="I21" s="11"/>
      <c r="J21" s="107">
        <f t="shared" si="1"/>
        <v>0</v>
      </c>
      <c r="K21" s="105">
        <f>K$2+J21</f>
        <v>15</v>
      </c>
      <c r="L21" s="100">
        <f>L20+K21</f>
        <v>15</v>
      </c>
      <c r="M21" s="77"/>
      <c r="N21" s="107">
        <f t="shared" si="2"/>
        <v>0</v>
      </c>
      <c r="O21" s="105">
        <f>O$2+N21</f>
        <v>25</v>
      </c>
      <c r="P21" s="100">
        <f>P20+O21</f>
        <v>25</v>
      </c>
    </row>
    <row r="22" spans="1:16" ht="15" x14ac:dyDescent="0.25">
      <c r="A22" s="75">
        <v>3</v>
      </c>
      <c r="B22" s="107">
        <f t="shared" si="3"/>
        <v>0</v>
      </c>
      <c r="C22" s="105">
        <f>C21+B22</f>
        <v>16</v>
      </c>
      <c r="D22" s="100">
        <f>D21+C22</f>
        <v>32</v>
      </c>
      <c r="E22" s="76"/>
      <c r="F22" s="107">
        <f t="shared" si="0"/>
        <v>0</v>
      </c>
      <c r="G22" s="105">
        <f>G21+F22</f>
        <v>14</v>
      </c>
      <c r="H22" s="100">
        <f>H21+G22</f>
        <v>28</v>
      </c>
      <c r="I22" s="11"/>
      <c r="J22" s="107">
        <f t="shared" si="1"/>
        <v>0</v>
      </c>
      <c r="K22" s="105">
        <f>K21+J22</f>
        <v>15</v>
      </c>
      <c r="L22" s="100">
        <f>L21+K22</f>
        <v>30</v>
      </c>
      <c r="M22" s="77"/>
      <c r="N22" s="107">
        <f t="shared" si="2"/>
        <v>0</v>
      </c>
      <c r="O22" s="105">
        <f>O21+N22</f>
        <v>25</v>
      </c>
      <c r="P22" s="100">
        <f>P21+O22</f>
        <v>50</v>
      </c>
    </row>
    <row r="23" spans="1:16" ht="15" x14ac:dyDescent="0.25">
      <c r="A23" s="75">
        <v>4</v>
      </c>
      <c r="B23" s="107">
        <f t="shared" si="3"/>
        <v>0</v>
      </c>
      <c r="C23" s="105">
        <f t="shared" ref="C23:C39" si="5">C22+B23</f>
        <v>16</v>
      </c>
      <c r="D23" s="100">
        <f t="shared" si="4"/>
        <v>48</v>
      </c>
      <c r="E23" s="76"/>
      <c r="F23" s="107">
        <f t="shared" si="0"/>
        <v>1</v>
      </c>
      <c r="G23" s="105">
        <f t="shared" ref="G23:G39" si="6">G22+F23</f>
        <v>15</v>
      </c>
      <c r="H23" s="100">
        <f t="shared" ref="H23:H39" si="7">H22+G23</f>
        <v>43</v>
      </c>
      <c r="I23" s="11"/>
      <c r="J23" s="107">
        <f t="shared" si="1"/>
        <v>0</v>
      </c>
      <c r="K23" s="105">
        <f t="shared" ref="K23:K39" si="8">K22+J23</f>
        <v>15</v>
      </c>
      <c r="L23" s="100">
        <f t="shared" ref="L23:L39" si="9">L22+K23</f>
        <v>45</v>
      </c>
      <c r="M23" s="77"/>
      <c r="N23" s="107">
        <f t="shared" si="2"/>
        <v>0</v>
      </c>
      <c r="O23" s="105">
        <f t="shared" ref="O23:O39" si="10">O22+N23</f>
        <v>25</v>
      </c>
      <c r="P23" s="100">
        <f t="shared" ref="P23:P39" si="11">P22+O23</f>
        <v>75</v>
      </c>
    </row>
    <row r="24" spans="1:16" ht="15" x14ac:dyDescent="0.25">
      <c r="A24" s="75">
        <v>5</v>
      </c>
      <c r="B24" s="108">
        <f t="shared" si="3"/>
        <v>0</v>
      </c>
      <c r="C24" s="101">
        <f t="shared" si="5"/>
        <v>16</v>
      </c>
      <c r="D24" s="102">
        <f t="shared" si="4"/>
        <v>64</v>
      </c>
      <c r="E24" s="9"/>
      <c r="F24" s="108">
        <f t="shared" si="0"/>
        <v>1</v>
      </c>
      <c r="G24" s="101">
        <f t="shared" si="6"/>
        <v>16</v>
      </c>
      <c r="H24" s="102">
        <f t="shared" si="7"/>
        <v>59</v>
      </c>
      <c r="I24" s="9"/>
      <c r="J24" s="108">
        <f t="shared" si="1"/>
        <v>0</v>
      </c>
      <c r="K24" s="101">
        <f t="shared" si="8"/>
        <v>15</v>
      </c>
      <c r="L24" s="102">
        <f t="shared" si="9"/>
        <v>60</v>
      </c>
      <c r="M24" s="9"/>
      <c r="N24" s="108">
        <f t="shared" si="2"/>
        <v>25</v>
      </c>
      <c r="O24" s="101">
        <f t="shared" si="10"/>
        <v>50</v>
      </c>
      <c r="P24" s="102">
        <f t="shared" si="11"/>
        <v>125</v>
      </c>
    </row>
    <row r="25" spans="1:16" ht="15" x14ac:dyDescent="0.25">
      <c r="A25" s="75">
        <v>6</v>
      </c>
      <c r="B25" s="107">
        <f t="shared" si="3"/>
        <v>1</v>
      </c>
      <c r="C25" s="105">
        <f t="shared" si="5"/>
        <v>17</v>
      </c>
      <c r="D25" s="100">
        <f t="shared" si="4"/>
        <v>81</v>
      </c>
      <c r="E25" s="76"/>
      <c r="F25" s="107">
        <f t="shared" si="0"/>
        <v>1</v>
      </c>
      <c r="G25" s="105">
        <f t="shared" si="6"/>
        <v>17</v>
      </c>
      <c r="H25" s="100">
        <f t="shared" si="7"/>
        <v>76</v>
      </c>
      <c r="I25" s="11"/>
      <c r="J25" s="107">
        <f t="shared" si="1"/>
        <v>0</v>
      </c>
      <c r="K25" s="105">
        <f t="shared" si="8"/>
        <v>15</v>
      </c>
      <c r="L25" s="100">
        <f t="shared" si="9"/>
        <v>75</v>
      </c>
      <c r="M25" s="77"/>
      <c r="N25" s="107">
        <f t="shared" si="2"/>
        <v>25</v>
      </c>
      <c r="O25" s="105">
        <f t="shared" si="10"/>
        <v>75</v>
      </c>
      <c r="P25" s="100">
        <f t="shared" si="11"/>
        <v>200</v>
      </c>
    </row>
    <row r="26" spans="1:16" ht="15" x14ac:dyDescent="0.25">
      <c r="A26" s="75">
        <v>7</v>
      </c>
      <c r="B26" s="107">
        <f t="shared" si="3"/>
        <v>1</v>
      </c>
      <c r="C26" s="105">
        <f t="shared" si="5"/>
        <v>18</v>
      </c>
      <c r="D26" s="100">
        <f t="shared" si="4"/>
        <v>99</v>
      </c>
      <c r="E26" s="76"/>
      <c r="F26" s="107">
        <f t="shared" si="0"/>
        <v>1</v>
      </c>
      <c r="G26" s="105">
        <f t="shared" si="6"/>
        <v>18</v>
      </c>
      <c r="H26" s="100">
        <f t="shared" si="7"/>
        <v>94</v>
      </c>
      <c r="I26" s="11"/>
      <c r="J26" s="107">
        <f t="shared" si="1"/>
        <v>0</v>
      </c>
      <c r="K26" s="105">
        <f t="shared" si="8"/>
        <v>15</v>
      </c>
      <c r="L26" s="100">
        <f t="shared" si="9"/>
        <v>90</v>
      </c>
      <c r="M26" s="77"/>
      <c r="N26" s="107">
        <f t="shared" si="2"/>
        <v>25</v>
      </c>
      <c r="O26" s="105">
        <f t="shared" si="10"/>
        <v>100</v>
      </c>
      <c r="P26" s="100">
        <f t="shared" si="11"/>
        <v>300</v>
      </c>
    </row>
    <row r="27" spans="1:16" ht="15" x14ac:dyDescent="0.25">
      <c r="A27" s="75">
        <v>8</v>
      </c>
      <c r="B27" s="107">
        <f t="shared" si="3"/>
        <v>1</v>
      </c>
      <c r="C27" s="105">
        <f t="shared" si="5"/>
        <v>19</v>
      </c>
      <c r="D27" s="100">
        <f t="shared" si="4"/>
        <v>118</v>
      </c>
      <c r="E27" s="76"/>
      <c r="F27" s="107">
        <f t="shared" si="0"/>
        <v>1</v>
      </c>
      <c r="G27" s="105">
        <f t="shared" si="6"/>
        <v>19</v>
      </c>
      <c r="H27" s="100">
        <f t="shared" si="7"/>
        <v>113</v>
      </c>
      <c r="I27" s="11"/>
      <c r="J27" s="107">
        <f t="shared" si="1"/>
        <v>0</v>
      </c>
      <c r="K27" s="105">
        <f t="shared" si="8"/>
        <v>15</v>
      </c>
      <c r="L27" s="100">
        <f t="shared" si="9"/>
        <v>105</v>
      </c>
      <c r="M27" s="77"/>
      <c r="N27" s="107">
        <f t="shared" si="2"/>
        <v>25</v>
      </c>
      <c r="O27" s="105">
        <f t="shared" si="10"/>
        <v>125</v>
      </c>
      <c r="P27" s="100">
        <f t="shared" si="11"/>
        <v>425</v>
      </c>
    </row>
    <row r="28" spans="1:16" ht="15" x14ac:dyDescent="0.25">
      <c r="A28" s="75">
        <v>9</v>
      </c>
      <c r="B28" s="107">
        <f t="shared" si="3"/>
        <v>1</v>
      </c>
      <c r="C28" s="105">
        <f t="shared" si="5"/>
        <v>20</v>
      </c>
      <c r="D28" s="100">
        <f t="shared" si="4"/>
        <v>138</v>
      </c>
      <c r="E28" s="76"/>
      <c r="F28" s="107">
        <f t="shared" si="0"/>
        <v>1</v>
      </c>
      <c r="G28" s="105">
        <f t="shared" si="6"/>
        <v>20</v>
      </c>
      <c r="H28" s="100">
        <f t="shared" si="7"/>
        <v>133</v>
      </c>
      <c r="I28" s="11"/>
      <c r="J28" s="107">
        <f t="shared" si="1"/>
        <v>0</v>
      </c>
      <c r="K28" s="105">
        <f t="shared" si="8"/>
        <v>15</v>
      </c>
      <c r="L28" s="100">
        <f t="shared" si="9"/>
        <v>120</v>
      </c>
      <c r="M28" s="77"/>
      <c r="N28" s="107">
        <f t="shared" si="2"/>
        <v>25</v>
      </c>
      <c r="O28" s="105">
        <f t="shared" si="10"/>
        <v>150</v>
      </c>
      <c r="P28" s="100">
        <f t="shared" si="11"/>
        <v>575</v>
      </c>
    </row>
    <row r="29" spans="1:16" ht="15" x14ac:dyDescent="0.25">
      <c r="A29" s="75">
        <v>10</v>
      </c>
      <c r="B29" s="108">
        <f t="shared" si="3"/>
        <v>1</v>
      </c>
      <c r="C29" s="101">
        <f t="shared" si="5"/>
        <v>21</v>
      </c>
      <c r="D29" s="102">
        <f t="shared" si="4"/>
        <v>159</v>
      </c>
      <c r="E29" s="9"/>
      <c r="F29" s="108">
        <f t="shared" si="0"/>
        <v>7</v>
      </c>
      <c r="G29" s="101">
        <f t="shared" si="6"/>
        <v>27</v>
      </c>
      <c r="H29" s="102">
        <f t="shared" si="7"/>
        <v>160</v>
      </c>
      <c r="I29" s="9"/>
      <c r="J29" s="108">
        <f t="shared" si="1"/>
        <v>8</v>
      </c>
      <c r="K29" s="101">
        <f t="shared" si="8"/>
        <v>23</v>
      </c>
      <c r="L29" s="102">
        <f t="shared" si="9"/>
        <v>143</v>
      </c>
      <c r="M29" s="9"/>
      <c r="N29" s="108">
        <f t="shared" si="2"/>
        <v>25</v>
      </c>
      <c r="O29" s="101">
        <f t="shared" si="10"/>
        <v>175</v>
      </c>
      <c r="P29" s="102">
        <f t="shared" si="11"/>
        <v>750</v>
      </c>
    </row>
    <row r="30" spans="1:16" ht="15" x14ac:dyDescent="0.25">
      <c r="A30" s="75">
        <v>11</v>
      </c>
      <c r="B30" s="107">
        <f t="shared" si="3"/>
        <v>6</v>
      </c>
      <c r="C30" s="105">
        <f t="shared" si="5"/>
        <v>27</v>
      </c>
      <c r="D30" s="100">
        <f t="shared" si="4"/>
        <v>186</v>
      </c>
      <c r="E30" s="76"/>
      <c r="F30" s="107">
        <f t="shared" si="0"/>
        <v>7</v>
      </c>
      <c r="G30" s="105">
        <f t="shared" si="6"/>
        <v>34</v>
      </c>
      <c r="H30" s="100">
        <f t="shared" si="7"/>
        <v>194</v>
      </c>
      <c r="I30" s="11"/>
      <c r="J30" s="107">
        <f t="shared" si="1"/>
        <v>8</v>
      </c>
      <c r="K30" s="105">
        <f t="shared" si="8"/>
        <v>31</v>
      </c>
      <c r="L30" s="100">
        <f t="shared" si="9"/>
        <v>174</v>
      </c>
      <c r="M30" s="77"/>
      <c r="N30" s="107">
        <f t="shared" si="2"/>
        <v>0</v>
      </c>
      <c r="O30" s="105">
        <f t="shared" si="10"/>
        <v>175</v>
      </c>
      <c r="P30" s="100">
        <f t="shared" si="11"/>
        <v>925</v>
      </c>
    </row>
    <row r="31" spans="1:16" ht="15" x14ac:dyDescent="0.25">
      <c r="A31" s="75">
        <v>12</v>
      </c>
      <c r="B31" s="107">
        <f t="shared" si="3"/>
        <v>6</v>
      </c>
      <c r="C31" s="105">
        <f t="shared" si="5"/>
        <v>33</v>
      </c>
      <c r="D31" s="100">
        <f t="shared" si="4"/>
        <v>219</v>
      </c>
      <c r="E31" s="76"/>
      <c r="F31" s="107">
        <f t="shared" si="0"/>
        <v>8</v>
      </c>
      <c r="G31" s="105">
        <f t="shared" si="6"/>
        <v>42</v>
      </c>
      <c r="H31" s="100">
        <f t="shared" si="7"/>
        <v>236</v>
      </c>
      <c r="I31" s="11"/>
      <c r="J31" s="107">
        <f t="shared" si="1"/>
        <v>8</v>
      </c>
      <c r="K31" s="105">
        <f t="shared" si="8"/>
        <v>39</v>
      </c>
      <c r="L31" s="100">
        <f t="shared" si="9"/>
        <v>213</v>
      </c>
      <c r="M31" s="77"/>
      <c r="N31" s="107">
        <f t="shared" si="2"/>
        <v>0</v>
      </c>
      <c r="O31" s="105">
        <f t="shared" si="10"/>
        <v>175</v>
      </c>
      <c r="P31" s="100">
        <f t="shared" si="11"/>
        <v>1100</v>
      </c>
    </row>
    <row r="32" spans="1:16" ht="15" x14ac:dyDescent="0.25">
      <c r="A32" s="75">
        <v>13</v>
      </c>
      <c r="B32" s="107">
        <f t="shared" si="3"/>
        <v>6</v>
      </c>
      <c r="C32" s="105">
        <f t="shared" si="5"/>
        <v>39</v>
      </c>
      <c r="D32" s="100">
        <f t="shared" si="4"/>
        <v>258</v>
      </c>
      <c r="E32" s="76"/>
      <c r="F32" s="107">
        <f t="shared" si="0"/>
        <v>8</v>
      </c>
      <c r="G32" s="105">
        <f t="shared" si="6"/>
        <v>50</v>
      </c>
      <c r="H32" s="100">
        <f t="shared" si="7"/>
        <v>286</v>
      </c>
      <c r="I32" s="11"/>
      <c r="J32" s="107">
        <f t="shared" si="1"/>
        <v>8</v>
      </c>
      <c r="K32" s="105">
        <f t="shared" si="8"/>
        <v>47</v>
      </c>
      <c r="L32" s="100">
        <f t="shared" si="9"/>
        <v>260</v>
      </c>
      <c r="M32" s="77"/>
      <c r="N32" s="107">
        <f t="shared" si="2"/>
        <v>0</v>
      </c>
      <c r="O32" s="105">
        <f t="shared" si="10"/>
        <v>175</v>
      </c>
      <c r="P32" s="100">
        <f t="shared" si="11"/>
        <v>1275</v>
      </c>
    </row>
    <row r="33" spans="1:16" ht="15" x14ac:dyDescent="0.25">
      <c r="A33" s="75">
        <v>14</v>
      </c>
      <c r="B33" s="107">
        <f t="shared" si="3"/>
        <v>2</v>
      </c>
      <c r="C33" s="105">
        <f t="shared" si="5"/>
        <v>41</v>
      </c>
      <c r="D33" s="100">
        <f t="shared" si="4"/>
        <v>299</v>
      </c>
      <c r="E33" s="76"/>
      <c r="F33" s="107">
        <f t="shared" si="0"/>
        <v>8</v>
      </c>
      <c r="G33" s="105">
        <f t="shared" si="6"/>
        <v>58</v>
      </c>
      <c r="H33" s="100">
        <f t="shared" si="7"/>
        <v>344</v>
      </c>
      <c r="I33" s="11"/>
      <c r="J33" s="107">
        <f t="shared" si="1"/>
        <v>8</v>
      </c>
      <c r="K33" s="105">
        <f t="shared" si="8"/>
        <v>55</v>
      </c>
      <c r="L33" s="100">
        <f t="shared" si="9"/>
        <v>315</v>
      </c>
      <c r="M33" s="77"/>
      <c r="N33" s="107">
        <f t="shared" si="2"/>
        <v>0</v>
      </c>
      <c r="O33" s="105">
        <f t="shared" si="10"/>
        <v>175</v>
      </c>
      <c r="P33" s="100">
        <f t="shared" si="11"/>
        <v>1450</v>
      </c>
    </row>
    <row r="34" spans="1:16" ht="15" x14ac:dyDescent="0.25">
      <c r="A34" s="75">
        <v>15</v>
      </c>
      <c r="B34" s="108">
        <f t="shared" si="3"/>
        <v>2</v>
      </c>
      <c r="C34" s="101">
        <f t="shared" si="5"/>
        <v>43</v>
      </c>
      <c r="D34" s="102">
        <f t="shared" si="4"/>
        <v>342</v>
      </c>
      <c r="E34" s="9"/>
      <c r="F34" s="108">
        <f t="shared" si="0"/>
        <v>8</v>
      </c>
      <c r="G34" s="101">
        <f t="shared" si="6"/>
        <v>66</v>
      </c>
      <c r="H34" s="102">
        <f t="shared" si="7"/>
        <v>410</v>
      </c>
      <c r="I34" s="9"/>
      <c r="J34" s="108">
        <f t="shared" si="1"/>
        <v>8</v>
      </c>
      <c r="K34" s="101">
        <f t="shared" si="8"/>
        <v>63</v>
      </c>
      <c r="L34" s="102">
        <f t="shared" si="9"/>
        <v>378</v>
      </c>
      <c r="M34" s="9"/>
      <c r="N34" s="108">
        <f t="shared" si="2"/>
        <v>0</v>
      </c>
      <c r="O34" s="101">
        <f t="shared" si="10"/>
        <v>175</v>
      </c>
      <c r="P34" s="102">
        <f t="shared" si="11"/>
        <v>1625</v>
      </c>
    </row>
    <row r="35" spans="1:16" ht="15" x14ac:dyDescent="0.25">
      <c r="A35" s="75">
        <v>16</v>
      </c>
      <c r="B35" s="107">
        <f t="shared" si="3"/>
        <v>2</v>
      </c>
      <c r="C35" s="105">
        <f t="shared" si="5"/>
        <v>45</v>
      </c>
      <c r="D35" s="100">
        <f t="shared" si="4"/>
        <v>387</v>
      </c>
      <c r="E35" s="76"/>
      <c r="F35" s="107">
        <f t="shared" si="0"/>
        <v>0</v>
      </c>
      <c r="G35" s="105">
        <f t="shared" si="6"/>
        <v>66</v>
      </c>
      <c r="H35" s="100">
        <f t="shared" si="7"/>
        <v>476</v>
      </c>
      <c r="I35" s="11"/>
      <c r="J35" s="107">
        <f t="shared" si="1"/>
        <v>8</v>
      </c>
      <c r="K35" s="105">
        <f t="shared" si="8"/>
        <v>71</v>
      </c>
      <c r="L35" s="100">
        <f t="shared" si="9"/>
        <v>449</v>
      </c>
      <c r="M35" s="77"/>
      <c r="N35" s="107">
        <f t="shared" si="2"/>
        <v>0</v>
      </c>
      <c r="O35" s="105">
        <f t="shared" si="10"/>
        <v>175</v>
      </c>
      <c r="P35" s="100">
        <f t="shared" si="11"/>
        <v>1800</v>
      </c>
    </row>
    <row r="36" spans="1:16" ht="15" x14ac:dyDescent="0.25">
      <c r="A36" s="75">
        <v>17</v>
      </c>
      <c r="B36" s="107">
        <f t="shared" si="3"/>
        <v>2</v>
      </c>
      <c r="C36" s="105">
        <f t="shared" si="5"/>
        <v>47</v>
      </c>
      <c r="D36" s="100">
        <f t="shared" si="4"/>
        <v>434</v>
      </c>
      <c r="E36" s="76"/>
      <c r="F36" s="107">
        <f t="shared" si="0"/>
        <v>0</v>
      </c>
      <c r="G36" s="105">
        <f t="shared" si="6"/>
        <v>66</v>
      </c>
      <c r="H36" s="100">
        <f t="shared" si="7"/>
        <v>542</v>
      </c>
      <c r="I36" s="11"/>
      <c r="J36" s="107">
        <f t="shared" si="1"/>
        <v>0</v>
      </c>
      <c r="K36" s="105">
        <f t="shared" si="8"/>
        <v>71</v>
      </c>
      <c r="L36" s="100">
        <f t="shared" si="9"/>
        <v>520</v>
      </c>
      <c r="M36" s="77"/>
      <c r="N36" s="107">
        <f t="shared" si="2"/>
        <v>0</v>
      </c>
      <c r="O36" s="105">
        <f t="shared" si="10"/>
        <v>175</v>
      </c>
      <c r="P36" s="100">
        <f t="shared" si="11"/>
        <v>1975</v>
      </c>
    </row>
    <row r="37" spans="1:16" ht="15" x14ac:dyDescent="0.25">
      <c r="A37" s="75">
        <v>18</v>
      </c>
      <c r="B37" s="107">
        <f t="shared" si="3"/>
        <v>0</v>
      </c>
      <c r="C37" s="105">
        <f t="shared" si="5"/>
        <v>47</v>
      </c>
      <c r="D37" s="100">
        <f t="shared" si="4"/>
        <v>481</v>
      </c>
      <c r="E37" s="76"/>
      <c r="F37" s="107">
        <f t="shared" si="0"/>
        <v>0</v>
      </c>
      <c r="G37" s="105">
        <f t="shared" si="6"/>
        <v>66</v>
      </c>
      <c r="H37" s="100">
        <f t="shared" si="7"/>
        <v>608</v>
      </c>
      <c r="I37" s="11"/>
      <c r="J37" s="107">
        <f t="shared" si="1"/>
        <v>0</v>
      </c>
      <c r="K37" s="105">
        <f t="shared" si="8"/>
        <v>71</v>
      </c>
      <c r="L37" s="100">
        <f t="shared" si="9"/>
        <v>591</v>
      </c>
      <c r="M37" s="77"/>
      <c r="N37" s="107">
        <f t="shared" si="2"/>
        <v>0</v>
      </c>
      <c r="O37" s="105">
        <f t="shared" si="10"/>
        <v>175</v>
      </c>
      <c r="P37" s="100">
        <f t="shared" si="11"/>
        <v>2150</v>
      </c>
    </row>
    <row r="38" spans="1:16" ht="15" x14ac:dyDescent="0.25">
      <c r="A38" s="75">
        <v>19</v>
      </c>
      <c r="B38" s="107">
        <f t="shared" si="3"/>
        <v>0</v>
      </c>
      <c r="C38" s="105">
        <f t="shared" si="5"/>
        <v>47</v>
      </c>
      <c r="D38" s="100">
        <f t="shared" si="4"/>
        <v>528</v>
      </c>
      <c r="E38" s="76"/>
      <c r="F38" s="107">
        <f t="shared" si="0"/>
        <v>0</v>
      </c>
      <c r="G38" s="105">
        <f t="shared" si="6"/>
        <v>66</v>
      </c>
      <c r="H38" s="100">
        <f t="shared" si="7"/>
        <v>674</v>
      </c>
      <c r="I38" s="11"/>
      <c r="J38" s="107">
        <f t="shared" si="1"/>
        <v>0</v>
      </c>
      <c r="K38" s="105">
        <f t="shared" si="8"/>
        <v>71</v>
      </c>
      <c r="L38" s="100">
        <f t="shared" si="9"/>
        <v>662</v>
      </c>
      <c r="M38" s="77"/>
      <c r="N38" s="107">
        <f t="shared" si="2"/>
        <v>0</v>
      </c>
      <c r="O38" s="105">
        <f t="shared" si="10"/>
        <v>175</v>
      </c>
      <c r="P38" s="100">
        <f t="shared" si="11"/>
        <v>2325</v>
      </c>
    </row>
    <row r="39" spans="1:16" ht="15.75" thickBot="1" x14ac:dyDescent="0.3">
      <c r="A39" s="78">
        <v>20</v>
      </c>
      <c r="B39" s="109">
        <f t="shared" si="3"/>
        <v>0</v>
      </c>
      <c r="C39" s="106">
        <f t="shared" si="5"/>
        <v>47</v>
      </c>
      <c r="D39" s="103">
        <f t="shared" si="4"/>
        <v>575</v>
      </c>
      <c r="E39" s="79"/>
      <c r="F39" s="109">
        <f t="shared" si="0"/>
        <v>0</v>
      </c>
      <c r="G39" s="106">
        <f t="shared" si="6"/>
        <v>66</v>
      </c>
      <c r="H39" s="103">
        <f t="shared" si="7"/>
        <v>740</v>
      </c>
      <c r="I39" s="21"/>
      <c r="J39" s="109">
        <f t="shared" si="1"/>
        <v>0</v>
      </c>
      <c r="K39" s="106">
        <f t="shared" si="8"/>
        <v>71</v>
      </c>
      <c r="L39" s="103">
        <f t="shared" si="9"/>
        <v>733</v>
      </c>
      <c r="M39" s="80"/>
      <c r="N39" s="109">
        <f t="shared" si="2"/>
        <v>0</v>
      </c>
      <c r="O39" s="106">
        <f t="shared" si="10"/>
        <v>175</v>
      </c>
      <c r="P39" s="103">
        <f t="shared" si="11"/>
        <v>2500</v>
      </c>
    </row>
  </sheetData>
  <sheetProtection sheet="1" objects="1" scenarios="1"/>
  <protectedRanges>
    <protectedRange sqref="G2:G4 C2:C4 K2:K4 O2:O4" name="Диапазон1"/>
  </protectedRanges>
  <phoneticPr fontId="2" type="noConversion"/>
  <pageMargins left="0.75" right="0.43" top="0.68" bottom="0.64" header="0.5" footer="0.5"/>
  <pageSetup paperSize="9" orientation="landscape" horizontalDpi="200" verticalDpi="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9"/>
  <sheetViews>
    <sheetView workbookViewId="0">
      <selection activeCell="B2" sqref="B2"/>
    </sheetView>
  </sheetViews>
  <sheetFormatPr defaultRowHeight="12.75" x14ac:dyDescent="0.2"/>
  <cols>
    <col min="1" max="1" width="24" customWidth="1"/>
    <col min="4" max="4" width="2.140625" customWidth="1"/>
    <col min="7" max="7" width="1.7109375" customWidth="1"/>
    <col min="10" max="10" width="1.85546875" customWidth="1"/>
  </cols>
  <sheetData>
    <row r="2" spans="1:12" ht="15" x14ac:dyDescent="0.25">
      <c r="A2" s="96" t="s">
        <v>21</v>
      </c>
      <c r="B2" s="235" t="str">
        <f>IF(C$2&lt;=0,"д.б. &gt;0","")</f>
        <v/>
      </c>
      <c r="C2" s="81">
        <v>16</v>
      </c>
      <c r="D2" s="83"/>
      <c r="E2" s="235" t="str">
        <f>IF(F$2&lt;=0,"д.б. &gt;0","")</f>
        <v/>
      </c>
      <c r="F2" s="81">
        <v>14</v>
      </c>
      <c r="G2" s="84"/>
      <c r="H2" s="235" t="str">
        <f>IF(I$2&lt;=0,"д.б. &gt;0","")</f>
        <v/>
      </c>
      <c r="I2" s="81">
        <v>20</v>
      </c>
      <c r="J2" s="85"/>
      <c r="K2" s="235" t="str">
        <f>IF(L$2&lt;=0,"д.б. &gt;0","")</f>
        <v/>
      </c>
      <c r="L2" s="81">
        <v>18</v>
      </c>
    </row>
    <row r="3" spans="1:12" ht="6" customHeight="1" x14ac:dyDescent="0.25">
      <c r="A3" s="96"/>
      <c r="B3" s="28"/>
      <c r="C3" s="313"/>
      <c r="D3" s="30"/>
      <c r="E3" s="28"/>
      <c r="F3" s="313"/>
      <c r="G3" s="31"/>
      <c r="H3" s="28"/>
      <c r="I3" s="313"/>
      <c r="J3" s="33"/>
      <c r="K3" s="28"/>
      <c r="L3" s="313"/>
    </row>
    <row r="4" spans="1:12" ht="4.5" customHeight="1" x14ac:dyDescent="0.25">
      <c r="A4" s="96"/>
      <c r="B4" s="28"/>
      <c r="C4" s="314"/>
      <c r="D4" s="30"/>
      <c r="E4" s="28"/>
      <c r="F4" s="314"/>
      <c r="G4" s="31"/>
      <c r="H4" s="28"/>
      <c r="I4" s="314"/>
      <c r="J4" s="33"/>
      <c r="K4" s="28"/>
      <c r="L4" s="314"/>
    </row>
    <row r="5" spans="1:12" ht="5.25" customHeight="1" x14ac:dyDescent="0.25">
      <c r="A5" s="97"/>
      <c r="B5" s="28"/>
      <c r="C5" s="315"/>
      <c r="D5" s="36"/>
      <c r="E5" s="28"/>
      <c r="F5" s="315"/>
      <c r="G5" s="37"/>
      <c r="H5" s="28"/>
      <c r="I5" s="315"/>
      <c r="J5" s="33"/>
      <c r="K5" s="28"/>
      <c r="L5" s="315"/>
    </row>
    <row r="6" spans="1:12" ht="15" x14ac:dyDescent="0.25">
      <c r="A6" s="98" t="s">
        <v>22</v>
      </c>
      <c r="B6" s="235" t="str">
        <f>IF(C$6&lt;0,"д.б. &gt;=0","")</f>
        <v/>
      </c>
      <c r="C6" s="4">
        <v>6</v>
      </c>
      <c r="D6" s="40"/>
      <c r="E6" s="235" t="str">
        <f>IF(F$6&lt;0,"д.б. &gt;=0","")</f>
        <v/>
      </c>
      <c r="F6" s="4">
        <v>4</v>
      </c>
      <c r="G6" s="41"/>
      <c r="H6" s="235" t="str">
        <f>IF(I$6&lt;0,"д.б. &gt;=0","")</f>
        <v/>
      </c>
      <c r="I6" s="4">
        <v>9</v>
      </c>
      <c r="J6" s="33"/>
      <c r="K6" s="235" t="str">
        <f>IF(L$6&lt;0,"д.б. &gt;=0","")</f>
        <v/>
      </c>
      <c r="L6" s="4">
        <v>6</v>
      </c>
    </row>
    <row r="7" spans="1:12" ht="15" x14ac:dyDescent="0.25">
      <c r="A7" s="98" t="s">
        <v>23</v>
      </c>
      <c r="B7" s="236" t="str">
        <f>IF(AND(C$6=0,C$7&lt;&gt;0),"д.б. =0","")</f>
        <v/>
      </c>
      <c r="C7" s="86">
        <v>1</v>
      </c>
      <c r="D7" s="93"/>
      <c r="E7" s="236" t="str">
        <f>IF(AND(F$6=0,F$7&lt;&gt;0),"д.б. =0","")</f>
        <v/>
      </c>
      <c r="F7" s="86">
        <v>1</v>
      </c>
      <c r="G7" s="94"/>
      <c r="H7" s="236" t="str">
        <f>IF(AND(I$6=0,I$7&lt;&gt;0),"д.б. =0","")</f>
        <v/>
      </c>
      <c r="I7" s="86">
        <v>-1</v>
      </c>
      <c r="J7" s="95"/>
      <c r="K7" s="236" t="str">
        <f>IF(AND(L$6=0,L$7&lt;&gt;0),"д.б. =0","")</f>
        <v/>
      </c>
      <c r="L7" s="86">
        <v>1</v>
      </c>
    </row>
    <row r="8" spans="1:12" ht="15" x14ac:dyDescent="0.25">
      <c r="A8" s="97"/>
      <c r="B8" s="234" t="str">
        <f>IF(OR(C$6=1,C$6&lt;0,C$9=1,C$9&lt;0,C$12=1,C$12&lt;0,AND(C$6&gt;1,C$9&gt;1,C$6&gt;=C$9),AND(C$6&gt;1,C$12&gt;1,C$6&gt;=C$12),AND(C$9&gt;1,C$12&gt;1,C$9&gt;=C$12)),"ОШИБКА в № колен","")</f>
        <v/>
      </c>
      <c r="C8" s="316"/>
      <c r="D8" s="36"/>
      <c r="E8" s="234" t="str">
        <f>IF(OR(F$6=1,F$6&lt;0,F$9=1,F$9&lt;0,F$12=1,F$12&lt;0,AND(F$6&gt;1,F$9&gt;1,F$6&gt;=F$9),AND(F$6&gt;1,F$12&gt;1,F$6&gt;=F$12),AND(F$9&gt;1,F$12&gt;1,F$9&gt;=F$12)),"ОШИБКА в № колен","")</f>
        <v/>
      </c>
      <c r="F8" s="316"/>
      <c r="G8" s="37"/>
      <c r="H8" s="234" t="str">
        <f>IF(OR(I$6=1,I$6&lt;0,I$9=1,I$9&lt;0,I$12=1,I$12&lt;0,AND(I$6&gt;1,I$9&gt;1,I$6&gt;=I$9),AND(I$6&gt;1,I$12&gt;1,I$6&gt;=I$12),AND(I$9&gt;1,I$12&gt;1,I$9&gt;=I$12)),"ОШИБКА в № колен","")</f>
        <v/>
      </c>
      <c r="I8" s="316"/>
      <c r="J8" s="33"/>
      <c r="K8" s="234" t="str">
        <f>IF(OR(L$6=1,L$6&lt;0,L$9=1,L$9&lt;0,L$12=1,L$12&lt;0,AND(L$6&gt;1,L$9&gt;1,L$6&gt;=L$9),AND(L$6&gt;1,L$12&gt;1,L$6&gt;=L$12),AND(L$9&gt;1,L$12&gt;1,L$9&gt;=L$12)),"ОШИБКА в № колен","")</f>
        <v/>
      </c>
      <c r="L8" s="316"/>
    </row>
    <row r="9" spans="1:12" ht="15" x14ac:dyDescent="0.25">
      <c r="A9" s="274" t="s">
        <v>87</v>
      </c>
      <c r="B9" s="295" t="str">
        <f>IF(C$9&lt;0,"д.б. &gt;=0","")</f>
        <v/>
      </c>
      <c r="C9" s="296">
        <v>10</v>
      </c>
      <c r="D9" s="289"/>
      <c r="E9" s="295" t="str">
        <f>IF(F$9&lt;0,"д.б. &gt;=0","")</f>
        <v/>
      </c>
      <c r="F9" s="290">
        <v>8</v>
      </c>
      <c r="G9" s="291"/>
      <c r="H9" s="295" t="str">
        <f>IF(I$9&lt;0,"д.б. &gt;=0","")</f>
        <v/>
      </c>
      <c r="I9" s="290">
        <v>12</v>
      </c>
      <c r="J9" s="292"/>
      <c r="K9" s="295" t="str">
        <f>IF(L$9&lt;0,"д.б. &gt;=0","")</f>
        <v/>
      </c>
      <c r="L9" s="297">
        <v>9</v>
      </c>
    </row>
    <row r="10" spans="1:12" ht="15" x14ac:dyDescent="0.25">
      <c r="A10" s="274" t="s">
        <v>88</v>
      </c>
      <c r="B10" s="295" t="str">
        <f>IF(AND(C$9=0,C$10&lt;&gt;0),"д.б. =0","")</f>
        <v/>
      </c>
      <c r="C10" s="296">
        <v>2</v>
      </c>
      <c r="D10" s="289"/>
      <c r="E10" s="295" t="str">
        <f>IF(AND(F$9=0,F$10&lt;&gt;0),"д.б. =0","")</f>
        <v/>
      </c>
      <c r="F10" s="290">
        <v>2</v>
      </c>
      <c r="G10" s="291"/>
      <c r="H10" s="295" t="str">
        <f>IF(AND(I$9=0,I$10&lt;&gt;0),"д.б. =0","")</f>
        <v/>
      </c>
      <c r="I10" s="290">
        <v>1</v>
      </c>
      <c r="J10" s="292"/>
      <c r="K10" s="295" t="str">
        <f>IF(AND(L$9=0,L$10&lt;&gt;0),"д.б. =0","")</f>
        <v/>
      </c>
      <c r="L10" s="297">
        <v>1</v>
      </c>
    </row>
    <row r="11" spans="1:12" ht="14.25" customHeight="1" x14ac:dyDescent="0.25">
      <c r="A11" s="99"/>
      <c r="B11" s="236"/>
      <c r="C11" s="317"/>
      <c r="D11" s="89"/>
      <c r="E11" s="236"/>
      <c r="F11" s="317"/>
      <c r="G11" s="90"/>
      <c r="H11" s="236"/>
      <c r="I11" s="317"/>
      <c r="J11" s="91"/>
      <c r="K11" s="236"/>
      <c r="L11" s="317"/>
    </row>
    <row r="12" spans="1:12" ht="15" x14ac:dyDescent="0.25">
      <c r="A12" s="96" t="s">
        <v>24</v>
      </c>
      <c r="B12" s="295" t="str">
        <f>IF(C$12&lt;0,"д.б. &gt;=0","")</f>
        <v/>
      </c>
      <c r="C12" s="221">
        <v>12</v>
      </c>
      <c r="D12" s="270"/>
      <c r="E12" s="295" t="str">
        <f>IF(F$12&lt;0,"д.б. &gt;=0","")</f>
        <v/>
      </c>
      <c r="F12" s="221">
        <v>10</v>
      </c>
      <c r="G12" s="271"/>
      <c r="H12" s="295" t="str">
        <f>IF(I$12&lt;0,"д.б. &gt;=0","")</f>
        <v/>
      </c>
      <c r="I12" s="221">
        <v>14</v>
      </c>
      <c r="J12" s="272"/>
      <c r="K12" s="295" t="str">
        <f>IF(L$12&lt;0,"д.б. &gt;=0","")</f>
        <v/>
      </c>
      <c r="L12" s="221">
        <v>11</v>
      </c>
    </row>
    <row r="13" spans="1:12" ht="15" x14ac:dyDescent="0.25">
      <c r="A13" s="96" t="s">
        <v>25</v>
      </c>
      <c r="B13" s="295" t="str">
        <f>IF(AND(C$12=0,C$13&lt;&gt;0),"д.б. =0","")</f>
        <v/>
      </c>
      <c r="C13" s="237">
        <v>12</v>
      </c>
      <c r="D13" s="229"/>
      <c r="E13" s="295" t="str">
        <f>IF(AND(F$12=0,F$13&lt;&gt;0),"д.б. =0","")</f>
        <v/>
      </c>
      <c r="F13" s="237">
        <v>12</v>
      </c>
      <c r="G13" s="231"/>
      <c r="H13" s="295" t="str">
        <f>IF(AND(I$12=0,I$13&lt;&gt;0),"д.б. =0","")</f>
        <v/>
      </c>
      <c r="I13" s="237">
        <v>10</v>
      </c>
      <c r="J13" s="273"/>
      <c r="K13" s="295" t="str">
        <f>IF(AND(L$12=0,L$13&lt;&gt;0),"д.б. =0","")</f>
        <v/>
      </c>
      <c r="L13" s="237">
        <v>10</v>
      </c>
    </row>
    <row r="14" spans="1:12" ht="6" customHeight="1" x14ac:dyDescent="0.25">
      <c r="A14" s="96"/>
      <c r="B14" s="302"/>
      <c r="C14" s="318"/>
      <c r="D14" s="229"/>
      <c r="E14" s="302"/>
      <c r="F14" s="318"/>
      <c r="G14" s="231"/>
      <c r="H14" s="302"/>
      <c r="I14" s="318"/>
      <c r="J14" s="273"/>
      <c r="K14" s="302"/>
      <c r="L14" s="318"/>
    </row>
    <row r="15" spans="1:12" ht="6" customHeight="1" x14ac:dyDescent="0.25">
      <c r="A15" s="96"/>
      <c r="B15" s="302"/>
      <c r="C15" s="318"/>
      <c r="D15" s="229"/>
      <c r="E15" s="302"/>
      <c r="F15" s="318"/>
      <c r="G15" s="231"/>
      <c r="H15" s="302"/>
      <c r="I15" s="318"/>
      <c r="J15" s="273"/>
      <c r="K15" s="302"/>
      <c r="L15" s="318"/>
    </row>
    <row r="16" spans="1:12" ht="6" customHeight="1" x14ac:dyDescent="0.25">
      <c r="A16" s="96"/>
      <c r="B16" s="302"/>
      <c r="C16" s="318"/>
      <c r="D16" s="229"/>
      <c r="E16" s="302"/>
      <c r="F16" s="318"/>
      <c r="G16" s="231"/>
      <c r="H16" s="302"/>
      <c r="I16" s="318"/>
      <c r="J16" s="273"/>
      <c r="K16" s="302"/>
      <c r="L16" s="318"/>
    </row>
    <row r="17" spans="1:12" ht="6" customHeight="1" thickBot="1" x14ac:dyDescent="0.3">
      <c r="A17" s="32"/>
      <c r="B17" s="32"/>
      <c r="C17" s="32"/>
      <c r="D17" s="55"/>
      <c r="E17" s="32"/>
      <c r="F17" s="32"/>
      <c r="G17" s="56"/>
      <c r="H17" s="32"/>
      <c r="I17" s="32"/>
      <c r="J17" s="33"/>
      <c r="K17" s="32"/>
      <c r="L17" s="32"/>
    </row>
    <row r="18" spans="1:12" ht="15.75" thickBot="1" x14ac:dyDescent="0.3">
      <c r="A18" s="57" t="s">
        <v>7</v>
      </c>
      <c r="B18" s="312" t="s">
        <v>17</v>
      </c>
      <c r="C18" s="60" t="s">
        <v>20</v>
      </c>
      <c r="D18" s="61"/>
      <c r="E18" s="312" t="s">
        <v>17</v>
      </c>
      <c r="F18" s="60" t="s">
        <v>20</v>
      </c>
      <c r="G18" s="63"/>
      <c r="H18" s="312" t="s">
        <v>17</v>
      </c>
      <c r="I18" s="60" t="s">
        <v>20</v>
      </c>
      <c r="J18" s="65"/>
      <c r="K18" s="312" t="s">
        <v>17</v>
      </c>
      <c r="L18" s="60" t="s">
        <v>20</v>
      </c>
    </row>
    <row r="19" spans="1:12" ht="15" x14ac:dyDescent="0.25">
      <c r="A19" s="66"/>
      <c r="B19" s="67"/>
      <c r="C19" s="69"/>
      <c r="D19" s="70"/>
      <c r="E19" s="67"/>
      <c r="F19" s="69"/>
      <c r="G19" s="72"/>
      <c r="H19" s="67"/>
      <c r="I19" s="69"/>
      <c r="J19" s="74"/>
      <c r="K19" s="67"/>
      <c r="L19" s="69"/>
    </row>
    <row r="20" spans="1:12" ht="15" x14ac:dyDescent="0.25">
      <c r="A20" s="75">
        <v>1</v>
      </c>
      <c r="B20" s="107">
        <v>0</v>
      </c>
      <c r="C20" s="112">
        <f>C$2</f>
        <v>16</v>
      </c>
      <c r="D20" s="76"/>
      <c r="E20" s="107">
        <v>0</v>
      </c>
      <c r="F20" s="112">
        <f>F$2</f>
        <v>14</v>
      </c>
      <c r="G20" s="11"/>
      <c r="H20" s="107">
        <v>0</v>
      </c>
      <c r="I20" s="112">
        <f>I$2</f>
        <v>20</v>
      </c>
      <c r="J20" s="77"/>
      <c r="K20" s="107">
        <v>0</v>
      </c>
      <c r="L20" s="112">
        <f>L$2</f>
        <v>18</v>
      </c>
    </row>
    <row r="21" spans="1:12" ht="15" x14ac:dyDescent="0.25">
      <c r="A21" s="75">
        <v>2</v>
      </c>
      <c r="B21" s="107">
        <f>IF(AND($A21&gt;=C$12,C$12&gt;0),0,IF(AND($A21&gt;=C$9,C$9&gt;0),C$10,IF(AND($A21&gt;=C$6,C$6&gt;0),C$7,0)))</f>
        <v>0</v>
      </c>
      <c r="C21" s="112">
        <f t="shared" ref="C21:C39" si="0">IF(AND($A21&gt;=C$12,C$12&gt;0),C$13,C20+B21)</f>
        <v>16</v>
      </c>
      <c r="D21" s="76"/>
      <c r="E21" s="107">
        <f t="shared" ref="E21:E39" si="1">IF(AND($A21&gt;=F$12,F$12&gt;0),0,IF(AND($A21&gt;=F$9,F$9&gt;0),F$10,IF(AND($A21&gt;=F$6,F$6&gt;0),F$7,0)))</f>
        <v>0</v>
      </c>
      <c r="F21" s="112">
        <f t="shared" ref="F21:F39" si="2">IF(AND($A21&gt;=F$12,F$12&gt;0),F$13,F20+E21)</f>
        <v>14</v>
      </c>
      <c r="G21" s="11"/>
      <c r="H21" s="107">
        <f t="shared" ref="H21:H39" si="3">IF(AND($A21&gt;=I$12,I$12&gt;0),0,IF(AND($A21&gt;=I$9,I$9&gt;0),I$10,IF(AND($A21&gt;=I$6,I$6&gt;0),I$7,0)))</f>
        <v>0</v>
      </c>
      <c r="I21" s="112">
        <f t="shared" ref="I21:I39" si="4">IF(AND($A21&gt;=I$12,I$12&gt;0),I$13,I20+H21)</f>
        <v>20</v>
      </c>
      <c r="J21" s="77"/>
      <c r="K21" s="107">
        <f t="shared" ref="K21:K39" si="5">IF(AND($A21&gt;=L$12,L$12&gt;0),0,IF(AND($A21&gt;=L$9,L$9&gt;0),L$10,IF(AND($A21&gt;=L$6,L$6&gt;0),L$7,0)))</f>
        <v>0</v>
      </c>
      <c r="L21" s="112">
        <f t="shared" ref="L21:L39" si="6">IF(AND($A21&gt;=L$12,L$12&gt;0),L$13,L20+K21)</f>
        <v>18</v>
      </c>
    </row>
    <row r="22" spans="1:12" ht="15" x14ac:dyDescent="0.25">
      <c r="A22" s="75">
        <v>3</v>
      </c>
      <c r="B22" s="107">
        <f t="shared" ref="B22:B39" si="7">IF(AND($A22&gt;=C$12,C$12&gt;0),0,IF(AND($A22&gt;=C$9,C$9&gt;0),C$10,IF(AND($A22&gt;=C$6,C$6&gt;0),C$7,0)))</f>
        <v>0</v>
      </c>
      <c r="C22" s="112">
        <f t="shared" si="0"/>
        <v>16</v>
      </c>
      <c r="D22" s="76"/>
      <c r="E22" s="107">
        <f t="shared" si="1"/>
        <v>0</v>
      </c>
      <c r="F22" s="112">
        <f t="shared" si="2"/>
        <v>14</v>
      </c>
      <c r="G22" s="11"/>
      <c r="H22" s="107">
        <f t="shared" si="3"/>
        <v>0</v>
      </c>
      <c r="I22" s="112">
        <f t="shared" si="4"/>
        <v>20</v>
      </c>
      <c r="J22" s="77"/>
      <c r="K22" s="107">
        <f t="shared" si="5"/>
        <v>0</v>
      </c>
      <c r="L22" s="112">
        <f t="shared" si="6"/>
        <v>18</v>
      </c>
    </row>
    <row r="23" spans="1:12" ht="15" x14ac:dyDescent="0.25">
      <c r="A23" s="75">
        <v>4</v>
      </c>
      <c r="B23" s="107">
        <f t="shared" si="7"/>
        <v>0</v>
      </c>
      <c r="C23" s="112">
        <f t="shared" si="0"/>
        <v>16</v>
      </c>
      <c r="D23" s="76"/>
      <c r="E23" s="107">
        <f t="shared" si="1"/>
        <v>1</v>
      </c>
      <c r="F23" s="112">
        <f t="shared" si="2"/>
        <v>15</v>
      </c>
      <c r="G23" s="11"/>
      <c r="H23" s="107">
        <f t="shared" si="3"/>
        <v>0</v>
      </c>
      <c r="I23" s="112">
        <f t="shared" si="4"/>
        <v>20</v>
      </c>
      <c r="J23" s="77"/>
      <c r="K23" s="107">
        <f t="shared" si="5"/>
        <v>0</v>
      </c>
      <c r="L23" s="112">
        <f t="shared" si="6"/>
        <v>18</v>
      </c>
    </row>
    <row r="24" spans="1:12" ht="15" x14ac:dyDescent="0.25">
      <c r="A24" s="75">
        <v>5</v>
      </c>
      <c r="B24" s="108">
        <f t="shared" si="7"/>
        <v>0</v>
      </c>
      <c r="C24" s="102">
        <f t="shared" si="0"/>
        <v>16</v>
      </c>
      <c r="D24" s="9"/>
      <c r="E24" s="108">
        <f t="shared" si="1"/>
        <v>1</v>
      </c>
      <c r="F24" s="102">
        <f t="shared" si="2"/>
        <v>16</v>
      </c>
      <c r="G24" s="9"/>
      <c r="H24" s="108">
        <f t="shared" si="3"/>
        <v>0</v>
      </c>
      <c r="I24" s="102">
        <f t="shared" si="4"/>
        <v>20</v>
      </c>
      <c r="J24" s="9"/>
      <c r="K24" s="108">
        <f t="shared" si="5"/>
        <v>0</v>
      </c>
      <c r="L24" s="102">
        <f t="shared" si="6"/>
        <v>18</v>
      </c>
    </row>
    <row r="25" spans="1:12" ht="15" x14ac:dyDescent="0.25">
      <c r="A25" s="75">
        <v>6</v>
      </c>
      <c r="B25" s="107">
        <f t="shared" si="7"/>
        <v>1</v>
      </c>
      <c r="C25" s="112">
        <f t="shared" si="0"/>
        <v>17</v>
      </c>
      <c r="D25" s="76"/>
      <c r="E25" s="107">
        <f t="shared" si="1"/>
        <v>1</v>
      </c>
      <c r="F25" s="112">
        <f t="shared" si="2"/>
        <v>17</v>
      </c>
      <c r="G25" s="11"/>
      <c r="H25" s="107">
        <f t="shared" si="3"/>
        <v>0</v>
      </c>
      <c r="I25" s="112">
        <f t="shared" si="4"/>
        <v>20</v>
      </c>
      <c r="J25" s="77"/>
      <c r="K25" s="107">
        <f t="shared" si="5"/>
        <v>1</v>
      </c>
      <c r="L25" s="112">
        <f t="shared" si="6"/>
        <v>19</v>
      </c>
    </row>
    <row r="26" spans="1:12" ht="15" x14ac:dyDescent="0.25">
      <c r="A26" s="75">
        <v>7</v>
      </c>
      <c r="B26" s="107">
        <f t="shared" si="7"/>
        <v>1</v>
      </c>
      <c r="C26" s="112">
        <f t="shared" si="0"/>
        <v>18</v>
      </c>
      <c r="D26" s="76"/>
      <c r="E26" s="107">
        <f t="shared" si="1"/>
        <v>1</v>
      </c>
      <c r="F26" s="112">
        <f t="shared" si="2"/>
        <v>18</v>
      </c>
      <c r="G26" s="11"/>
      <c r="H26" s="107">
        <f t="shared" si="3"/>
        <v>0</v>
      </c>
      <c r="I26" s="112">
        <f t="shared" si="4"/>
        <v>20</v>
      </c>
      <c r="J26" s="77"/>
      <c r="K26" s="107">
        <f t="shared" si="5"/>
        <v>1</v>
      </c>
      <c r="L26" s="112">
        <f t="shared" si="6"/>
        <v>20</v>
      </c>
    </row>
    <row r="27" spans="1:12" ht="15" x14ac:dyDescent="0.25">
      <c r="A27" s="75">
        <v>8</v>
      </c>
      <c r="B27" s="107">
        <f t="shared" si="7"/>
        <v>1</v>
      </c>
      <c r="C27" s="112">
        <f t="shared" si="0"/>
        <v>19</v>
      </c>
      <c r="D27" s="76"/>
      <c r="E27" s="107">
        <f t="shared" si="1"/>
        <v>2</v>
      </c>
      <c r="F27" s="112">
        <f t="shared" si="2"/>
        <v>20</v>
      </c>
      <c r="G27" s="11"/>
      <c r="H27" s="107">
        <f t="shared" si="3"/>
        <v>0</v>
      </c>
      <c r="I27" s="112">
        <f t="shared" si="4"/>
        <v>20</v>
      </c>
      <c r="J27" s="77"/>
      <c r="K27" s="107">
        <f t="shared" si="5"/>
        <v>1</v>
      </c>
      <c r="L27" s="112">
        <f t="shared" si="6"/>
        <v>21</v>
      </c>
    </row>
    <row r="28" spans="1:12" ht="15" x14ac:dyDescent="0.25">
      <c r="A28" s="75">
        <v>9</v>
      </c>
      <c r="B28" s="107">
        <f t="shared" si="7"/>
        <v>1</v>
      </c>
      <c r="C28" s="112">
        <f t="shared" si="0"/>
        <v>20</v>
      </c>
      <c r="D28" s="76"/>
      <c r="E28" s="107">
        <f t="shared" si="1"/>
        <v>2</v>
      </c>
      <c r="F28" s="112">
        <f t="shared" si="2"/>
        <v>22</v>
      </c>
      <c r="G28" s="11"/>
      <c r="H28" s="107">
        <f t="shared" si="3"/>
        <v>-1</v>
      </c>
      <c r="I28" s="112">
        <f t="shared" si="4"/>
        <v>19</v>
      </c>
      <c r="J28" s="77"/>
      <c r="K28" s="107">
        <f t="shared" si="5"/>
        <v>1</v>
      </c>
      <c r="L28" s="112">
        <f t="shared" si="6"/>
        <v>22</v>
      </c>
    </row>
    <row r="29" spans="1:12" ht="15" x14ac:dyDescent="0.25">
      <c r="A29" s="75">
        <v>10</v>
      </c>
      <c r="B29" s="108">
        <f t="shared" si="7"/>
        <v>2</v>
      </c>
      <c r="C29" s="102">
        <f t="shared" si="0"/>
        <v>22</v>
      </c>
      <c r="D29" s="9"/>
      <c r="E29" s="108">
        <f t="shared" si="1"/>
        <v>0</v>
      </c>
      <c r="F29" s="102">
        <f t="shared" si="2"/>
        <v>12</v>
      </c>
      <c r="G29" s="9"/>
      <c r="H29" s="108">
        <f t="shared" si="3"/>
        <v>-1</v>
      </c>
      <c r="I29" s="102">
        <f t="shared" si="4"/>
        <v>18</v>
      </c>
      <c r="J29" s="9"/>
      <c r="K29" s="108">
        <f t="shared" si="5"/>
        <v>1</v>
      </c>
      <c r="L29" s="102">
        <f t="shared" si="6"/>
        <v>23</v>
      </c>
    </row>
    <row r="30" spans="1:12" ht="15" x14ac:dyDescent="0.25">
      <c r="A30" s="75">
        <v>11</v>
      </c>
      <c r="B30" s="107">
        <f t="shared" si="7"/>
        <v>2</v>
      </c>
      <c r="C30" s="112">
        <f t="shared" si="0"/>
        <v>24</v>
      </c>
      <c r="D30" s="76"/>
      <c r="E30" s="107">
        <f t="shared" si="1"/>
        <v>0</v>
      </c>
      <c r="F30" s="112">
        <f t="shared" si="2"/>
        <v>12</v>
      </c>
      <c r="G30" s="11"/>
      <c r="H30" s="107">
        <f t="shared" si="3"/>
        <v>-1</v>
      </c>
      <c r="I30" s="112">
        <f t="shared" si="4"/>
        <v>17</v>
      </c>
      <c r="J30" s="77"/>
      <c r="K30" s="107">
        <f t="shared" si="5"/>
        <v>0</v>
      </c>
      <c r="L30" s="112">
        <f t="shared" si="6"/>
        <v>10</v>
      </c>
    </row>
    <row r="31" spans="1:12" ht="15" x14ac:dyDescent="0.25">
      <c r="A31" s="75">
        <v>12</v>
      </c>
      <c r="B31" s="107">
        <f t="shared" si="7"/>
        <v>0</v>
      </c>
      <c r="C31" s="112">
        <f t="shared" si="0"/>
        <v>12</v>
      </c>
      <c r="D31" s="76"/>
      <c r="E31" s="107">
        <f t="shared" si="1"/>
        <v>0</v>
      </c>
      <c r="F31" s="112">
        <f t="shared" si="2"/>
        <v>12</v>
      </c>
      <c r="G31" s="11"/>
      <c r="H31" s="107">
        <f t="shared" si="3"/>
        <v>1</v>
      </c>
      <c r="I31" s="112">
        <f t="shared" si="4"/>
        <v>18</v>
      </c>
      <c r="J31" s="77"/>
      <c r="K31" s="107">
        <f t="shared" si="5"/>
        <v>0</v>
      </c>
      <c r="L31" s="112">
        <f t="shared" si="6"/>
        <v>10</v>
      </c>
    </row>
    <row r="32" spans="1:12" ht="15" x14ac:dyDescent="0.25">
      <c r="A32" s="75">
        <v>13</v>
      </c>
      <c r="B32" s="107">
        <f t="shared" si="7"/>
        <v>0</v>
      </c>
      <c r="C32" s="112">
        <f t="shared" si="0"/>
        <v>12</v>
      </c>
      <c r="D32" s="76"/>
      <c r="E32" s="107">
        <f t="shared" si="1"/>
        <v>0</v>
      </c>
      <c r="F32" s="112">
        <f t="shared" si="2"/>
        <v>12</v>
      </c>
      <c r="G32" s="11"/>
      <c r="H32" s="107">
        <f t="shared" si="3"/>
        <v>1</v>
      </c>
      <c r="I32" s="112">
        <f t="shared" si="4"/>
        <v>19</v>
      </c>
      <c r="J32" s="77"/>
      <c r="K32" s="107">
        <f t="shared" si="5"/>
        <v>0</v>
      </c>
      <c r="L32" s="112">
        <f t="shared" si="6"/>
        <v>10</v>
      </c>
    </row>
    <row r="33" spans="1:12" ht="15" x14ac:dyDescent="0.25">
      <c r="A33" s="75">
        <v>14</v>
      </c>
      <c r="B33" s="107">
        <f t="shared" si="7"/>
        <v>0</v>
      </c>
      <c r="C33" s="112">
        <f t="shared" si="0"/>
        <v>12</v>
      </c>
      <c r="D33" s="76"/>
      <c r="E33" s="107">
        <f t="shared" si="1"/>
        <v>0</v>
      </c>
      <c r="F33" s="112">
        <f t="shared" si="2"/>
        <v>12</v>
      </c>
      <c r="G33" s="11"/>
      <c r="H33" s="107">
        <f t="shared" si="3"/>
        <v>0</v>
      </c>
      <c r="I33" s="112">
        <f t="shared" si="4"/>
        <v>10</v>
      </c>
      <c r="J33" s="77"/>
      <c r="K33" s="107">
        <f t="shared" si="5"/>
        <v>0</v>
      </c>
      <c r="L33" s="112">
        <f t="shared" si="6"/>
        <v>10</v>
      </c>
    </row>
    <row r="34" spans="1:12" ht="15" x14ac:dyDescent="0.25">
      <c r="A34" s="75">
        <v>15</v>
      </c>
      <c r="B34" s="108">
        <f t="shared" si="7"/>
        <v>0</v>
      </c>
      <c r="C34" s="102">
        <f t="shared" si="0"/>
        <v>12</v>
      </c>
      <c r="D34" s="9"/>
      <c r="E34" s="108">
        <f t="shared" si="1"/>
        <v>0</v>
      </c>
      <c r="F34" s="102">
        <f t="shared" si="2"/>
        <v>12</v>
      </c>
      <c r="G34" s="9"/>
      <c r="H34" s="108">
        <f t="shared" si="3"/>
        <v>0</v>
      </c>
      <c r="I34" s="102">
        <f t="shared" si="4"/>
        <v>10</v>
      </c>
      <c r="J34" s="9"/>
      <c r="K34" s="108">
        <f t="shared" si="5"/>
        <v>0</v>
      </c>
      <c r="L34" s="102">
        <f t="shared" si="6"/>
        <v>10</v>
      </c>
    </row>
    <row r="35" spans="1:12" ht="15" x14ac:dyDescent="0.25">
      <c r="A35" s="75">
        <v>16</v>
      </c>
      <c r="B35" s="107">
        <f t="shared" si="7"/>
        <v>0</v>
      </c>
      <c r="C35" s="112">
        <f t="shared" si="0"/>
        <v>12</v>
      </c>
      <c r="D35" s="76"/>
      <c r="E35" s="107">
        <f t="shared" si="1"/>
        <v>0</v>
      </c>
      <c r="F35" s="112">
        <f t="shared" si="2"/>
        <v>12</v>
      </c>
      <c r="G35" s="11"/>
      <c r="H35" s="107">
        <f t="shared" si="3"/>
        <v>0</v>
      </c>
      <c r="I35" s="112">
        <f t="shared" si="4"/>
        <v>10</v>
      </c>
      <c r="J35" s="77"/>
      <c r="K35" s="107">
        <f t="shared" si="5"/>
        <v>0</v>
      </c>
      <c r="L35" s="112">
        <f t="shared" si="6"/>
        <v>10</v>
      </c>
    </row>
    <row r="36" spans="1:12" ht="15" x14ac:dyDescent="0.25">
      <c r="A36" s="75">
        <v>17</v>
      </c>
      <c r="B36" s="107">
        <f t="shared" si="7"/>
        <v>0</v>
      </c>
      <c r="C36" s="112">
        <f t="shared" si="0"/>
        <v>12</v>
      </c>
      <c r="D36" s="76"/>
      <c r="E36" s="107">
        <f t="shared" si="1"/>
        <v>0</v>
      </c>
      <c r="F36" s="112">
        <f t="shared" si="2"/>
        <v>12</v>
      </c>
      <c r="G36" s="11"/>
      <c r="H36" s="107">
        <f t="shared" si="3"/>
        <v>0</v>
      </c>
      <c r="I36" s="112">
        <f t="shared" si="4"/>
        <v>10</v>
      </c>
      <c r="J36" s="77"/>
      <c r="K36" s="107">
        <f t="shared" si="5"/>
        <v>0</v>
      </c>
      <c r="L36" s="112">
        <f t="shared" si="6"/>
        <v>10</v>
      </c>
    </row>
    <row r="37" spans="1:12" ht="15" x14ac:dyDescent="0.25">
      <c r="A37" s="75">
        <v>18</v>
      </c>
      <c r="B37" s="107">
        <f t="shared" si="7"/>
        <v>0</v>
      </c>
      <c r="C37" s="112">
        <f t="shared" si="0"/>
        <v>12</v>
      </c>
      <c r="D37" s="76"/>
      <c r="E37" s="107">
        <f t="shared" si="1"/>
        <v>0</v>
      </c>
      <c r="F37" s="112">
        <f t="shared" si="2"/>
        <v>12</v>
      </c>
      <c r="G37" s="11"/>
      <c r="H37" s="107">
        <f t="shared" si="3"/>
        <v>0</v>
      </c>
      <c r="I37" s="112">
        <f t="shared" si="4"/>
        <v>10</v>
      </c>
      <c r="J37" s="77"/>
      <c r="K37" s="107">
        <f t="shared" si="5"/>
        <v>0</v>
      </c>
      <c r="L37" s="112">
        <f t="shared" si="6"/>
        <v>10</v>
      </c>
    </row>
    <row r="38" spans="1:12" ht="15" x14ac:dyDescent="0.25">
      <c r="A38" s="75">
        <v>19</v>
      </c>
      <c r="B38" s="107">
        <f t="shared" si="7"/>
        <v>0</v>
      </c>
      <c r="C38" s="112">
        <f t="shared" si="0"/>
        <v>12</v>
      </c>
      <c r="D38" s="76"/>
      <c r="E38" s="107">
        <f t="shared" si="1"/>
        <v>0</v>
      </c>
      <c r="F38" s="112">
        <f t="shared" si="2"/>
        <v>12</v>
      </c>
      <c r="G38" s="11"/>
      <c r="H38" s="107">
        <f t="shared" si="3"/>
        <v>0</v>
      </c>
      <c r="I38" s="112">
        <f t="shared" si="4"/>
        <v>10</v>
      </c>
      <c r="J38" s="77"/>
      <c r="K38" s="107">
        <f t="shared" si="5"/>
        <v>0</v>
      </c>
      <c r="L38" s="112">
        <f t="shared" si="6"/>
        <v>10</v>
      </c>
    </row>
    <row r="39" spans="1:12" ht="15.75" thickBot="1" x14ac:dyDescent="0.3">
      <c r="A39" s="78">
        <v>20</v>
      </c>
      <c r="B39" s="109">
        <f t="shared" si="7"/>
        <v>0</v>
      </c>
      <c r="C39" s="113">
        <f t="shared" si="0"/>
        <v>12</v>
      </c>
      <c r="D39" s="79"/>
      <c r="E39" s="109">
        <f t="shared" si="1"/>
        <v>0</v>
      </c>
      <c r="F39" s="113">
        <f t="shared" si="2"/>
        <v>12</v>
      </c>
      <c r="G39" s="21"/>
      <c r="H39" s="109">
        <f t="shared" si="3"/>
        <v>0</v>
      </c>
      <c r="I39" s="113">
        <f t="shared" si="4"/>
        <v>10</v>
      </c>
      <c r="J39" s="80"/>
      <c r="K39" s="109">
        <f t="shared" si="5"/>
        <v>0</v>
      </c>
      <c r="L39" s="113">
        <f t="shared" si="6"/>
        <v>10</v>
      </c>
    </row>
  </sheetData>
  <sheetProtection sheet="1" objects="1" scenarios="1"/>
  <protectedRanges>
    <protectedRange sqref="I2:I4 C2:C4 F2:F4 L2:L4" name="Диапазон1"/>
  </protectedRanges>
  <phoneticPr fontId="2" type="noConversion"/>
  <pageMargins left="0.75" right="0.75" top="0.66" bottom="0.66" header="0.5" footer="0.5"/>
  <pageSetup paperSize="9" orientation="landscape" horizontalDpi="200" verticalDpi="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I119"/>
  <sheetViews>
    <sheetView tabSelected="1" workbookViewId="0">
      <pane xSplit="1" ySplit="18" topLeftCell="B19" activePane="bottomRight" state="frozen"/>
      <selection pane="topRight" activeCell="B1" sqref="B1"/>
      <selection pane="bottomLeft" activeCell="A16" sqref="A16"/>
      <selection pane="bottomRight" activeCell="O15" sqref="O15"/>
    </sheetView>
  </sheetViews>
  <sheetFormatPr defaultRowHeight="12.75" x14ac:dyDescent="0.2"/>
  <cols>
    <col min="1" max="1" width="13" customWidth="1"/>
    <col min="2" max="2" width="6.7109375" customWidth="1"/>
    <col min="3" max="3" width="5.140625" customWidth="1"/>
    <col min="4" max="4" width="2.28515625" customWidth="1"/>
    <col min="5" max="5" width="8.42578125" customWidth="1"/>
    <col min="6" max="6" width="12" customWidth="1"/>
    <col min="7" max="7" width="7.7109375" customWidth="1"/>
    <col min="8" max="8" width="2" customWidth="1"/>
    <col min="9" max="9" width="11.7109375" customWidth="1"/>
    <col min="10" max="10" width="9.5703125" customWidth="1"/>
    <col min="11" max="11" width="8.42578125" customWidth="1"/>
    <col min="12" max="12" width="0.85546875" customWidth="1"/>
    <col min="13" max="13" width="7.5703125" customWidth="1"/>
    <col min="14" max="14" width="8.42578125" customWidth="1"/>
    <col min="15" max="15" width="7.5703125" customWidth="1"/>
    <col min="16" max="16" width="10.140625" customWidth="1"/>
    <col min="17" max="17" width="7.42578125" customWidth="1"/>
    <col min="18" max="18" width="5.28515625" customWidth="1"/>
    <col min="19" max="19" width="5.7109375" customWidth="1"/>
    <col min="20" max="20" width="5.140625" customWidth="1"/>
    <col min="21" max="21" width="5.7109375" customWidth="1"/>
    <col min="22" max="22" width="0.85546875" customWidth="1"/>
    <col min="23" max="23" width="10.140625" customWidth="1"/>
    <col min="24" max="24" width="11.42578125" customWidth="1"/>
    <col min="25" max="25" width="0.85546875" customWidth="1"/>
    <col min="26" max="26" width="10.42578125" customWidth="1"/>
    <col min="27" max="27" width="9.85546875" customWidth="1"/>
    <col min="28" max="28" width="9.42578125" customWidth="1"/>
    <col min="29" max="29" width="9.85546875" customWidth="1"/>
    <col min="30" max="30" width="4.42578125" customWidth="1"/>
    <col min="31" max="31" width="0.7109375" customWidth="1"/>
    <col min="32" max="32" width="9.7109375" customWidth="1"/>
    <col min="33" max="33" width="7.5703125" customWidth="1"/>
    <col min="34" max="34" width="5.5703125" customWidth="1"/>
  </cols>
  <sheetData>
    <row r="1" spans="1:35" x14ac:dyDescent="0.2">
      <c r="B1" s="295"/>
      <c r="D1" s="252"/>
      <c r="F1" s="295"/>
      <c r="H1" s="253"/>
      <c r="I1" s="266" t="s">
        <v>85</v>
      </c>
      <c r="J1" s="251" t="str">
        <f>IF(K$1=0,"LastOrder",IF(K$1=1,"MinOrder","ОШИБКА"))</f>
        <v>LastOrder</v>
      </c>
      <c r="K1" s="267">
        <v>0</v>
      </c>
      <c r="L1" s="154"/>
      <c r="P1" s="123"/>
      <c r="V1" s="365"/>
      <c r="Y1" s="154"/>
      <c r="AE1" s="365"/>
    </row>
    <row r="2" spans="1:35" ht="15" x14ac:dyDescent="0.25">
      <c r="A2" s="96" t="s">
        <v>21</v>
      </c>
      <c r="B2" s="235" t="str">
        <f>IF(C$2&lt;=0,"д.б. &gt;0","")</f>
        <v/>
      </c>
      <c r="C2" s="140">
        <v>14</v>
      </c>
      <c r="D2" s="83"/>
      <c r="E2" s="96" t="s">
        <v>12</v>
      </c>
      <c r="F2" s="235" t="str">
        <f>IF(G$2&lt;2,"д.б. &gt;1","")</f>
        <v/>
      </c>
      <c r="G2" s="140">
        <v>12</v>
      </c>
      <c r="H2" s="84"/>
      <c r="I2" s="96" t="s">
        <v>0</v>
      </c>
      <c r="J2" s="236" t="str">
        <f>IF(K$2&lt;0,"д.б. &gt;0","")</f>
        <v/>
      </c>
      <c r="K2" s="145">
        <v>0.01</v>
      </c>
      <c r="L2" s="115"/>
      <c r="M2" s="114" t="s">
        <v>27</v>
      </c>
      <c r="N2" s="114"/>
      <c r="O2" s="146" t="s">
        <v>64</v>
      </c>
      <c r="Q2" s="206"/>
      <c r="R2" s="114"/>
      <c r="S2" s="114"/>
      <c r="T2" s="114"/>
      <c r="U2" s="114"/>
      <c r="V2" s="365"/>
      <c r="Y2" s="154"/>
      <c r="AE2" s="365"/>
    </row>
    <row r="3" spans="1:35" ht="15" x14ac:dyDescent="0.25">
      <c r="A3" s="96"/>
      <c r="B3" s="235"/>
      <c r="C3" s="314"/>
      <c r="D3" s="30"/>
      <c r="E3" s="96"/>
      <c r="F3" s="235"/>
      <c r="G3" s="313"/>
      <c r="H3" s="31"/>
      <c r="I3" s="96" t="s">
        <v>1</v>
      </c>
      <c r="J3" s="236" t="str">
        <f>IF(K$3&lt;0,"д.б. &gt;0","")</f>
        <v/>
      </c>
      <c r="K3" s="144">
        <v>1.5</v>
      </c>
      <c r="L3" s="115"/>
      <c r="M3" s="114" t="s">
        <v>28</v>
      </c>
      <c r="N3" s="114"/>
      <c r="O3" s="147">
        <v>4</v>
      </c>
      <c r="Q3" s="207"/>
      <c r="R3" s="114"/>
      <c r="S3" s="114"/>
      <c r="T3" s="114"/>
      <c r="U3" s="114"/>
      <c r="V3" s="365"/>
      <c r="Y3" s="154"/>
      <c r="AE3" s="365"/>
    </row>
    <row r="4" spans="1:35" ht="15" x14ac:dyDescent="0.25">
      <c r="A4" s="96"/>
      <c r="B4" s="235"/>
      <c r="C4" s="314"/>
      <c r="D4" s="30"/>
      <c r="E4" s="96"/>
      <c r="F4" s="235"/>
      <c r="G4" s="314"/>
      <c r="H4" s="31"/>
      <c r="I4" s="96" t="s">
        <v>6</v>
      </c>
      <c r="J4" s="236" t="str">
        <f>IF(K$4&lt;2,"д.б. &gt;1","")</f>
        <v/>
      </c>
      <c r="K4" s="140">
        <v>3</v>
      </c>
      <c r="L4" s="115"/>
      <c r="M4" s="168" t="s">
        <v>30</v>
      </c>
      <c r="N4" s="168"/>
      <c r="O4" s="151">
        <v>10</v>
      </c>
      <c r="Q4" s="208"/>
      <c r="R4" s="114"/>
      <c r="S4" s="114"/>
      <c r="T4" s="114"/>
      <c r="U4" s="114"/>
      <c r="V4" s="365"/>
      <c r="Y4" s="154"/>
      <c r="AE4" s="365"/>
    </row>
    <row r="5" spans="1:35" ht="15" x14ac:dyDescent="0.25">
      <c r="A5" s="97"/>
      <c r="B5" s="235"/>
      <c r="C5" s="356"/>
      <c r="D5" s="36"/>
      <c r="E5" s="97"/>
      <c r="F5" s="235"/>
      <c r="G5" s="315"/>
      <c r="H5" s="37"/>
      <c r="I5" s="97"/>
      <c r="J5" s="236"/>
      <c r="K5" s="3"/>
      <c r="L5" s="115"/>
      <c r="M5" s="114"/>
      <c r="N5" s="114"/>
      <c r="O5" s="123"/>
      <c r="Q5" s="209"/>
      <c r="R5" s="114"/>
      <c r="S5" s="114"/>
      <c r="T5" s="114"/>
      <c r="U5" s="114"/>
      <c r="V5" s="365"/>
      <c r="Y5" s="154"/>
      <c r="AE5" s="365"/>
      <c r="AI5" s="378">
        <v>1</v>
      </c>
    </row>
    <row r="6" spans="1:35" ht="15" x14ac:dyDescent="0.25">
      <c r="A6" s="243" t="s">
        <v>22</v>
      </c>
      <c r="B6" s="235"/>
      <c r="C6" s="142">
        <v>3</v>
      </c>
      <c r="D6" s="40"/>
      <c r="E6" s="243" t="s">
        <v>13</v>
      </c>
      <c r="F6" s="235" t="str">
        <f>IF(G$6&lt;0,"д.б. &gt;=0","")</f>
        <v/>
      </c>
      <c r="G6" s="142">
        <v>3</v>
      </c>
      <c r="H6" s="41"/>
      <c r="I6" s="243" t="s">
        <v>2</v>
      </c>
      <c r="J6" s="236" t="str">
        <f>IF(K$6&lt;0,"д.б. &gt;=0","")</f>
        <v/>
      </c>
      <c r="K6" s="143">
        <v>4</v>
      </c>
      <c r="L6" s="131"/>
      <c r="M6" s="132" t="s">
        <v>36</v>
      </c>
      <c r="N6" s="132"/>
      <c r="O6" s="148">
        <v>0</v>
      </c>
      <c r="Q6" s="210"/>
      <c r="R6" s="114"/>
      <c r="S6" s="114"/>
      <c r="T6" s="114"/>
      <c r="U6" s="114"/>
      <c r="V6" s="365"/>
      <c r="Y6" s="154"/>
      <c r="AE6" s="365"/>
      <c r="AI6" s="378"/>
    </row>
    <row r="7" spans="1:35" ht="15" x14ac:dyDescent="0.25">
      <c r="A7" s="243" t="s">
        <v>23</v>
      </c>
      <c r="B7" s="235"/>
      <c r="C7" s="141">
        <v>1</v>
      </c>
      <c r="D7" s="93"/>
      <c r="E7" s="243" t="s">
        <v>14</v>
      </c>
      <c r="F7" s="302"/>
      <c r="G7" s="141">
        <v>2</v>
      </c>
      <c r="H7" s="94"/>
      <c r="I7" s="243" t="s">
        <v>3</v>
      </c>
      <c r="J7" s="236" t="str">
        <f>IF(AND(K$6=0,K$7&lt;&gt;0),"д.б. =0","")</f>
        <v/>
      </c>
      <c r="K7" s="139">
        <v>0.01</v>
      </c>
      <c r="L7" s="131"/>
      <c r="M7" s="132" t="s">
        <v>35</v>
      </c>
      <c r="N7" s="132"/>
      <c r="O7" s="149">
        <v>113</v>
      </c>
      <c r="Q7" s="210"/>
      <c r="R7" s="114"/>
      <c r="S7" s="114"/>
      <c r="T7" s="114"/>
      <c r="U7" s="114"/>
      <c r="V7" s="365"/>
      <c r="Y7" s="154"/>
      <c r="AE7" s="365"/>
      <c r="AI7" s="217"/>
    </row>
    <row r="8" spans="1:35" ht="15" x14ac:dyDescent="0.25">
      <c r="A8" s="243"/>
      <c r="B8" s="234" t="str">
        <f>IF(OR(C$6=1,C$6&lt;0,C$9=1,C$9&lt;0,C$12=1,C$12&lt;0,AND(C$6&gt;1,C$9&gt;1,C$6&gt;=C$9),AND(C$6&gt;1,C$12&gt;1,C$6&gt;=C$12),AND(C$9&gt;1,C$12&gt;1,C$9&gt;=C$12)),"ОШИБКА в № колен","")</f>
        <v/>
      </c>
      <c r="C8" s="357"/>
      <c r="D8" s="40"/>
      <c r="E8" s="243"/>
      <c r="F8" s="234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58"/>
      <c r="H8" s="41"/>
      <c r="I8" s="243"/>
      <c r="J8" s="239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№ колен","")</f>
        <v/>
      </c>
      <c r="K8" s="358"/>
      <c r="L8" s="131"/>
      <c r="M8" s="132" t="s">
        <v>37</v>
      </c>
      <c r="N8" s="132"/>
      <c r="O8" s="150">
        <v>0.2</v>
      </c>
      <c r="Q8" s="211"/>
      <c r="R8" s="114"/>
      <c r="S8" s="114"/>
      <c r="T8" s="114"/>
      <c r="U8" s="114"/>
      <c r="V8" s="365"/>
      <c r="Y8" s="154"/>
      <c r="AE8" s="365"/>
      <c r="AI8" s="217"/>
    </row>
    <row r="9" spans="1:35" ht="15" x14ac:dyDescent="0.25">
      <c r="A9" s="275" t="s">
        <v>87</v>
      </c>
      <c r="B9" s="235"/>
      <c r="C9" s="276">
        <v>12</v>
      </c>
      <c r="D9" s="278"/>
      <c r="E9" s="275" t="s">
        <v>15</v>
      </c>
      <c r="F9" s="302"/>
      <c r="G9" s="276">
        <v>7</v>
      </c>
      <c r="H9" s="280"/>
      <c r="I9" s="275" t="s">
        <v>4</v>
      </c>
      <c r="J9" s="236" t="str">
        <f>IF(K$9&lt;0,"д.б. &gt;=0","")</f>
        <v/>
      </c>
      <c r="K9" s="281">
        <v>7</v>
      </c>
      <c r="L9" s="282"/>
      <c r="M9" s="279"/>
      <c r="N9" s="279"/>
      <c r="O9" s="283"/>
      <c r="Q9" s="212"/>
      <c r="R9" s="114"/>
      <c r="S9" s="114"/>
      <c r="T9" s="114"/>
      <c r="U9" s="114"/>
      <c r="V9" s="365"/>
      <c r="Y9" s="154"/>
      <c r="AE9" s="365"/>
      <c r="AI9" s="217"/>
    </row>
    <row r="10" spans="1:35" ht="15" x14ac:dyDescent="0.25">
      <c r="A10" s="275" t="s">
        <v>88</v>
      </c>
      <c r="B10" s="235"/>
      <c r="C10" s="277">
        <v>-1</v>
      </c>
      <c r="D10" s="284"/>
      <c r="E10" s="275" t="s">
        <v>16</v>
      </c>
      <c r="F10" s="302"/>
      <c r="G10" s="277">
        <v>4</v>
      </c>
      <c r="H10" s="285"/>
      <c r="I10" s="275" t="s">
        <v>5</v>
      </c>
      <c r="J10" s="236" t="str">
        <f>IF(AND(K$9=0,K$10&lt;&gt;0),"д.б. =0","")</f>
        <v/>
      </c>
      <c r="K10" s="286">
        <v>0.02</v>
      </c>
      <c r="L10" s="282"/>
      <c r="M10" s="287" t="s">
        <v>38</v>
      </c>
      <c r="N10" s="287"/>
      <c r="O10" s="288">
        <v>2500</v>
      </c>
      <c r="Q10" s="213"/>
      <c r="R10" s="114"/>
      <c r="S10" s="114"/>
      <c r="T10" s="114"/>
      <c r="U10" s="114"/>
      <c r="V10" s="365"/>
      <c r="Y10" s="154"/>
      <c r="AE10" s="365"/>
      <c r="AI10" s="217"/>
    </row>
    <row r="11" spans="1:35" ht="15" x14ac:dyDescent="0.25">
      <c r="A11" s="275"/>
      <c r="B11" s="235"/>
      <c r="C11" s="359"/>
      <c r="D11" s="284"/>
      <c r="E11" s="275"/>
      <c r="F11" s="302"/>
      <c r="G11" s="359"/>
      <c r="H11" s="285"/>
      <c r="I11" s="275"/>
      <c r="J11" s="236"/>
      <c r="K11" s="360"/>
      <c r="L11" s="282"/>
      <c r="M11" s="287"/>
      <c r="N11" s="287"/>
      <c r="O11" s="361"/>
      <c r="Q11" s="213"/>
      <c r="R11" s="114"/>
      <c r="S11" s="114"/>
      <c r="T11" s="114"/>
      <c r="U11" s="114"/>
      <c r="V11" s="365"/>
      <c r="Y11" s="154"/>
      <c r="AE11" s="365"/>
      <c r="AI11" s="217"/>
    </row>
    <row r="12" spans="1:35" ht="15" x14ac:dyDescent="0.25">
      <c r="A12" s="268" t="s">
        <v>24</v>
      </c>
      <c r="B12" s="235"/>
      <c r="C12" s="269">
        <v>0</v>
      </c>
      <c r="D12" s="284"/>
      <c r="E12" s="268" t="s">
        <v>91</v>
      </c>
      <c r="F12" s="236" t="str">
        <f>IF(G$12&lt;0,"д.б. &gt;=0","")</f>
        <v/>
      </c>
      <c r="G12" s="303">
        <v>10</v>
      </c>
      <c r="H12" s="231"/>
      <c r="I12" s="268" t="s">
        <v>93</v>
      </c>
      <c r="J12" s="236" t="str">
        <f>IF(K$12&lt;0,"д.б. &gt;=0","")</f>
        <v/>
      </c>
      <c r="K12" s="306">
        <v>10</v>
      </c>
      <c r="L12" s="282"/>
      <c r="M12" s="287"/>
      <c r="N12" s="287"/>
      <c r="O12" s="361"/>
      <c r="Q12" s="213"/>
      <c r="R12" s="114"/>
      <c r="S12" s="114"/>
      <c r="T12" s="114"/>
      <c r="U12" s="114"/>
      <c r="V12" s="365"/>
      <c r="Y12" s="154"/>
      <c r="AE12" s="365"/>
      <c r="AI12" s="217"/>
    </row>
    <row r="13" spans="1:35" ht="15" x14ac:dyDescent="0.25">
      <c r="A13" s="268" t="s">
        <v>25</v>
      </c>
      <c r="B13" s="235"/>
      <c r="C13" s="228">
        <v>0</v>
      </c>
      <c r="D13" s="284"/>
      <c r="E13" s="268" t="s">
        <v>92</v>
      </c>
      <c r="F13" s="236" t="str">
        <f>IF(AND(G$12=0,G$13&lt;&gt;0),"д.б. =0","")</f>
        <v/>
      </c>
      <c r="G13" s="228">
        <v>7</v>
      </c>
      <c r="H13" s="231"/>
      <c r="I13" s="268" t="s">
        <v>94</v>
      </c>
      <c r="J13" s="236" t="str">
        <f>IF(AND(K$12=0,K$13&lt;&gt;0),"д.б. =0","")</f>
        <v/>
      </c>
      <c r="K13" s="304">
        <v>0.03</v>
      </c>
      <c r="L13" s="282"/>
      <c r="M13" s="287"/>
      <c r="N13" s="287"/>
      <c r="O13" s="361"/>
      <c r="Q13" s="213"/>
      <c r="R13" s="114"/>
      <c r="S13" s="114"/>
      <c r="T13" s="114"/>
      <c r="U13" s="114"/>
      <c r="V13" s="365"/>
      <c r="Y13" s="154"/>
      <c r="AE13" s="365"/>
      <c r="AI13" s="217"/>
    </row>
    <row r="14" spans="1:35" ht="15" x14ac:dyDescent="0.25">
      <c r="A14" s="135"/>
      <c r="B14" s="235"/>
      <c r="C14" s="362"/>
      <c r="D14" s="137"/>
      <c r="E14" s="135"/>
      <c r="F14" s="235"/>
      <c r="G14" s="362"/>
      <c r="H14" s="138"/>
      <c r="I14" s="135"/>
      <c r="J14" s="236"/>
      <c r="K14" s="363"/>
      <c r="L14" s="136"/>
      <c r="M14" s="133"/>
      <c r="N14" s="133"/>
      <c r="O14" s="134"/>
      <c r="P14" s="227"/>
      <c r="Q14" s="213"/>
      <c r="R14" s="114"/>
      <c r="S14" s="114"/>
      <c r="T14" s="114"/>
      <c r="U14" s="114"/>
      <c r="V14" s="365"/>
      <c r="Y14" s="154"/>
      <c r="AE14" s="365"/>
      <c r="AI14" s="217"/>
    </row>
    <row r="15" spans="1:35" ht="15" x14ac:dyDescent="0.25">
      <c r="D15" s="229"/>
      <c r="E15" s="96" t="s">
        <v>82</v>
      </c>
      <c r="F15" s="235" t="str">
        <f>IF(G$15&lt;0,"д.б. &gt;=0","")</f>
        <v/>
      </c>
      <c r="G15" s="228">
        <v>13</v>
      </c>
      <c r="H15" s="231"/>
      <c r="I15" s="96" t="s">
        <v>83</v>
      </c>
      <c r="J15" s="236" t="str">
        <f>IF(K$15&lt;0,"д.б. &gt;=0","")</f>
        <v/>
      </c>
      <c r="K15" s="250">
        <v>0</v>
      </c>
      <c r="L15" s="232"/>
      <c r="M15" s="168"/>
      <c r="N15" s="168"/>
      <c r="O15" s="230"/>
      <c r="P15" s="233"/>
      <c r="Q15" s="213"/>
      <c r="R15" s="114"/>
      <c r="S15" s="114"/>
      <c r="T15" s="114"/>
      <c r="U15" s="114"/>
      <c r="V15" s="365"/>
      <c r="Y15" s="154"/>
      <c r="AE15" s="365"/>
      <c r="AI15" s="217"/>
    </row>
    <row r="16" spans="1:35" ht="15" x14ac:dyDescent="0.25">
      <c r="A16" s="114"/>
      <c r="B16" s="114"/>
      <c r="C16" s="114"/>
      <c r="D16" s="229"/>
      <c r="E16" s="96"/>
      <c r="F16" s="230"/>
      <c r="G16" s="364"/>
      <c r="H16" s="231"/>
      <c r="I16" s="98" t="s">
        <v>86</v>
      </c>
      <c r="J16" s="236" t="str">
        <f>IF(K$16&lt;0,"д.б. &gt;=0","")</f>
        <v/>
      </c>
      <c r="K16" s="249">
        <v>0</v>
      </c>
      <c r="L16" s="232"/>
      <c r="M16" s="168"/>
      <c r="N16" s="168"/>
      <c r="O16" s="230"/>
      <c r="P16" s="233"/>
      <c r="Q16" s="213"/>
      <c r="R16" s="114"/>
      <c r="S16" s="114"/>
      <c r="T16" s="114"/>
      <c r="U16" s="114"/>
      <c r="V16" s="365"/>
      <c r="Y16" s="154"/>
      <c r="AE16" s="365"/>
      <c r="AI16" s="217"/>
    </row>
    <row r="17" spans="1:35" ht="17.25" customHeight="1" thickBot="1" x14ac:dyDescent="0.3">
      <c r="A17" s="32"/>
      <c r="B17" s="32"/>
      <c r="C17" s="32"/>
      <c r="D17" s="55"/>
      <c r="E17" s="32"/>
      <c r="F17" s="32"/>
      <c r="G17" s="32"/>
      <c r="H17" s="56"/>
      <c r="I17" s="32"/>
      <c r="J17" s="32"/>
      <c r="K17" s="32"/>
      <c r="L17" s="115"/>
      <c r="M17" s="114"/>
      <c r="N17" s="114"/>
      <c r="O17" s="114"/>
      <c r="P17" s="114"/>
      <c r="Q17" s="114"/>
      <c r="R17" s="114"/>
      <c r="S17" s="114"/>
      <c r="T17" s="114"/>
      <c r="U17" s="114"/>
      <c r="V17" s="366"/>
      <c r="W17" s="114"/>
      <c r="X17" s="114"/>
      <c r="Y17" s="115"/>
      <c r="Z17" s="114"/>
      <c r="AA17" s="114"/>
      <c r="AB17" s="114"/>
      <c r="AC17" s="114"/>
      <c r="AD17" s="114"/>
      <c r="AE17" s="366"/>
      <c r="AF17" s="114"/>
      <c r="AG17" s="114"/>
      <c r="AI17" s="217"/>
    </row>
    <row r="18" spans="1:35" ht="65.25" customHeight="1" thickBot="1" x14ac:dyDescent="0.25">
      <c r="A18" s="160" t="s">
        <v>7</v>
      </c>
      <c r="B18" s="161" t="s">
        <v>84</v>
      </c>
      <c r="C18" s="162" t="s">
        <v>20</v>
      </c>
      <c r="D18" s="163"/>
      <c r="E18" s="161" t="s">
        <v>17</v>
      </c>
      <c r="F18" s="164" t="s">
        <v>46</v>
      </c>
      <c r="G18" s="162" t="s">
        <v>45</v>
      </c>
      <c r="H18" s="165"/>
      <c r="I18" s="166" t="s">
        <v>8</v>
      </c>
      <c r="J18" s="164" t="s">
        <v>9</v>
      </c>
      <c r="K18" s="162" t="s">
        <v>47</v>
      </c>
      <c r="L18" s="152"/>
      <c r="M18" s="376" t="s">
        <v>89</v>
      </c>
      <c r="N18" s="377"/>
      <c r="O18" s="129" t="s">
        <v>26</v>
      </c>
      <c r="P18" s="379" t="s">
        <v>81</v>
      </c>
      <c r="Q18" s="380"/>
      <c r="R18" s="385" t="s">
        <v>31</v>
      </c>
      <c r="S18" s="386"/>
      <c r="T18" s="381" t="s">
        <v>34</v>
      </c>
      <c r="U18" s="382"/>
      <c r="V18" s="367"/>
      <c r="W18" s="327" t="s">
        <v>39</v>
      </c>
      <c r="X18" s="328" t="s">
        <v>90</v>
      </c>
      <c r="Y18" s="331"/>
      <c r="Z18" s="332" t="s">
        <v>62</v>
      </c>
      <c r="AA18" s="333" t="s">
        <v>40</v>
      </c>
      <c r="AB18" s="383" t="s">
        <v>48</v>
      </c>
      <c r="AC18" s="384"/>
      <c r="AD18" s="334" t="s">
        <v>49</v>
      </c>
      <c r="AE18" s="368"/>
      <c r="AF18" s="329" t="s">
        <v>42</v>
      </c>
      <c r="AG18" s="330" t="s">
        <v>41</v>
      </c>
      <c r="AH18" s="130"/>
      <c r="AI18" s="218"/>
    </row>
    <row r="19" spans="1:35" ht="15" x14ac:dyDescent="0.25">
      <c r="A19" s="66"/>
      <c r="B19" s="293"/>
      <c r="C19" s="294"/>
      <c r="D19" s="70"/>
      <c r="E19" s="67"/>
      <c r="F19" s="68"/>
      <c r="G19" s="69"/>
      <c r="H19" s="72"/>
      <c r="I19" s="67"/>
      <c r="J19" s="68"/>
      <c r="K19" s="69"/>
      <c r="L19" s="153"/>
      <c r="M19" s="298" t="s">
        <v>79</v>
      </c>
      <c r="N19" s="299" t="s">
        <v>80</v>
      </c>
      <c r="O19" s="116"/>
      <c r="P19" s="214" t="s">
        <v>79</v>
      </c>
      <c r="Q19" s="205" t="s">
        <v>80</v>
      </c>
      <c r="R19" s="117" t="s">
        <v>32</v>
      </c>
      <c r="S19" s="118" t="s">
        <v>33</v>
      </c>
      <c r="T19" s="117" t="s">
        <v>32</v>
      </c>
      <c r="U19" s="118" t="s">
        <v>33</v>
      </c>
      <c r="V19" s="366"/>
      <c r="W19" s="335"/>
      <c r="X19" s="116"/>
      <c r="Y19" s="115"/>
      <c r="Z19" s="335"/>
      <c r="AA19" s="116"/>
      <c r="AB19" s="336" t="s">
        <v>43</v>
      </c>
      <c r="AC19" s="337" t="s">
        <v>44</v>
      </c>
      <c r="AD19" s="338"/>
      <c r="AE19" s="366"/>
      <c r="AF19" s="336"/>
      <c r="AG19" s="337"/>
      <c r="AI19" s="217"/>
    </row>
    <row r="20" spans="1:35" ht="15" x14ac:dyDescent="0.25">
      <c r="A20" s="159">
        <v>1</v>
      </c>
      <c r="B20" s="107">
        <v>0</v>
      </c>
      <c r="C20" s="112">
        <f>C$2</f>
        <v>14</v>
      </c>
      <c r="D20" s="76"/>
      <c r="E20" s="107">
        <f>IF(OR($A20&lt;2,AND(G$15&gt;0,$A20&gt;G$15)),0,IF(AND($A20&gt;=G$12,G$12&gt;0),G$13,IF(AND($A20&gt;=G$9,G$9&gt;0),G$10,IF(AND($A20&gt;=G$6,G$6&gt;0),G$7,0))))</f>
        <v>0</v>
      </c>
      <c r="F20" s="105">
        <v>0</v>
      </c>
      <c r="G20" s="100">
        <f>F20</f>
        <v>0</v>
      </c>
      <c r="H20" s="11"/>
      <c r="I20" s="7">
        <f>IF(($A20&lt;K$4),1,IF(AND($A20&gt;K$15,K$15&gt;0),I19,IF(AND($A20&gt;=K$12,K$12&gt;0),ROUND(I19+K$13,4),IF(AND($A20&gt;=K$9,K$9&gt;0),ROUND(I19+K$10,4),IF(AND($A20&gt;=K$6,K$6&gt;0),ROUND(I19+K$7,4),K$3)))))</f>
        <v>1</v>
      </c>
      <c r="J20" s="110">
        <f t="shared" ref="J20:J39" si="0">IF($A20&lt;K$4, K$2, IF(K$1=0,IF(K$16&gt;0,IF(K$2*K$16&lt;ROUND(J19*I20, 3),K$2*K$16,ROUND(J19*I20, 3)),ROUND(J19*I20, 3)),IF(K$16&gt;0,IF(K$2*K$16&lt;ROUND(K$2*I20, 3),K$2*K$16,ROUND(K$2*I20, 3)),ROUND(K$2*I20, 3))))</f>
        <v>0.01</v>
      </c>
      <c r="K20" s="8">
        <f>J20</f>
        <v>0.01</v>
      </c>
      <c r="L20" s="153"/>
      <c r="M20" s="157">
        <f t="shared" ref="M20:M39" si="1">ROUND(C20*O20-K20*$O$6,2)</f>
        <v>1.4</v>
      </c>
      <c r="N20" s="300">
        <f t="shared" ref="N20:N84" si="2">IF($O$10&gt;0,M20/$O$10,0)</f>
        <v>5.5999999999999995E-4</v>
      </c>
      <c r="O20" s="155">
        <f t="shared" ref="O20:O39" si="3">ROUND(ROUND(K20,2)*$O$4,2)</f>
        <v>0.1</v>
      </c>
      <c r="P20" s="203">
        <f>ROUND(J20*$O$6,2)</f>
        <v>0</v>
      </c>
      <c r="Q20" s="216">
        <f t="shared" ref="Q20:Q84" si="4">P20/$O$10</f>
        <v>0</v>
      </c>
      <c r="R20" s="119">
        <f>ROUND(P20/O20,0)</f>
        <v>0</v>
      </c>
      <c r="S20" s="120">
        <v>0</v>
      </c>
      <c r="T20" s="124">
        <f>R20+C20</f>
        <v>14</v>
      </c>
      <c r="U20" s="125">
        <v>0</v>
      </c>
      <c r="V20" s="366"/>
      <c r="W20" s="339">
        <f t="shared" ref="W20:W39" si="5">ROUND(K20*$O$7,2)</f>
        <v>1.1299999999999999</v>
      </c>
      <c r="X20" s="340">
        <f>ROUND(P20+W20,2)</f>
        <v>1.1299999999999999</v>
      </c>
      <c r="Y20" s="343"/>
      <c r="Z20" s="344">
        <f t="shared" ref="Z20:Z39" si="6">IF($O$10&gt;0,ROUND($O$10-X20,2),0)</f>
        <v>2498.87</v>
      </c>
      <c r="AA20" s="345">
        <f t="shared" ref="AA20:AA39" si="7">IF($O$10&gt;0,ROUND(X20/$O$10,2),0)</f>
        <v>0</v>
      </c>
      <c r="AB20" s="346">
        <f t="shared" ref="AB20:AB39" si="8">IF(AND(Z20&gt;0,$O$4&gt;0),($O$10-P20-W20*$O$8)/O20,0)</f>
        <v>24997.739999999998</v>
      </c>
      <c r="AC20" s="347">
        <f t="shared" ref="AC20:AC39" si="9">IF(AB20&gt;0,AB20+G20,0)</f>
        <v>24997.739999999998</v>
      </c>
      <c r="AD20" s="167">
        <v>1</v>
      </c>
      <c r="AE20" s="369"/>
      <c r="AF20" s="341">
        <f t="shared" ref="AF20:AF39" si="10">IF(P20&gt;0,ROUND(W20/P20,2),0)</f>
        <v>0</v>
      </c>
      <c r="AG20" s="342">
        <f t="shared" ref="AG20:AG39" si="11">IF($O$10&gt;0,ROUND(W20/$O$10,2),0)</f>
        <v>0</v>
      </c>
      <c r="AI20" s="217"/>
    </row>
    <row r="21" spans="1:35" ht="15" x14ac:dyDescent="0.25">
      <c r="A21" s="159">
        <f>A20+1</f>
        <v>2</v>
      </c>
      <c r="B21" s="107">
        <f t="shared" ref="B21:B39" si="12">IF(AND($A21&gt;=C$12,C$12&gt;0),0,IF(AND($A21&gt;=C$9,C$9&gt;0),C$10,IF(AND($A21&gt;=C$6,C$6&gt;0),C$7,0)))</f>
        <v>0</v>
      </c>
      <c r="C21" s="112">
        <f t="shared" ref="C21:C39" si="13">IF(AND($A21&gt;=C$12,C$12&gt;0),C$13,C20+B21)</f>
        <v>14</v>
      </c>
      <c r="D21" s="76"/>
      <c r="E21" s="107">
        <f t="shared" ref="E21:E39" si="14">IF(OR($A21&lt;2,AND(G$15&gt;0,$A21&gt;G$15)),0,IF(AND($A21&gt;=G$12,G$12&gt;0),G$13,IF(AND($A21&gt;=G$9,G$9&gt;0),G$10,IF(AND($A21&gt;=G$6,G$6&gt;0),G$7,0))))</f>
        <v>0</v>
      </c>
      <c r="F21" s="105">
        <f>G$2+E21</f>
        <v>12</v>
      </c>
      <c r="G21" s="100">
        <f t="shared" ref="G21:G39" si="15">G20+F21</f>
        <v>12</v>
      </c>
      <c r="H21" s="11"/>
      <c r="I21" s="7">
        <f t="shared" ref="I21:I39" si="16">IF(($A21&lt;K$4),1,IF(AND($A21&gt;K$15,K$15&gt;0),I20,IF(AND($A21&gt;=K$12,K$12&gt;0),ROUND(I20+K$13,4),IF(AND($A21&gt;=K$9,K$9&gt;0),ROUND(I20+K$10,4),IF(AND($A21&gt;=K$6,K$6&gt;0),ROUND(I20+K$7,4),K$3)))))</f>
        <v>1</v>
      </c>
      <c r="J21" s="110">
        <f t="shared" si="0"/>
        <v>0.01</v>
      </c>
      <c r="K21" s="8">
        <f>K20+ROUND(J21,3)</f>
        <v>0.02</v>
      </c>
      <c r="L21" s="153"/>
      <c r="M21" s="157">
        <f t="shared" si="1"/>
        <v>2.8</v>
      </c>
      <c r="N21" s="300">
        <f t="shared" si="2"/>
        <v>1.1199999999999999E-3</v>
      </c>
      <c r="O21" s="155">
        <f t="shared" si="3"/>
        <v>0.2</v>
      </c>
      <c r="P21" s="203">
        <f t="shared" ref="P21:P39" si="17">ROUND((ROUND(K20,2)*(G21-G20)*$O$4+P20+J21*$O$6),2)</f>
        <v>1.2</v>
      </c>
      <c r="Q21" s="216">
        <f t="shared" si="4"/>
        <v>4.7999999999999996E-4</v>
      </c>
      <c r="R21" s="119">
        <f>ROUND(P21/O21,0)</f>
        <v>6</v>
      </c>
      <c r="S21" s="120">
        <f>ROUND(R21/G21,2)</f>
        <v>0.5</v>
      </c>
      <c r="T21" s="124">
        <f t="shared" ref="T21:T39" si="18">R21+C21</f>
        <v>20</v>
      </c>
      <c r="U21" s="125">
        <f>ROUND(T21/G21,2)</f>
        <v>1.67</v>
      </c>
      <c r="V21" s="366"/>
      <c r="W21" s="339">
        <f t="shared" si="5"/>
        <v>2.2599999999999998</v>
      </c>
      <c r="X21" s="340">
        <f t="shared" ref="X21:X39" si="19">ROUND(P21+W21,2)</f>
        <v>3.46</v>
      </c>
      <c r="Y21" s="343"/>
      <c r="Z21" s="344">
        <f t="shared" si="6"/>
        <v>2496.54</v>
      </c>
      <c r="AA21" s="345">
        <f t="shared" si="7"/>
        <v>0</v>
      </c>
      <c r="AB21" s="346">
        <f t="shared" si="8"/>
        <v>12491.74</v>
      </c>
      <c r="AC21" s="347">
        <f t="shared" si="9"/>
        <v>12503.74</v>
      </c>
      <c r="AD21" s="159">
        <f t="shared" ref="AD21:AD83" si="20">AD20+1</f>
        <v>2</v>
      </c>
      <c r="AE21" s="369"/>
      <c r="AF21" s="341">
        <f t="shared" si="10"/>
        <v>1.88</v>
      </c>
      <c r="AG21" s="342">
        <f t="shared" si="11"/>
        <v>0</v>
      </c>
      <c r="AI21" s="217"/>
    </row>
    <row r="22" spans="1:35" ht="15" x14ac:dyDescent="0.25">
      <c r="A22" s="159">
        <f t="shared" ref="A22:A83" si="21">A21+1</f>
        <v>3</v>
      </c>
      <c r="B22" s="107">
        <f t="shared" si="12"/>
        <v>1</v>
      </c>
      <c r="C22" s="112">
        <f t="shared" si="13"/>
        <v>15</v>
      </c>
      <c r="D22" s="76"/>
      <c r="E22" s="107">
        <f t="shared" si="14"/>
        <v>2</v>
      </c>
      <c r="F22" s="105">
        <f>F21+E22</f>
        <v>14</v>
      </c>
      <c r="G22" s="100">
        <f>G21+F22</f>
        <v>26</v>
      </c>
      <c r="H22" s="11"/>
      <c r="I22" s="7">
        <f t="shared" si="16"/>
        <v>1.5</v>
      </c>
      <c r="J22" s="110">
        <f t="shared" si="0"/>
        <v>1.4999999999999999E-2</v>
      </c>
      <c r="K22" s="8">
        <f t="shared" ref="K22:K39" si="22">K21+ROUND(J22,3)</f>
        <v>3.5000000000000003E-2</v>
      </c>
      <c r="L22" s="153"/>
      <c r="M22" s="157">
        <f t="shared" si="1"/>
        <v>6</v>
      </c>
      <c r="N22" s="300">
        <f t="shared" si="2"/>
        <v>2.3999999999999998E-3</v>
      </c>
      <c r="O22" s="155">
        <f t="shared" si="3"/>
        <v>0.4</v>
      </c>
      <c r="P22" s="203">
        <f t="shared" si="17"/>
        <v>4</v>
      </c>
      <c r="Q22" s="216">
        <f t="shared" si="4"/>
        <v>1.6000000000000001E-3</v>
      </c>
      <c r="R22" s="119">
        <f t="shared" ref="R22:R39" si="23">ROUND(P22/O22,0)</f>
        <v>10</v>
      </c>
      <c r="S22" s="120">
        <f t="shared" ref="S22:S39" si="24">ROUND(R22/G22,2)</f>
        <v>0.38</v>
      </c>
      <c r="T22" s="124">
        <f t="shared" si="18"/>
        <v>25</v>
      </c>
      <c r="U22" s="125">
        <f t="shared" ref="U22:U39" si="25">ROUND(T22/G22,2)</f>
        <v>0.96</v>
      </c>
      <c r="V22" s="366"/>
      <c r="W22" s="339">
        <f t="shared" si="5"/>
        <v>3.96</v>
      </c>
      <c r="X22" s="340">
        <f t="shared" si="19"/>
        <v>7.96</v>
      </c>
      <c r="Y22" s="343"/>
      <c r="Z22" s="344">
        <f t="shared" si="6"/>
        <v>2492.04</v>
      </c>
      <c r="AA22" s="345">
        <f t="shared" si="7"/>
        <v>0</v>
      </c>
      <c r="AB22" s="346">
        <f t="shared" si="8"/>
        <v>6238.0199999999995</v>
      </c>
      <c r="AC22" s="347">
        <f t="shared" si="9"/>
        <v>6264.0199999999995</v>
      </c>
      <c r="AD22" s="159">
        <f t="shared" si="20"/>
        <v>3</v>
      </c>
      <c r="AE22" s="369"/>
      <c r="AF22" s="341">
        <f t="shared" si="10"/>
        <v>0.99</v>
      </c>
      <c r="AG22" s="342">
        <f t="shared" si="11"/>
        <v>0</v>
      </c>
      <c r="AI22" s="217"/>
    </row>
    <row r="23" spans="1:35" ht="15" x14ac:dyDescent="0.25">
      <c r="A23" s="159">
        <f t="shared" si="21"/>
        <v>4</v>
      </c>
      <c r="B23" s="107">
        <f t="shared" si="12"/>
        <v>1</v>
      </c>
      <c r="C23" s="112">
        <f t="shared" si="13"/>
        <v>16</v>
      </c>
      <c r="D23" s="76"/>
      <c r="E23" s="107">
        <f t="shared" si="14"/>
        <v>2</v>
      </c>
      <c r="F23" s="105">
        <f t="shared" ref="F23:F39" si="26">F22+E23</f>
        <v>16</v>
      </c>
      <c r="G23" s="100">
        <f t="shared" si="15"/>
        <v>42</v>
      </c>
      <c r="H23" s="11"/>
      <c r="I23" s="7">
        <f t="shared" si="16"/>
        <v>1.51</v>
      </c>
      <c r="J23" s="110">
        <f t="shared" si="0"/>
        <v>2.3E-2</v>
      </c>
      <c r="K23" s="8">
        <f t="shared" si="22"/>
        <v>5.8000000000000003E-2</v>
      </c>
      <c r="L23" s="153"/>
      <c r="M23" s="157">
        <f t="shared" si="1"/>
        <v>9.6</v>
      </c>
      <c r="N23" s="300">
        <f t="shared" si="2"/>
        <v>3.8399999999999997E-3</v>
      </c>
      <c r="O23" s="155">
        <f t="shared" si="3"/>
        <v>0.6</v>
      </c>
      <c r="P23" s="203">
        <f t="shared" si="17"/>
        <v>10.4</v>
      </c>
      <c r="Q23" s="216">
        <f t="shared" si="4"/>
        <v>4.1600000000000005E-3</v>
      </c>
      <c r="R23" s="119">
        <f t="shared" si="23"/>
        <v>17</v>
      </c>
      <c r="S23" s="120">
        <f t="shared" si="24"/>
        <v>0.4</v>
      </c>
      <c r="T23" s="124">
        <f t="shared" si="18"/>
        <v>33</v>
      </c>
      <c r="U23" s="125">
        <f t="shared" si="25"/>
        <v>0.79</v>
      </c>
      <c r="V23" s="366"/>
      <c r="W23" s="339">
        <f t="shared" si="5"/>
        <v>6.55</v>
      </c>
      <c r="X23" s="340">
        <f t="shared" si="19"/>
        <v>16.95</v>
      </c>
      <c r="Y23" s="343"/>
      <c r="Z23" s="344">
        <f t="shared" si="6"/>
        <v>2483.0500000000002</v>
      </c>
      <c r="AA23" s="345">
        <f t="shared" si="7"/>
        <v>0.01</v>
      </c>
      <c r="AB23" s="346">
        <f t="shared" si="8"/>
        <v>4147.1500000000005</v>
      </c>
      <c r="AC23" s="347">
        <f t="shared" si="9"/>
        <v>4189.1500000000005</v>
      </c>
      <c r="AD23" s="159">
        <f t="shared" si="20"/>
        <v>4</v>
      </c>
      <c r="AE23" s="369"/>
      <c r="AF23" s="341">
        <f t="shared" si="10"/>
        <v>0.63</v>
      </c>
      <c r="AG23" s="342">
        <f t="shared" si="11"/>
        <v>0</v>
      </c>
      <c r="AI23" s="217"/>
    </row>
    <row r="24" spans="1:35" ht="15" x14ac:dyDescent="0.25">
      <c r="A24" s="159">
        <f t="shared" si="21"/>
        <v>5</v>
      </c>
      <c r="B24" s="108">
        <f t="shared" si="12"/>
        <v>1</v>
      </c>
      <c r="C24" s="102">
        <f t="shared" si="13"/>
        <v>17</v>
      </c>
      <c r="D24" s="9"/>
      <c r="E24" s="108">
        <f t="shared" si="14"/>
        <v>2</v>
      </c>
      <c r="F24" s="101">
        <f t="shared" si="26"/>
        <v>18</v>
      </c>
      <c r="G24" s="102">
        <f t="shared" si="15"/>
        <v>60</v>
      </c>
      <c r="H24" s="9"/>
      <c r="I24" s="13">
        <f t="shared" si="16"/>
        <v>1.52</v>
      </c>
      <c r="J24" s="14">
        <f t="shared" si="0"/>
        <v>3.5000000000000003E-2</v>
      </c>
      <c r="K24" s="15">
        <f t="shared" si="22"/>
        <v>9.2999999999999999E-2</v>
      </c>
      <c r="L24" s="153"/>
      <c r="M24" s="158">
        <f t="shared" si="1"/>
        <v>15.3</v>
      </c>
      <c r="N24" s="301">
        <f t="shared" si="2"/>
        <v>6.1200000000000004E-3</v>
      </c>
      <c r="O24" s="156">
        <f t="shared" si="3"/>
        <v>0.9</v>
      </c>
      <c r="P24" s="204">
        <f t="shared" si="17"/>
        <v>21.2</v>
      </c>
      <c r="Q24" s="215">
        <f t="shared" si="4"/>
        <v>8.4799999999999997E-3</v>
      </c>
      <c r="R24" s="121">
        <f t="shared" si="23"/>
        <v>24</v>
      </c>
      <c r="S24" s="122">
        <f t="shared" si="24"/>
        <v>0.4</v>
      </c>
      <c r="T24" s="128">
        <f t="shared" si="18"/>
        <v>41</v>
      </c>
      <c r="U24" s="122">
        <f t="shared" si="25"/>
        <v>0.68</v>
      </c>
      <c r="V24" s="366"/>
      <c r="W24" s="348">
        <f t="shared" si="5"/>
        <v>10.51</v>
      </c>
      <c r="X24" s="349">
        <f t="shared" si="19"/>
        <v>31.71</v>
      </c>
      <c r="Y24" s="343"/>
      <c r="Z24" s="352">
        <f t="shared" si="6"/>
        <v>2468.29</v>
      </c>
      <c r="AA24" s="353">
        <f t="shared" si="7"/>
        <v>0.01</v>
      </c>
      <c r="AB24" s="354">
        <f t="shared" si="8"/>
        <v>2751.8866666666668</v>
      </c>
      <c r="AC24" s="355">
        <f t="shared" si="9"/>
        <v>2811.8866666666668</v>
      </c>
      <c r="AD24" s="159">
        <f t="shared" si="20"/>
        <v>5</v>
      </c>
      <c r="AE24" s="369"/>
      <c r="AF24" s="350">
        <f t="shared" si="10"/>
        <v>0.5</v>
      </c>
      <c r="AG24" s="351">
        <f t="shared" si="11"/>
        <v>0</v>
      </c>
      <c r="AI24" s="217"/>
    </row>
    <row r="25" spans="1:35" ht="15" x14ac:dyDescent="0.25">
      <c r="A25" s="159">
        <f t="shared" si="21"/>
        <v>6</v>
      </c>
      <c r="B25" s="107">
        <f t="shared" si="12"/>
        <v>1</v>
      </c>
      <c r="C25" s="112">
        <f t="shared" si="13"/>
        <v>18</v>
      </c>
      <c r="D25" s="76"/>
      <c r="E25" s="107">
        <f t="shared" si="14"/>
        <v>2</v>
      </c>
      <c r="F25" s="105">
        <f t="shared" si="26"/>
        <v>20</v>
      </c>
      <c r="G25" s="100">
        <f t="shared" si="15"/>
        <v>80</v>
      </c>
      <c r="H25" s="11"/>
      <c r="I25" s="7">
        <f t="shared" si="16"/>
        <v>1.53</v>
      </c>
      <c r="J25" s="110">
        <f t="shared" si="0"/>
        <v>5.3999999999999999E-2</v>
      </c>
      <c r="K25" s="8">
        <f t="shared" si="22"/>
        <v>0.14699999999999999</v>
      </c>
      <c r="L25" s="153"/>
      <c r="M25" s="157">
        <f t="shared" si="1"/>
        <v>27</v>
      </c>
      <c r="N25" s="300">
        <f t="shared" si="2"/>
        <v>1.0800000000000001E-2</v>
      </c>
      <c r="O25" s="155">
        <f t="shared" si="3"/>
        <v>1.5</v>
      </c>
      <c r="P25" s="203">
        <f t="shared" si="17"/>
        <v>39.200000000000003</v>
      </c>
      <c r="Q25" s="216">
        <f t="shared" si="4"/>
        <v>1.5679999999999999E-2</v>
      </c>
      <c r="R25" s="119">
        <f t="shared" si="23"/>
        <v>26</v>
      </c>
      <c r="S25" s="120">
        <f t="shared" si="24"/>
        <v>0.33</v>
      </c>
      <c r="T25" s="124">
        <f t="shared" si="18"/>
        <v>44</v>
      </c>
      <c r="U25" s="125">
        <f t="shared" si="25"/>
        <v>0.55000000000000004</v>
      </c>
      <c r="V25" s="366"/>
      <c r="W25" s="339">
        <f t="shared" si="5"/>
        <v>16.61</v>
      </c>
      <c r="X25" s="340">
        <f t="shared" si="19"/>
        <v>55.81</v>
      </c>
      <c r="Y25" s="343"/>
      <c r="Z25" s="344">
        <f t="shared" si="6"/>
        <v>2444.19</v>
      </c>
      <c r="AA25" s="345">
        <f t="shared" si="7"/>
        <v>0.02</v>
      </c>
      <c r="AB25" s="346">
        <f t="shared" si="8"/>
        <v>1638.3186666666668</v>
      </c>
      <c r="AC25" s="347">
        <f t="shared" si="9"/>
        <v>1718.3186666666668</v>
      </c>
      <c r="AD25" s="159">
        <f t="shared" si="20"/>
        <v>6</v>
      </c>
      <c r="AE25" s="369"/>
      <c r="AF25" s="341">
        <f t="shared" si="10"/>
        <v>0.42</v>
      </c>
      <c r="AG25" s="342">
        <f t="shared" si="11"/>
        <v>0.01</v>
      </c>
      <c r="AI25" s="217"/>
    </row>
    <row r="26" spans="1:35" ht="15" x14ac:dyDescent="0.25">
      <c r="A26" s="159">
        <f t="shared" si="21"/>
        <v>7</v>
      </c>
      <c r="B26" s="107">
        <f t="shared" si="12"/>
        <v>1</v>
      </c>
      <c r="C26" s="112">
        <f t="shared" si="13"/>
        <v>19</v>
      </c>
      <c r="D26" s="76"/>
      <c r="E26" s="107">
        <f t="shared" si="14"/>
        <v>4</v>
      </c>
      <c r="F26" s="105">
        <f t="shared" si="26"/>
        <v>24</v>
      </c>
      <c r="G26" s="100">
        <f t="shared" si="15"/>
        <v>104</v>
      </c>
      <c r="H26" s="11"/>
      <c r="I26" s="7">
        <f t="shared" si="16"/>
        <v>1.55</v>
      </c>
      <c r="J26" s="110">
        <f t="shared" si="0"/>
        <v>8.4000000000000005E-2</v>
      </c>
      <c r="K26" s="8">
        <f t="shared" si="22"/>
        <v>0.23099999999999998</v>
      </c>
      <c r="L26" s="153"/>
      <c r="M26" s="157">
        <f t="shared" si="1"/>
        <v>43.7</v>
      </c>
      <c r="N26" s="300">
        <f t="shared" si="2"/>
        <v>1.7480000000000002E-2</v>
      </c>
      <c r="O26" s="155">
        <f t="shared" si="3"/>
        <v>2.2999999999999998</v>
      </c>
      <c r="P26" s="203">
        <f t="shared" si="17"/>
        <v>75.2</v>
      </c>
      <c r="Q26" s="216">
        <f t="shared" si="4"/>
        <v>3.0080000000000003E-2</v>
      </c>
      <c r="R26" s="119">
        <f t="shared" si="23"/>
        <v>33</v>
      </c>
      <c r="S26" s="120">
        <f t="shared" si="24"/>
        <v>0.32</v>
      </c>
      <c r="T26" s="124">
        <f t="shared" si="18"/>
        <v>52</v>
      </c>
      <c r="U26" s="125">
        <f t="shared" si="25"/>
        <v>0.5</v>
      </c>
      <c r="V26" s="366"/>
      <c r="W26" s="339">
        <f t="shared" si="5"/>
        <v>26.1</v>
      </c>
      <c r="X26" s="340">
        <f t="shared" si="19"/>
        <v>101.3</v>
      </c>
      <c r="Y26" s="343"/>
      <c r="Z26" s="344">
        <f t="shared" si="6"/>
        <v>2398.6999999999998</v>
      </c>
      <c r="AA26" s="345">
        <f t="shared" si="7"/>
        <v>0.04</v>
      </c>
      <c r="AB26" s="346">
        <f t="shared" si="8"/>
        <v>1051.9913043478264</v>
      </c>
      <c r="AC26" s="347">
        <f t="shared" si="9"/>
        <v>1155.9913043478264</v>
      </c>
      <c r="AD26" s="159">
        <f t="shared" si="20"/>
        <v>7</v>
      </c>
      <c r="AE26" s="369"/>
      <c r="AF26" s="341">
        <f t="shared" si="10"/>
        <v>0.35</v>
      </c>
      <c r="AG26" s="342">
        <f t="shared" si="11"/>
        <v>0.01</v>
      </c>
      <c r="AI26" s="378">
        <v>2</v>
      </c>
    </row>
    <row r="27" spans="1:35" ht="15" x14ac:dyDescent="0.25">
      <c r="A27" s="159">
        <f t="shared" si="21"/>
        <v>8</v>
      </c>
      <c r="B27" s="107">
        <f t="shared" si="12"/>
        <v>1</v>
      </c>
      <c r="C27" s="112">
        <f t="shared" si="13"/>
        <v>20</v>
      </c>
      <c r="D27" s="76"/>
      <c r="E27" s="107">
        <f t="shared" si="14"/>
        <v>4</v>
      </c>
      <c r="F27" s="105">
        <f t="shared" si="26"/>
        <v>28</v>
      </c>
      <c r="G27" s="100">
        <f t="shared" si="15"/>
        <v>132</v>
      </c>
      <c r="H27" s="11"/>
      <c r="I27" s="7">
        <f t="shared" si="16"/>
        <v>1.57</v>
      </c>
      <c r="J27" s="110">
        <f t="shared" si="0"/>
        <v>0.13200000000000001</v>
      </c>
      <c r="K27" s="8">
        <f t="shared" si="22"/>
        <v>0.36299999999999999</v>
      </c>
      <c r="L27" s="153"/>
      <c r="M27" s="157">
        <f t="shared" si="1"/>
        <v>72</v>
      </c>
      <c r="N27" s="300">
        <f t="shared" si="2"/>
        <v>2.8799999999999999E-2</v>
      </c>
      <c r="O27" s="155">
        <f t="shared" si="3"/>
        <v>3.6</v>
      </c>
      <c r="P27" s="203">
        <f t="shared" si="17"/>
        <v>139.6</v>
      </c>
      <c r="Q27" s="216">
        <f t="shared" si="4"/>
        <v>5.5840000000000001E-2</v>
      </c>
      <c r="R27" s="119">
        <f t="shared" si="23"/>
        <v>39</v>
      </c>
      <c r="S27" s="120">
        <f t="shared" si="24"/>
        <v>0.3</v>
      </c>
      <c r="T27" s="124">
        <f t="shared" si="18"/>
        <v>59</v>
      </c>
      <c r="U27" s="125">
        <f t="shared" si="25"/>
        <v>0.45</v>
      </c>
      <c r="V27" s="366"/>
      <c r="W27" s="339">
        <f t="shared" si="5"/>
        <v>41.02</v>
      </c>
      <c r="X27" s="340">
        <f t="shared" si="19"/>
        <v>180.62</v>
      </c>
      <c r="Y27" s="343"/>
      <c r="Z27" s="344">
        <f t="shared" si="6"/>
        <v>2319.38</v>
      </c>
      <c r="AA27" s="345">
        <f t="shared" si="7"/>
        <v>7.0000000000000007E-2</v>
      </c>
      <c r="AB27" s="346">
        <f t="shared" si="8"/>
        <v>653.38777777777773</v>
      </c>
      <c r="AC27" s="347">
        <f t="shared" si="9"/>
        <v>785.38777777777773</v>
      </c>
      <c r="AD27" s="159">
        <f t="shared" si="20"/>
        <v>8</v>
      </c>
      <c r="AE27" s="369"/>
      <c r="AF27" s="341">
        <f t="shared" si="10"/>
        <v>0.28999999999999998</v>
      </c>
      <c r="AG27" s="342">
        <f t="shared" si="11"/>
        <v>0.02</v>
      </c>
      <c r="AI27" s="378"/>
    </row>
    <row r="28" spans="1:35" ht="17.25" customHeight="1" x14ac:dyDescent="0.25">
      <c r="A28" s="159">
        <f t="shared" si="21"/>
        <v>9</v>
      </c>
      <c r="B28" s="107">
        <f t="shared" si="12"/>
        <v>1</v>
      </c>
      <c r="C28" s="112">
        <f t="shared" si="13"/>
        <v>21</v>
      </c>
      <c r="D28" s="76"/>
      <c r="E28" s="107">
        <f t="shared" si="14"/>
        <v>4</v>
      </c>
      <c r="F28" s="105">
        <f t="shared" si="26"/>
        <v>32</v>
      </c>
      <c r="G28" s="100">
        <f t="shared" si="15"/>
        <v>164</v>
      </c>
      <c r="H28" s="11"/>
      <c r="I28" s="7">
        <f t="shared" si="16"/>
        <v>1.59</v>
      </c>
      <c r="J28" s="110">
        <f t="shared" si="0"/>
        <v>0.21</v>
      </c>
      <c r="K28" s="8">
        <f t="shared" si="22"/>
        <v>0.57299999999999995</v>
      </c>
      <c r="L28" s="153"/>
      <c r="M28" s="157">
        <f t="shared" si="1"/>
        <v>119.7</v>
      </c>
      <c r="N28" s="300">
        <f t="shared" si="2"/>
        <v>4.7879999999999999E-2</v>
      </c>
      <c r="O28" s="155">
        <f t="shared" si="3"/>
        <v>5.7</v>
      </c>
      <c r="P28" s="203">
        <f t="shared" si="17"/>
        <v>254.8</v>
      </c>
      <c r="Q28" s="216">
        <f t="shared" si="4"/>
        <v>0.10192000000000001</v>
      </c>
      <c r="R28" s="119">
        <f t="shared" si="23"/>
        <v>45</v>
      </c>
      <c r="S28" s="120">
        <f t="shared" si="24"/>
        <v>0.27</v>
      </c>
      <c r="T28" s="124">
        <f t="shared" si="18"/>
        <v>66</v>
      </c>
      <c r="U28" s="125">
        <f t="shared" si="25"/>
        <v>0.4</v>
      </c>
      <c r="V28" s="366"/>
      <c r="W28" s="339">
        <f t="shared" si="5"/>
        <v>64.75</v>
      </c>
      <c r="X28" s="340">
        <f t="shared" si="19"/>
        <v>319.55</v>
      </c>
      <c r="Y28" s="343"/>
      <c r="Z28" s="344">
        <f t="shared" si="6"/>
        <v>2180.4499999999998</v>
      </c>
      <c r="AA28" s="345">
        <f t="shared" si="7"/>
        <v>0.13</v>
      </c>
      <c r="AB28" s="346">
        <f t="shared" si="8"/>
        <v>391.62280701754383</v>
      </c>
      <c r="AC28" s="347">
        <f t="shared" si="9"/>
        <v>555.62280701754389</v>
      </c>
      <c r="AD28" s="159">
        <f t="shared" si="20"/>
        <v>9</v>
      </c>
      <c r="AE28" s="369"/>
      <c r="AF28" s="341">
        <f t="shared" si="10"/>
        <v>0.25</v>
      </c>
      <c r="AG28" s="342">
        <f t="shared" si="11"/>
        <v>0.03</v>
      </c>
      <c r="AI28" s="173"/>
    </row>
    <row r="29" spans="1:35" ht="15" x14ac:dyDescent="0.25">
      <c r="A29" s="159">
        <f t="shared" si="21"/>
        <v>10</v>
      </c>
      <c r="B29" s="108">
        <f t="shared" si="12"/>
        <v>1</v>
      </c>
      <c r="C29" s="102">
        <f t="shared" si="13"/>
        <v>22</v>
      </c>
      <c r="D29" s="9"/>
      <c r="E29" s="108">
        <f t="shared" si="14"/>
        <v>7</v>
      </c>
      <c r="F29" s="101">
        <f t="shared" si="26"/>
        <v>39</v>
      </c>
      <c r="G29" s="102">
        <f t="shared" si="15"/>
        <v>203</v>
      </c>
      <c r="H29" s="9"/>
      <c r="I29" s="13">
        <f t="shared" si="16"/>
        <v>1.62</v>
      </c>
      <c r="J29" s="14">
        <f t="shared" si="0"/>
        <v>0.34</v>
      </c>
      <c r="K29" s="15">
        <f t="shared" si="22"/>
        <v>0.91300000000000003</v>
      </c>
      <c r="L29" s="153"/>
      <c r="M29" s="158">
        <f t="shared" si="1"/>
        <v>200.2</v>
      </c>
      <c r="N29" s="301">
        <f t="shared" si="2"/>
        <v>8.0079999999999998E-2</v>
      </c>
      <c r="O29" s="156">
        <f t="shared" si="3"/>
        <v>9.1</v>
      </c>
      <c r="P29" s="204">
        <f t="shared" si="17"/>
        <v>477.1</v>
      </c>
      <c r="Q29" s="215">
        <f t="shared" si="4"/>
        <v>0.19084000000000001</v>
      </c>
      <c r="R29" s="121">
        <f t="shared" si="23"/>
        <v>52</v>
      </c>
      <c r="S29" s="122">
        <f t="shared" si="24"/>
        <v>0.26</v>
      </c>
      <c r="T29" s="128">
        <f t="shared" si="18"/>
        <v>74</v>
      </c>
      <c r="U29" s="122">
        <f t="shared" si="25"/>
        <v>0.36</v>
      </c>
      <c r="V29" s="366"/>
      <c r="W29" s="348">
        <f t="shared" si="5"/>
        <v>103.17</v>
      </c>
      <c r="X29" s="349">
        <f t="shared" si="19"/>
        <v>580.27</v>
      </c>
      <c r="Y29" s="343"/>
      <c r="Z29" s="352">
        <f t="shared" si="6"/>
        <v>1919.73</v>
      </c>
      <c r="AA29" s="353">
        <f t="shared" si="7"/>
        <v>0.23</v>
      </c>
      <c r="AB29" s="354">
        <f t="shared" si="8"/>
        <v>220.02923076923079</v>
      </c>
      <c r="AC29" s="355">
        <f t="shared" si="9"/>
        <v>423.02923076923082</v>
      </c>
      <c r="AD29" s="159">
        <f t="shared" si="20"/>
        <v>10</v>
      </c>
      <c r="AE29" s="369"/>
      <c r="AF29" s="350">
        <f t="shared" si="10"/>
        <v>0.22</v>
      </c>
      <c r="AG29" s="351">
        <f t="shared" si="11"/>
        <v>0.04</v>
      </c>
    </row>
    <row r="30" spans="1:35" ht="15" x14ac:dyDescent="0.25">
      <c r="A30" s="159">
        <f t="shared" si="21"/>
        <v>11</v>
      </c>
      <c r="B30" s="107">
        <f t="shared" si="12"/>
        <v>1</v>
      </c>
      <c r="C30" s="112">
        <f t="shared" si="13"/>
        <v>23</v>
      </c>
      <c r="D30" s="76"/>
      <c r="E30" s="107">
        <f t="shared" si="14"/>
        <v>7</v>
      </c>
      <c r="F30" s="105">
        <f t="shared" si="26"/>
        <v>46</v>
      </c>
      <c r="G30" s="100">
        <f t="shared" si="15"/>
        <v>249</v>
      </c>
      <c r="H30" s="11"/>
      <c r="I30" s="7">
        <f t="shared" si="16"/>
        <v>1.65</v>
      </c>
      <c r="J30" s="110">
        <f t="shared" si="0"/>
        <v>0.56100000000000005</v>
      </c>
      <c r="K30" s="8">
        <f t="shared" si="22"/>
        <v>1.4740000000000002</v>
      </c>
      <c r="L30" s="153"/>
      <c r="M30" s="157">
        <f t="shared" si="1"/>
        <v>338.1</v>
      </c>
      <c r="N30" s="300">
        <f t="shared" si="2"/>
        <v>0.13524</v>
      </c>
      <c r="O30" s="155">
        <f t="shared" si="3"/>
        <v>14.7</v>
      </c>
      <c r="P30" s="203">
        <f t="shared" si="17"/>
        <v>895.7</v>
      </c>
      <c r="Q30" s="216">
        <f t="shared" si="4"/>
        <v>0.35828000000000004</v>
      </c>
      <c r="R30" s="119">
        <f t="shared" si="23"/>
        <v>61</v>
      </c>
      <c r="S30" s="120">
        <f t="shared" si="24"/>
        <v>0.24</v>
      </c>
      <c r="T30" s="124">
        <f t="shared" si="18"/>
        <v>84</v>
      </c>
      <c r="U30" s="125">
        <f t="shared" si="25"/>
        <v>0.34</v>
      </c>
      <c r="V30" s="366"/>
      <c r="W30" s="339">
        <f t="shared" si="5"/>
        <v>166.56</v>
      </c>
      <c r="X30" s="340">
        <f t="shared" si="19"/>
        <v>1062.26</v>
      </c>
      <c r="Y30" s="343"/>
      <c r="Z30" s="344">
        <f t="shared" si="6"/>
        <v>1437.74</v>
      </c>
      <c r="AA30" s="345">
        <f t="shared" si="7"/>
        <v>0.42</v>
      </c>
      <c r="AB30" s="346">
        <f t="shared" si="8"/>
        <v>106.86993197278912</v>
      </c>
      <c r="AC30" s="347">
        <f t="shared" si="9"/>
        <v>355.86993197278912</v>
      </c>
      <c r="AD30" s="159">
        <f t="shared" si="20"/>
        <v>11</v>
      </c>
      <c r="AE30" s="369"/>
      <c r="AF30" s="341">
        <f t="shared" si="10"/>
        <v>0.19</v>
      </c>
      <c r="AG30" s="342">
        <f t="shared" si="11"/>
        <v>7.0000000000000007E-2</v>
      </c>
    </row>
    <row r="31" spans="1:35" ht="15" x14ac:dyDescent="0.25">
      <c r="A31" s="159">
        <f t="shared" si="21"/>
        <v>12</v>
      </c>
      <c r="B31" s="107">
        <f t="shared" si="12"/>
        <v>-1</v>
      </c>
      <c r="C31" s="112">
        <f t="shared" si="13"/>
        <v>22</v>
      </c>
      <c r="D31" s="76"/>
      <c r="E31" s="107">
        <f t="shared" si="14"/>
        <v>7</v>
      </c>
      <c r="F31" s="105">
        <f t="shared" si="26"/>
        <v>53</v>
      </c>
      <c r="G31" s="100">
        <f t="shared" si="15"/>
        <v>302</v>
      </c>
      <c r="H31" s="11"/>
      <c r="I31" s="7">
        <f t="shared" si="16"/>
        <v>1.68</v>
      </c>
      <c r="J31" s="110">
        <f t="shared" si="0"/>
        <v>0.94199999999999995</v>
      </c>
      <c r="K31" s="8">
        <f t="shared" si="22"/>
        <v>2.4160000000000004</v>
      </c>
      <c r="L31" s="153"/>
      <c r="M31" s="157">
        <f t="shared" si="1"/>
        <v>532.4</v>
      </c>
      <c r="N31" s="300">
        <f t="shared" si="2"/>
        <v>0.21295999999999998</v>
      </c>
      <c r="O31" s="155">
        <f t="shared" si="3"/>
        <v>24.2</v>
      </c>
      <c r="P31" s="203">
        <f t="shared" si="17"/>
        <v>1674.8</v>
      </c>
      <c r="Q31" s="216">
        <f t="shared" si="4"/>
        <v>0.66991999999999996</v>
      </c>
      <c r="R31" s="119">
        <f t="shared" si="23"/>
        <v>69</v>
      </c>
      <c r="S31" s="120">
        <f t="shared" si="24"/>
        <v>0.23</v>
      </c>
      <c r="T31" s="124">
        <f t="shared" si="18"/>
        <v>91</v>
      </c>
      <c r="U31" s="125">
        <f t="shared" si="25"/>
        <v>0.3</v>
      </c>
      <c r="V31" s="366"/>
      <c r="W31" s="339">
        <f t="shared" si="5"/>
        <v>273.01</v>
      </c>
      <c r="X31" s="340">
        <f t="shared" si="19"/>
        <v>1947.81</v>
      </c>
      <c r="Y31" s="343"/>
      <c r="Z31" s="344">
        <f t="shared" si="6"/>
        <v>552.19000000000005</v>
      </c>
      <c r="AA31" s="345">
        <f t="shared" si="7"/>
        <v>0.78</v>
      </c>
      <c r="AB31" s="346">
        <f t="shared" si="8"/>
        <v>31.842892561983476</v>
      </c>
      <c r="AC31" s="347">
        <f t="shared" si="9"/>
        <v>333.84289256198349</v>
      </c>
      <c r="AD31" s="159">
        <f t="shared" si="20"/>
        <v>12</v>
      </c>
      <c r="AE31" s="369"/>
      <c r="AF31" s="341">
        <f t="shared" si="10"/>
        <v>0.16</v>
      </c>
      <c r="AG31" s="342">
        <f t="shared" si="11"/>
        <v>0.11</v>
      </c>
    </row>
    <row r="32" spans="1:35" ht="15" x14ac:dyDescent="0.25">
      <c r="A32" s="159">
        <f t="shared" si="21"/>
        <v>13</v>
      </c>
      <c r="B32" s="107">
        <f t="shared" si="12"/>
        <v>-1</v>
      </c>
      <c r="C32" s="112">
        <f t="shared" si="13"/>
        <v>21</v>
      </c>
      <c r="D32" s="76"/>
      <c r="E32" s="107">
        <f t="shared" si="14"/>
        <v>7</v>
      </c>
      <c r="F32" s="105">
        <f t="shared" si="26"/>
        <v>60</v>
      </c>
      <c r="G32" s="100">
        <f t="shared" si="15"/>
        <v>362</v>
      </c>
      <c r="H32" s="11"/>
      <c r="I32" s="7">
        <f t="shared" si="16"/>
        <v>1.71</v>
      </c>
      <c r="J32" s="110">
        <f t="shared" si="0"/>
        <v>1.611</v>
      </c>
      <c r="K32" s="8">
        <f t="shared" si="22"/>
        <v>4.0270000000000001</v>
      </c>
      <c r="L32" s="153"/>
      <c r="M32" s="157">
        <f t="shared" si="1"/>
        <v>846.3</v>
      </c>
      <c r="N32" s="300">
        <f t="shared" si="2"/>
        <v>0.33851999999999999</v>
      </c>
      <c r="O32" s="155">
        <f t="shared" si="3"/>
        <v>40.299999999999997</v>
      </c>
      <c r="P32" s="203">
        <f t="shared" si="17"/>
        <v>3126.8</v>
      </c>
      <c r="Q32" s="216">
        <f t="shared" si="4"/>
        <v>1.2507200000000001</v>
      </c>
      <c r="R32" s="119">
        <f t="shared" si="23"/>
        <v>78</v>
      </c>
      <c r="S32" s="120">
        <f t="shared" si="24"/>
        <v>0.22</v>
      </c>
      <c r="T32" s="124">
        <f t="shared" si="18"/>
        <v>99</v>
      </c>
      <c r="U32" s="125">
        <f t="shared" si="25"/>
        <v>0.27</v>
      </c>
      <c r="V32" s="366"/>
      <c r="W32" s="339">
        <f t="shared" si="5"/>
        <v>455.05</v>
      </c>
      <c r="X32" s="340">
        <f t="shared" si="19"/>
        <v>3581.85</v>
      </c>
      <c r="Y32" s="343"/>
      <c r="Z32" s="344">
        <f t="shared" si="6"/>
        <v>-1081.8499999999999</v>
      </c>
      <c r="AA32" s="345">
        <f t="shared" si="7"/>
        <v>1.43</v>
      </c>
      <c r="AB32" s="346">
        <f t="shared" si="8"/>
        <v>0</v>
      </c>
      <c r="AC32" s="347">
        <f t="shared" si="9"/>
        <v>0</v>
      </c>
      <c r="AD32" s="159">
        <f t="shared" si="20"/>
        <v>13</v>
      </c>
      <c r="AE32" s="369"/>
      <c r="AF32" s="341">
        <f t="shared" si="10"/>
        <v>0.15</v>
      </c>
      <c r="AG32" s="342">
        <f t="shared" si="11"/>
        <v>0.18</v>
      </c>
    </row>
    <row r="33" spans="1:33" ht="15" x14ac:dyDescent="0.25">
      <c r="A33" s="159">
        <f t="shared" si="21"/>
        <v>14</v>
      </c>
      <c r="B33" s="107">
        <f t="shared" si="12"/>
        <v>-1</v>
      </c>
      <c r="C33" s="112">
        <f t="shared" si="13"/>
        <v>20</v>
      </c>
      <c r="D33" s="76"/>
      <c r="E33" s="107">
        <f t="shared" si="14"/>
        <v>0</v>
      </c>
      <c r="F33" s="105">
        <f t="shared" si="26"/>
        <v>60</v>
      </c>
      <c r="G33" s="100">
        <f t="shared" si="15"/>
        <v>422</v>
      </c>
      <c r="H33" s="11"/>
      <c r="I33" s="7">
        <f t="shared" si="16"/>
        <v>1.74</v>
      </c>
      <c r="J33" s="110">
        <f t="shared" si="0"/>
        <v>2.8029999999999999</v>
      </c>
      <c r="K33" s="8">
        <f t="shared" si="22"/>
        <v>6.83</v>
      </c>
      <c r="L33" s="153"/>
      <c r="M33" s="157">
        <f t="shared" si="1"/>
        <v>1366</v>
      </c>
      <c r="N33" s="300">
        <f t="shared" si="2"/>
        <v>0.5464</v>
      </c>
      <c r="O33" s="155">
        <f t="shared" si="3"/>
        <v>68.3</v>
      </c>
      <c r="P33" s="203">
        <f t="shared" si="17"/>
        <v>5544.8</v>
      </c>
      <c r="Q33" s="216">
        <f t="shared" si="4"/>
        <v>2.2179199999999999</v>
      </c>
      <c r="R33" s="119">
        <f t="shared" si="23"/>
        <v>81</v>
      </c>
      <c r="S33" s="120">
        <f t="shared" si="24"/>
        <v>0.19</v>
      </c>
      <c r="T33" s="124">
        <f t="shared" si="18"/>
        <v>101</v>
      </c>
      <c r="U33" s="125">
        <f t="shared" si="25"/>
        <v>0.24</v>
      </c>
      <c r="V33" s="366"/>
      <c r="W33" s="339">
        <f t="shared" si="5"/>
        <v>771.79</v>
      </c>
      <c r="X33" s="340">
        <f t="shared" si="19"/>
        <v>6316.59</v>
      </c>
      <c r="Y33" s="343"/>
      <c r="Z33" s="344">
        <f t="shared" si="6"/>
        <v>-3816.59</v>
      </c>
      <c r="AA33" s="345">
        <f t="shared" si="7"/>
        <v>2.5299999999999998</v>
      </c>
      <c r="AB33" s="346">
        <f t="shared" si="8"/>
        <v>0</v>
      </c>
      <c r="AC33" s="347">
        <f t="shared" si="9"/>
        <v>0</v>
      </c>
      <c r="AD33" s="159">
        <f t="shared" si="20"/>
        <v>14</v>
      </c>
      <c r="AE33" s="369"/>
      <c r="AF33" s="341">
        <f t="shared" si="10"/>
        <v>0.14000000000000001</v>
      </c>
      <c r="AG33" s="342">
        <f t="shared" si="11"/>
        <v>0.31</v>
      </c>
    </row>
    <row r="34" spans="1:33" ht="15" x14ac:dyDescent="0.25">
      <c r="A34" s="159">
        <f t="shared" si="21"/>
        <v>15</v>
      </c>
      <c r="B34" s="108">
        <f t="shared" si="12"/>
        <v>-1</v>
      </c>
      <c r="C34" s="102">
        <f t="shared" si="13"/>
        <v>19</v>
      </c>
      <c r="D34" s="9"/>
      <c r="E34" s="108">
        <f t="shared" si="14"/>
        <v>0</v>
      </c>
      <c r="F34" s="101">
        <f t="shared" si="26"/>
        <v>60</v>
      </c>
      <c r="G34" s="102">
        <f t="shared" si="15"/>
        <v>482</v>
      </c>
      <c r="H34" s="9"/>
      <c r="I34" s="13">
        <f t="shared" si="16"/>
        <v>1.77</v>
      </c>
      <c r="J34" s="14">
        <f t="shared" si="0"/>
        <v>4.9610000000000003</v>
      </c>
      <c r="K34" s="15">
        <f t="shared" si="22"/>
        <v>11.791</v>
      </c>
      <c r="L34" s="153"/>
      <c r="M34" s="158">
        <f t="shared" si="1"/>
        <v>2240.1</v>
      </c>
      <c r="N34" s="301">
        <f t="shared" si="2"/>
        <v>0.89603999999999995</v>
      </c>
      <c r="O34" s="156">
        <f t="shared" si="3"/>
        <v>117.9</v>
      </c>
      <c r="P34" s="204">
        <f t="shared" si="17"/>
        <v>9642.7999999999993</v>
      </c>
      <c r="Q34" s="215">
        <f t="shared" si="4"/>
        <v>3.8571199999999997</v>
      </c>
      <c r="R34" s="121">
        <f t="shared" si="23"/>
        <v>82</v>
      </c>
      <c r="S34" s="122">
        <f t="shared" si="24"/>
        <v>0.17</v>
      </c>
      <c r="T34" s="126">
        <f t="shared" si="18"/>
        <v>101</v>
      </c>
      <c r="U34" s="127">
        <f t="shared" si="25"/>
        <v>0.21</v>
      </c>
      <c r="V34" s="366"/>
      <c r="W34" s="348">
        <f t="shared" si="5"/>
        <v>1332.38</v>
      </c>
      <c r="X34" s="349">
        <f t="shared" si="19"/>
        <v>10975.18</v>
      </c>
      <c r="Y34" s="343"/>
      <c r="Z34" s="352">
        <f t="shared" si="6"/>
        <v>-8475.18</v>
      </c>
      <c r="AA34" s="353">
        <f t="shared" si="7"/>
        <v>4.3899999999999997</v>
      </c>
      <c r="AB34" s="354">
        <f t="shared" si="8"/>
        <v>0</v>
      </c>
      <c r="AC34" s="355">
        <f t="shared" si="9"/>
        <v>0</v>
      </c>
      <c r="AD34" s="159">
        <f t="shared" si="20"/>
        <v>15</v>
      </c>
      <c r="AE34" s="369"/>
      <c r="AF34" s="350">
        <f t="shared" si="10"/>
        <v>0.14000000000000001</v>
      </c>
      <c r="AG34" s="351">
        <f t="shared" si="11"/>
        <v>0.53</v>
      </c>
    </row>
    <row r="35" spans="1:33" ht="15" x14ac:dyDescent="0.25">
      <c r="A35" s="159">
        <f t="shared" si="21"/>
        <v>16</v>
      </c>
      <c r="B35" s="107">
        <f t="shared" si="12"/>
        <v>-1</v>
      </c>
      <c r="C35" s="112">
        <f t="shared" si="13"/>
        <v>18</v>
      </c>
      <c r="D35" s="76"/>
      <c r="E35" s="107">
        <f t="shared" si="14"/>
        <v>0</v>
      </c>
      <c r="F35" s="105">
        <f t="shared" si="26"/>
        <v>60</v>
      </c>
      <c r="G35" s="100">
        <f t="shared" si="15"/>
        <v>542</v>
      </c>
      <c r="H35" s="11"/>
      <c r="I35" s="7">
        <f t="shared" si="16"/>
        <v>1.8</v>
      </c>
      <c r="J35" s="110">
        <f t="shared" si="0"/>
        <v>8.93</v>
      </c>
      <c r="K35" s="8">
        <f t="shared" si="22"/>
        <v>20.721</v>
      </c>
      <c r="L35" s="153"/>
      <c r="M35" s="157">
        <f t="shared" si="1"/>
        <v>3729.6</v>
      </c>
      <c r="N35" s="300">
        <f t="shared" si="2"/>
        <v>1.4918400000000001</v>
      </c>
      <c r="O35" s="155">
        <f t="shared" si="3"/>
        <v>207.2</v>
      </c>
      <c r="P35" s="203">
        <f t="shared" si="17"/>
        <v>16716.8</v>
      </c>
      <c r="Q35" s="216">
        <f t="shared" si="4"/>
        <v>6.6867199999999993</v>
      </c>
      <c r="R35" s="119">
        <f t="shared" si="23"/>
        <v>81</v>
      </c>
      <c r="S35" s="120">
        <f t="shared" si="24"/>
        <v>0.15</v>
      </c>
      <c r="T35" s="124">
        <f t="shared" si="18"/>
        <v>99</v>
      </c>
      <c r="U35" s="125">
        <f t="shared" si="25"/>
        <v>0.18</v>
      </c>
      <c r="V35" s="366"/>
      <c r="W35" s="339">
        <f t="shared" si="5"/>
        <v>2341.4699999999998</v>
      </c>
      <c r="X35" s="340">
        <f t="shared" si="19"/>
        <v>19058.27</v>
      </c>
      <c r="Y35" s="343"/>
      <c r="Z35" s="344">
        <f t="shared" si="6"/>
        <v>-16558.27</v>
      </c>
      <c r="AA35" s="345">
        <f t="shared" si="7"/>
        <v>7.62</v>
      </c>
      <c r="AB35" s="346">
        <f t="shared" si="8"/>
        <v>0</v>
      </c>
      <c r="AC35" s="347">
        <f t="shared" si="9"/>
        <v>0</v>
      </c>
      <c r="AD35" s="159">
        <f t="shared" si="20"/>
        <v>16</v>
      </c>
      <c r="AE35" s="369"/>
      <c r="AF35" s="341">
        <f t="shared" si="10"/>
        <v>0.14000000000000001</v>
      </c>
      <c r="AG35" s="342">
        <f t="shared" si="11"/>
        <v>0.94</v>
      </c>
    </row>
    <row r="36" spans="1:33" ht="15" x14ac:dyDescent="0.25">
      <c r="A36" s="159">
        <f t="shared" si="21"/>
        <v>17</v>
      </c>
      <c r="B36" s="107">
        <f t="shared" si="12"/>
        <v>-1</v>
      </c>
      <c r="C36" s="112">
        <f t="shared" si="13"/>
        <v>17</v>
      </c>
      <c r="D36" s="76"/>
      <c r="E36" s="107">
        <f t="shared" si="14"/>
        <v>0</v>
      </c>
      <c r="F36" s="105">
        <f t="shared" si="26"/>
        <v>60</v>
      </c>
      <c r="G36" s="100">
        <f t="shared" si="15"/>
        <v>602</v>
      </c>
      <c r="H36" s="11"/>
      <c r="I36" s="7">
        <f t="shared" si="16"/>
        <v>1.83</v>
      </c>
      <c r="J36" s="110">
        <f t="shared" si="0"/>
        <v>16.341999999999999</v>
      </c>
      <c r="K36" s="8">
        <f t="shared" si="22"/>
        <v>37.063000000000002</v>
      </c>
      <c r="L36" s="153"/>
      <c r="M36" s="157">
        <f t="shared" si="1"/>
        <v>6300.2</v>
      </c>
      <c r="N36" s="300">
        <f t="shared" si="2"/>
        <v>2.5200800000000001</v>
      </c>
      <c r="O36" s="155">
        <f t="shared" si="3"/>
        <v>370.6</v>
      </c>
      <c r="P36" s="203">
        <f t="shared" si="17"/>
        <v>29148.799999999999</v>
      </c>
      <c r="Q36" s="216">
        <f t="shared" si="4"/>
        <v>11.659520000000001</v>
      </c>
      <c r="R36" s="119">
        <f t="shared" si="23"/>
        <v>79</v>
      </c>
      <c r="S36" s="120">
        <f t="shared" si="24"/>
        <v>0.13</v>
      </c>
      <c r="T36" s="124">
        <f t="shared" si="18"/>
        <v>96</v>
      </c>
      <c r="U36" s="125">
        <f t="shared" si="25"/>
        <v>0.16</v>
      </c>
      <c r="V36" s="366"/>
      <c r="W36" s="339">
        <f t="shared" si="5"/>
        <v>4188.12</v>
      </c>
      <c r="X36" s="340">
        <f t="shared" si="19"/>
        <v>33336.92</v>
      </c>
      <c r="Y36" s="343"/>
      <c r="Z36" s="344">
        <f t="shared" si="6"/>
        <v>-30836.92</v>
      </c>
      <c r="AA36" s="345">
        <f t="shared" si="7"/>
        <v>13.33</v>
      </c>
      <c r="AB36" s="346">
        <f t="shared" si="8"/>
        <v>0</v>
      </c>
      <c r="AC36" s="347">
        <f t="shared" si="9"/>
        <v>0</v>
      </c>
      <c r="AD36" s="159">
        <f t="shared" si="20"/>
        <v>17</v>
      </c>
      <c r="AE36" s="369"/>
      <c r="AF36" s="341">
        <f t="shared" si="10"/>
        <v>0.14000000000000001</v>
      </c>
      <c r="AG36" s="342">
        <f t="shared" si="11"/>
        <v>1.68</v>
      </c>
    </row>
    <row r="37" spans="1:33" ht="15" x14ac:dyDescent="0.25">
      <c r="A37" s="159">
        <f t="shared" si="21"/>
        <v>18</v>
      </c>
      <c r="B37" s="107">
        <f t="shared" si="12"/>
        <v>-1</v>
      </c>
      <c r="C37" s="112">
        <f t="shared" si="13"/>
        <v>16</v>
      </c>
      <c r="D37" s="76"/>
      <c r="E37" s="107">
        <f t="shared" si="14"/>
        <v>0</v>
      </c>
      <c r="F37" s="105">
        <f t="shared" si="26"/>
        <v>60</v>
      </c>
      <c r="G37" s="100">
        <f t="shared" si="15"/>
        <v>662</v>
      </c>
      <c r="H37" s="11"/>
      <c r="I37" s="7">
        <f t="shared" si="16"/>
        <v>1.86</v>
      </c>
      <c r="J37" s="110">
        <f t="shared" si="0"/>
        <v>30.396000000000001</v>
      </c>
      <c r="K37" s="8">
        <f t="shared" si="22"/>
        <v>67.459000000000003</v>
      </c>
      <c r="L37" s="153"/>
      <c r="M37" s="157">
        <f t="shared" si="1"/>
        <v>10793.6</v>
      </c>
      <c r="N37" s="300">
        <f t="shared" si="2"/>
        <v>4.3174400000000004</v>
      </c>
      <c r="O37" s="155">
        <f t="shared" si="3"/>
        <v>674.6</v>
      </c>
      <c r="P37" s="203">
        <f t="shared" si="17"/>
        <v>51384.800000000003</v>
      </c>
      <c r="Q37" s="216">
        <f t="shared" si="4"/>
        <v>20.553920000000002</v>
      </c>
      <c r="R37" s="119">
        <f t="shared" si="23"/>
        <v>76</v>
      </c>
      <c r="S37" s="120">
        <f t="shared" si="24"/>
        <v>0.11</v>
      </c>
      <c r="T37" s="124">
        <f t="shared" si="18"/>
        <v>92</v>
      </c>
      <c r="U37" s="125">
        <f t="shared" si="25"/>
        <v>0.14000000000000001</v>
      </c>
      <c r="V37" s="366"/>
      <c r="W37" s="339">
        <f t="shared" si="5"/>
        <v>7622.87</v>
      </c>
      <c r="X37" s="340">
        <f t="shared" si="19"/>
        <v>59007.67</v>
      </c>
      <c r="Y37" s="343"/>
      <c r="Z37" s="344">
        <f t="shared" si="6"/>
        <v>-56507.67</v>
      </c>
      <c r="AA37" s="345">
        <f t="shared" si="7"/>
        <v>23.6</v>
      </c>
      <c r="AB37" s="346">
        <f t="shared" si="8"/>
        <v>0</v>
      </c>
      <c r="AC37" s="347">
        <f t="shared" si="9"/>
        <v>0</v>
      </c>
      <c r="AD37" s="159">
        <f t="shared" si="20"/>
        <v>18</v>
      </c>
      <c r="AE37" s="369"/>
      <c r="AF37" s="341">
        <f t="shared" si="10"/>
        <v>0.15</v>
      </c>
      <c r="AG37" s="342">
        <f t="shared" si="11"/>
        <v>3.05</v>
      </c>
    </row>
    <row r="38" spans="1:33" ht="15" x14ac:dyDescent="0.25">
      <c r="A38" s="159">
        <f t="shared" si="21"/>
        <v>19</v>
      </c>
      <c r="B38" s="107">
        <f t="shared" si="12"/>
        <v>-1</v>
      </c>
      <c r="C38" s="112">
        <f t="shared" si="13"/>
        <v>15</v>
      </c>
      <c r="D38" s="76"/>
      <c r="E38" s="107">
        <f t="shared" si="14"/>
        <v>0</v>
      </c>
      <c r="F38" s="105">
        <f t="shared" si="26"/>
        <v>60</v>
      </c>
      <c r="G38" s="100">
        <f t="shared" si="15"/>
        <v>722</v>
      </c>
      <c r="H38" s="11"/>
      <c r="I38" s="7">
        <f t="shared" si="16"/>
        <v>1.89</v>
      </c>
      <c r="J38" s="110">
        <f t="shared" si="0"/>
        <v>57.448</v>
      </c>
      <c r="K38" s="8">
        <f t="shared" si="22"/>
        <v>124.90700000000001</v>
      </c>
      <c r="L38" s="153"/>
      <c r="M38" s="157">
        <f t="shared" si="1"/>
        <v>18736.5</v>
      </c>
      <c r="N38" s="300">
        <f t="shared" si="2"/>
        <v>7.4946000000000002</v>
      </c>
      <c r="O38" s="155">
        <f t="shared" si="3"/>
        <v>1249.0999999999999</v>
      </c>
      <c r="P38" s="203">
        <f t="shared" si="17"/>
        <v>91860.800000000003</v>
      </c>
      <c r="Q38" s="216">
        <f t="shared" si="4"/>
        <v>36.744320000000002</v>
      </c>
      <c r="R38" s="119">
        <f t="shared" si="23"/>
        <v>74</v>
      </c>
      <c r="S38" s="120">
        <f t="shared" si="24"/>
        <v>0.1</v>
      </c>
      <c r="T38" s="124">
        <f t="shared" si="18"/>
        <v>89</v>
      </c>
      <c r="U38" s="125">
        <f t="shared" si="25"/>
        <v>0.12</v>
      </c>
      <c r="V38" s="366"/>
      <c r="W38" s="339">
        <f t="shared" si="5"/>
        <v>14114.49</v>
      </c>
      <c r="X38" s="340">
        <f t="shared" si="19"/>
        <v>105975.29</v>
      </c>
      <c r="Y38" s="343"/>
      <c r="Z38" s="344">
        <f t="shared" si="6"/>
        <v>-103475.29</v>
      </c>
      <c r="AA38" s="345">
        <f t="shared" si="7"/>
        <v>42.39</v>
      </c>
      <c r="AB38" s="346">
        <f t="shared" si="8"/>
        <v>0</v>
      </c>
      <c r="AC38" s="347">
        <f t="shared" si="9"/>
        <v>0</v>
      </c>
      <c r="AD38" s="159">
        <f t="shared" si="20"/>
        <v>19</v>
      </c>
      <c r="AE38" s="369"/>
      <c r="AF38" s="341">
        <f t="shared" si="10"/>
        <v>0.15</v>
      </c>
      <c r="AG38" s="342">
        <f t="shared" si="11"/>
        <v>5.65</v>
      </c>
    </row>
    <row r="39" spans="1:33" ht="15" x14ac:dyDescent="0.25">
      <c r="A39" s="159">
        <f t="shared" si="21"/>
        <v>20</v>
      </c>
      <c r="B39" s="108">
        <f t="shared" si="12"/>
        <v>-1</v>
      </c>
      <c r="C39" s="102">
        <f t="shared" si="13"/>
        <v>14</v>
      </c>
      <c r="D39" s="9"/>
      <c r="E39" s="108">
        <f t="shared" si="14"/>
        <v>0</v>
      </c>
      <c r="F39" s="101">
        <f t="shared" si="26"/>
        <v>60</v>
      </c>
      <c r="G39" s="102">
        <f t="shared" si="15"/>
        <v>782</v>
      </c>
      <c r="H39" s="9"/>
      <c r="I39" s="13">
        <f t="shared" si="16"/>
        <v>1.92</v>
      </c>
      <c r="J39" s="14">
        <f t="shared" si="0"/>
        <v>110.3</v>
      </c>
      <c r="K39" s="15">
        <f t="shared" si="22"/>
        <v>235.20699999999999</v>
      </c>
      <c r="L39" s="153"/>
      <c r="M39" s="158">
        <f t="shared" si="1"/>
        <v>32929.4</v>
      </c>
      <c r="N39" s="301">
        <f t="shared" si="2"/>
        <v>13.171760000000001</v>
      </c>
      <c r="O39" s="156">
        <f t="shared" si="3"/>
        <v>2352.1</v>
      </c>
      <c r="P39" s="204">
        <f t="shared" si="17"/>
        <v>166806.79999999999</v>
      </c>
      <c r="Q39" s="215">
        <f t="shared" si="4"/>
        <v>66.722719999999995</v>
      </c>
      <c r="R39" s="121">
        <f t="shared" si="23"/>
        <v>71</v>
      </c>
      <c r="S39" s="122">
        <f t="shared" si="24"/>
        <v>0.09</v>
      </c>
      <c r="T39" s="126">
        <f t="shared" si="18"/>
        <v>85</v>
      </c>
      <c r="U39" s="127">
        <f t="shared" si="25"/>
        <v>0.11</v>
      </c>
      <c r="V39" s="366"/>
      <c r="W39" s="348">
        <f t="shared" si="5"/>
        <v>26578.39</v>
      </c>
      <c r="X39" s="349">
        <f t="shared" si="19"/>
        <v>193385.19</v>
      </c>
      <c r="Y39" s="343"/>
      <c r="Z39" s="352">
        <f t="shared" si="6"/>
        <v>-190885.19</v>
      </c>
      <c r="AA39" s="353">
        <f t="shared" si="7"/>
        <v>77.349999999999994</v>
      </c>
      <c r="AB39" s="354">
        <f t="shared" si="8"/>
        <v>0</v>
      </c>
      <c r="AC39" s="355">
        <f t="shared" si="9"/>
        <v>0</v>
      </c>
      <c r="AD39" s="159">
        <f t="shared" si="20"/>
        <v>20</v>
      </c>
      <c r="AE39" s="369"/>
      <c r="AF39" s="350">
        <f t="shared" si="10"/>
        <v>0.16</v>
      </c>
      <c r="AG39" s="351">
        <f t="shared" si="11"/>
        <v>10.63</v>
      </c>
    </row>
    <row r="40" spans="1:33" ht="15" x14ac:dyDescent="0.25">
      <c r="A40" s="159">
        <f t="shared" si="21"/>
        <v>21</v>
      </c>
      <c r="B40" s="107">
        <f t="shared" ref="B40:B83" si="27">IF(AND($A40&gt;=C$12,C$12&gt;0),0,IF(AND($A40&gt;=C$9,C$9&gt;0),C$10,IF(AND($A40&gt;=C$6,C$6&gt;0),C$7,0)))</f>
        <v>-1</v>
      </c>
      <c r="C40" s="112">
        <f t="shared" ref="C40:C83" si="28">IF(AND($A40&gt;=C$12,C$12&gt;0),C$13,C39+B40)</f>
        <v>13</v>
      </c>
      <c r="D40" s="76"/>
      <c r="E40" s="107">
        <f t="shared" ref="E40:E83" si="29">IF(OR($A40&lt;2,AND(G$15&gt;0,$A40&gt;G$15)),0,IF(AND($A40&gt;=G$12,G$12&gt;0),G$13,IF(AND($A40&gt;=G$9,G$9&gt;0),G$10,IF(AND($A40&gt;=G$6,G$6&gt;0),G$7,0))))</f>
        <v>0</v>
      </c>
      <c r="F40" s="105">
        <f t="shared" ref="F40:F83" si="30">F39+E40</f>
        <v>60</v>
      </c>
      <c r="G40" s="100">
        <f t="shared" ref="G40:G83" si="31">G39+F40</f>
        <v>842</v>
      </c>
      <c r="H40" s="11"/>
      <c r="I40" s="7">
        <f t="shared" ref="I40:I83" si="32">IF(($A40&lt;K$4),1,IF(AND($A40&gt;K$15,K$15&gt;0),I39,IF(AND($A40&gt;=K$12,K$12&gt;0),ROUND(I39+K$13,4),IF(AND($A40&gt;=K$9,K$9&gt;0),ROUND(I39+K$10,4),IF(AND($A40&gt;=K$6,K$6&gt;0),ROUND(I39+K$7,4),K$3)))))</f>
        <v>1.95</v>
      </c>
      <c r="J40" s="110">
        <f t="shared" ref="J40:J83" si="33">IF($A40&lt;K$4, K$2, IF(K$1=0,IF(K$16&gt;0,IF(K$2*K$16&lt;ROUND(J39*I40, 3),K$2*K$16,ROUND(J39*I40, 3)),ROUND(J39*I40, 3)),IF(K$16&gt;0,IF(K$2*K$16&lt;ROUND(K$2*I40, 3),K$2*K$16,ROUND(K$2*I40, 3)),ROUND(K$2*I40, 3))))</f>
        <v>215.08500000000001</v>
      </c>
      <c r="K40" s="8">
        <f t="shared" ref="K40:K83" si="34">K39+ROUND(J40,3)</f>
        <v>450.29200000000003</v>
      </c>
      <c r="L40" s="153"/>
      <c r="M40" s="157">
        <f t="shared" ref="M40:M83" si="35">ROUND(C40*O40-K40*$O$6,2)</f>
        <v>58537.7</v>
      </c>
      <c r="N40" s="300">
        <f t="shared" si="2"/>
        <v>23.41508</v>
      </c>
      <c r="O40" s="155">
        <f t="shared" ref="O40:O83" si="36">ROUND(ROUND(K40,2)*$O$4,2)</f>
        <v>4502.8999999999996</v>
      </c>
      <c r="P40" s="203">
        <f t="shared" ref="P40:P83" si="37">ROUND((ROUND(K39,2)*(G40-G39)*$O$4+P39+J40*$O$6),2)</f>
        <v>307932.79999999999</v>
      </c>
      <c r="Q40" s="216">
        <f t="shared" si="4"/>
        <v>123.17312</v>
      </c>
      <c r="R40" s="119">
        <f t="shared" ref="R40:R83" si="38">ROUND(P40/O40,0)</f>
        <v>68</v>
      </c>
      <c r="S40" s="120">
        <f t="shared" ref="S40:S83" si="39">ROUND(R40/G40,2)</f>
        <v>0.08</v>
      </c>
      <c r="T40" s="124">
        <f t="shared" ref="T40:T83" si="40">R40+C40</f>
        <v>81</v>
      </c>
      <c r="U40" s="125">
        <f t="shared" ref="U40:U83" si="41">ROUND(T40/G40,2)</f>
        <v>0.1</v>
      </c>
      <c r="V40" s="366"/>
      <c r="W40" s="339">
        <f t="shared" ref="W40:W83" si="42">ROUND(K40*$O$7,2)</f>
        <v>50883</v>
      </c>
      <c r="X40" s="340">
        <f t="shared" ref="X40:X83" si="43">ROUND(P40+W40,2)</f>
        <v>358815.8</v>
      </c>
      <c r="Y40" s="343"/>
      <c r="Z40" s="344">
        <f t="shared" ref="Z40:Z83" si="44">IF($O$10&gt;0,ROUND($O$10-X40,2),0)</f>
        <v>-356315.8</v>
      </c>
      <c r="AA40" s="345">
        <f t="shared" ref="AA40:AA83" si="45">IF($O$10&gt;0,ROUND(X40/$O$10,2),0)</f>
        <v>143.53</v>
      </c>
      <c r="AB40" s="346">
        <f t="shared" ref="AB40:AB83" si="46">IF(AND(Z40&gt;0,$O$4&gt;0),($O$10-P40-W40*$O$8)/O40,0)</f>
        <v>0</v>
      </c>
      <c r="AC40" s="347">
        <f t="shared" ref="AC40:AC83" si="47">IF(AB40&gt;0,AB40+G40,0)</f>
        <v>0</v>
      </c>
      <c r="AD40" s="159">
        <f t="shared" si="20"/>
        <v>21</v>
      </c>
      <c r="AE40" s="369"/>
      <c r="AF40" s="341">
        <f t="shared" ref="AF40:AF83" si="48">IF(P40&gt;0,ROUND(W40/P40,2),0)</f>
        <v>0.17</v>
      </c>
      <c r="AG40" s="342">
        <f t="shared" ref="AG40:AG83" si="49">IF($O$10&gt;0,ROUND(W40/$O$10,2),0)</f>
        <v>20.350000000000001</v>
      </c>
    </row>
    <row r="41" spans="1:33" ht="15" x14ac:dyDescent="0.25">
      <c r="A41" s="159">
        <f t="shared" si="21"/>
        <v>22</v>
      </c>
      <c r="B41" s="107">
        <f t="shared" si="27"/>
        <v>-1</v>
      </c>
      <c r="C41" s="112">
        <f t="shared" si="28"/>
        <v>12</v>
      </c>
      <c r="D41" s="76"/>
      <c r="E41" s="107">
        <f t="shared" si="29"/>
        <v>0</v>
      </c>
      <c r="F41" s="105">
        <f t="shared" si="30"/>
        <v>60</v>
      </c>
      <c r="G41" s="100">
        <f t="shared" si="31"/>
        <v>902</v>
      </c>
      <c r="H41" s="11"/>
      <c r="I41" s="7">
        <f t="shared" si="32"/>
        <v>1.98</v>
      </c>
      <c r="J41" s="110">
        <f t="shared" si="33"/>
        <v>425.86799999999999</v>
      </c>
      <c r="K41" s="8">
        <f t="shared" si="34"/>
        <v>876.16000000000008</v>
      </c>
      <c r="L41" s="153"/>
      <c r="M41" s="157">
        <f t="shared" si="35"/>
        <v>105139.2</v>
      </c>
      <c r="N41" s="300">
        <f t="shared" si="2"/>
        <v>42.055679999999995</v>
      </c>
      <c r="O41" s="155">
        <f t="shared" si="36"/>
        <v>8761.6</v>
      </c>
      <c r="P41" s="203">
        <f t="shared" si="37"/>
        <v>578106.80000000005</v>
      </c>
      <c r="Q41" s="216">
        <f t="shared" si="4"/>
        <v>231.24272000000002</v>
      </c>
      <c r="R41" s="119">
        <f t="shared" si="38"/>
        <v>66</v>
      </c>
      <c r="S41" s="120">
        <f t="shared" si="39"/>
        <v>7.0000000000000007E-2</v>
      </c>
      <c r="T41" s="124">
        <f t="shared" si="40"/>
        <v>78</v>
      </c>
      <c r="U41" s="125">
        <f t="shared" si="41"/>
        <v>0.09</v>
      </c>
      <c r="V41" s="366"/>
      <c r="W41" s="339">
        <f t="shared" si="42"/>
        <v>99006.080000000002</v>
      </c>
      <c r="X41" s="340">
        <f t="shared" si="43"/>
        <v>677112.88</v>
      </c>
      <c r="Y41" s="343"/>
      <c r="Z41" s="344">
        <f t="shared" si="44"/>
        <v>-674612.88</v>
      </c>
      <c r="AA41" s="345">
        <f t="shared" si="45"/>
        <v>270.85000000000002</v>
      </c>
      <c r="AB41" s="346">
        <f t="shared" si="46"/>
        <v>0</v>
      </c>
      <c r="AC41" s="347">
        <f t="shared" si="47"/>
        <v>0</v>
      </c>
      <c r="AD41" s="159">
        <f t="shared" si="20"/>
        <v>22</v>
      </c>
      <c r="AE41" s="369"/>
      <c r="AF41" s="341">
        <f t="shared" si="48"/>
        <v>0.17</v>
      </c>
      <c r="AG41" s="342">
        <f t="shared" si="49"/>
        <v>39.6</v>
      </c>
    </row>
    <row r="42" spans="1:33" ht="15" x14ac:dyDescent="0.25">
      <c r="A42" s="159">
        <f t="shared" si="21"/>
        <v>23</v>
      </c>
      <c r="B42" s="107">
        <f t="shared" si="27"/>
        <v>-1</v>
      </c>
      <c r="C42" s="112">
        <f t="shared" si="28"/>
        <v>11</v>
      </c>
      <c r="D42" s="76"/>
      <c r="E42" s="107">
        <f t="shared" si="29"/>
        <v>0</v>
      </c>
      <c r="F42" s="105">
        <f t="shared" si="30"/>
        <v>60</v>
      </c>
      <c r="G42" s="100">
        <f t="shared" si="31"/>
        <v>962</v>
      </c>
      <c r="H42" s="11"/>
      <c r="I42" s="7">
        <f t="shared" si="32"/>
        <v>2.0099999999999998</v>
      </c>
      <c r="J42" s="110">
        <f t="shared" si="33"/>
        <v>855.995</v>
      </c>
      <c r="K42" s="8">
        <f t="shared" si="34"/>
        <v>1732.1550000000002</v>
      </c>
      <c r="L42" s="153"/>
      <c r="M42" s="157">
        <f t="shared" si="35"/>
        <v>190537.60000000001</v>
      </c>
      <c r="N42" s="300">
        <f t="shared" si="2"/>
        <v>76.215040000000002</v>
      </c>
      <c r="O42" s="155">
        <f t="shared" si="36"/>
        <v>17321.599999999999</v>
      </c>
      <c r="P42" s="203">
        <f t="shared" si="37"/>
        <v>1103802.8</v>
      </c>
      <c r="Q42" s="216">
        <f t="shared" si="4"/>
        <v>441.52112</v>
      </c>
      <c r="R42" s="119">
        <f t="shared" si="38"/>
        <v>64</v>
      </c>
      <c r="S42" s="120">
        <f t="shared" si="39"/>
        <v>7.0000000000000007E-2</v>
      </c>
      <c r="T42" s="124">
        <f t="shared" si="40"/>
        <v>75</v>
      </c>
      <c r="U42" s="125">
        <f t="shared" si="41"/>
        <v>0.08</v>
      </c>
      <c r="V42" s="366"/>
      <c r="W42" s="339">
        <f t="shared" si="42"/>
        <v>195733.52</v>
      </c>
      <c r="X42" s="340">
        <f t="shared" si="43"/>
        <v>1299536.32</v>
      </c>
      <c r="Y42" s="343"/>
      <c r="Z42" s="344">
        <f t="shared" si="44"/>
        <v>-1297036.32</v>
      </c>
      <c r="AA42" s="345">
        <f t="shared" si="45"/>
        <v>519.80999999999995</v>
      </c>
      <c r="AB42" s="346">
        <f t="shared" si="46"/>
        <v>0</v>
      </c>
      <c r="AC42" s="347">
        <f t="shared" si="47"/>
        <v>0</v>
      </c>
      <c r="AD42" s="159">
        <f t="shared" si="20"/>
        <v>23</v>
      </c>
      <c r="AE42" s="369"/>
      <c r="AF42" s="341">
        <f t="shared" si="48"/>
        <v>0.18</v>
      </c>
      <c r="AG42" s="342">
        <f t="shared" si="49"/>
        <v>78.290000000000006</v>
      </c>
    </row>
    <row r="43" spans="1:33" ht="15" x14ac:dyDescent="0.25">
      <c r="A43" s="159">
        <f t="shared" si="21"/>
        <v>24</v>
      </c>
      <c r="B43" s="107">
        <f t="shared" si="27"/>
        <v>-1</v>
      </c>
      <c r="C43" s="112">
        <f t="shared" si="28"/>
        <v>10</v>
      </c>
      <c r="D43" s="76"/>
      <c r="E43" s="107">
        <f t="shared" si="29"/>
        <v>0</v>
      </c>
      <c r="F43" s="105">
        <f t="shared" si="30"/>
        <v>60</v>
      </c>
      <c r="G43" s="100">
        <f t="shared" si="31"/>
        <v>1022</v>
      </c>
      <c r="H43" s="11"/>
      <c r="I43" s="7">
        <f t="shared" si="32"/>
        <v>2.04</v>
      </c>
      <c r="J43" s="110">
        <f t="shared" si="33"/>
        <v>1746.23</v>
      </c>
      <c r="K43" s="8">
        <f t="shared" si="34"/>
        <v>3478.3850000000002</v>
      </c>
      <c r="L43" s="153"/>
      <c r="M43" s="157">
        <f t="shared" si="35"/>
        <v>347839</v>
      </c>
      <c r="N43" s="300">
        <f t="shared" si="2"/>
        <v>139.13560000000001</v>
      </c>
      <c r="O43" s="155">
        <f t="shared" si="36"/>
        <v>34783.9</v>
      </c>
      <c r="P43" s="203">
        <f t="shared" si="37"/>
        <v>2143098.7999999998</v>
      </c>
      <c r="Q43" s="216">
        <f t="shared" si="4"/>
        <v>857.23951999999997</v>
      </c>
      <c r="R43" s="119">
        <f t="shared" si="38"/>
        <v>62</v>
      </c>
      <c r="S43" s="120">
        <f t="shared" si="39"/>
        <v>0.06</v>
      </c>
      <c r="T43" s="124">
        <f t="shared" si="40"/>
        <v>72</v>
      </c>
      <c r="U43" s="125">
        <f t="shared" si="41"/>
        <v>7.0000000000000007E-2</v>
      </c>
      <c r="V43" s="366"/>
      <c r="W43" s="339">
        <f t="shared" si="42"/>
        <v>393057.51</v>
      </c>
      <c r="X43" s="340">
        <f t="shared" si="43"/>
        <v>2536156.31</v>
      </c>
      <c r="Y43" s="343"/>
      <c r="Z43" s="344">
        <f t="shared" si="44"/>
        <v>-2533656.31</v>
      </c>
      <c r="AA43" s="345">
        <f t="shared" si="45"/>
        <v>1014.46</v>
      </c>
      <c r="AB43" s="346">
        <f t="shared" si="46"/>
        <v>0</v>
      </c>
      <c r="AC43" s="347">
        <f t="shared" si="47"/>
        <v>0</v>
      </c>
      <c r="AD43" s="159">
        <f t="shared" si="20"/>
        <v>24</v>
      </c>
      <c r="AE43" s="369"/>
      <c r="AF43" s="341">
        <f t="shared" si="48"/>
        <v>0.18</v>
      </c>
      <c r="AG43" s="342">
        <f t="shared" si="49"/>
        <v>157.22</v>
      </c>
    </row>
    <row r="44" spans="1:33" ht="15" x14ac:dyDescent="0.25">
      <c r="A44" s="159">
        <f t="shared" si="21"/>
        <v>25</v>
      </c>
      <c r="B44" s="108">
        <f t="shared" si="27"/>
        <v>-1</v>
      </c>
      <c r="C44" s="102">
        <f t="shared" si="28"/>
        <v>9</v>
      </c>
      <c r="D44" s="9"/>
      <c r="E44" s="108">
        <f t="shared" si="29"/>
        <v>0</v>
      </c>
      <c r="F44" s="101">
        <f t="shared" si="30"/>
        <v>60</v>
      </c>
      <c r="G44" s="102">
        <f t="shared" si="31"/>
        <v>1082</v>
      </c>
      <c r="H44" s="9"/>
      <c r="I44" s="13">
        <f t="shared" si="32"/>
        <v>2.0699999999999998</v>
      </c>
      <c r="J44" s="14">
        <f t="shared" si="33"/>
        <v>3614.6959999999999</v>
      </c>
      <c r="K44" s="15">
        <f t="shared" si="34"/>
        <v>7093.0810000000001</v>
      </c>
      <c r="L44" s="153"/>
      <c r="M44" s="158">
        <f t="shared" si="35"/>
        <v>638377.19999999995</v>
      </c>
      <c r="N44" s="301">
        <f t="shared" si="2"/>
        <v>255.35087999999999</v>
      </c>
      <c r="O44" s="156">
        <f t="shared" si="36"/>
        <v>70930.8</v>
      </c>
      <c r="P44" s="204">
        <f t="shared" si="37"/>
        <v>4230132.8</v>
      </c>
      <c r="Q44" s="215">
        <f t="shared" si="4"/>
        <v>1692.05312</v>
      </c>
      <c r="R44" s="121">
        <f t="shared" si="38"/>
        <v>60</v>
      </c>
      <c r="S44" s="122">
        <f t="shared" si="39"/>
        <v>0.06</v>
      </c>
      <c r="T44" s="126">
        <f t="shared" si="40"/>
        <v>69</v>
      </c>
      <c r="U44" s="127">
        <f t="shared" si="41"/>
        <v>0.06</v>
      </c>
      <c r="V44" s="366"/>
      <c r="W44" s="348">
        <f t="shared" si="42"/>
        <v>801518.15</v>
      </c>
      <c r="X44" s="349">
        <f t="shared" si="43"/>
        <v>5031650.95</v>
      </c>
      <c r="Y44" s="343"/>
      <c r="Z44" s="352">
        <f t="shared" si="44"/>
        <v>-5029150.95</v>
      </c>
      <c r="AA44" s="353">
        <f t="shared" si="45"/>
        <v>2012.66</v>
      </c>
      <c r="AB44" s="354">
        <f t="shared" si="46"/>
        <v>0</v>
      </c>
      <c r="AC44" s="355">
        <f t="shared" si="47"/>
        <v>0</v>
      </c>
      <c r="AD44" s="159">
        <f t="shared" si="20"/>
        <v>25</v>
      </c>
      <c r="AE44" s="369"/>
      <c r="AF44" s="350">
        <f t="shared" si="48"/>
        <v>0.19</v>
      </c>
      <c r="AG44" s="351">
        <f t="shared" si="49"/>
        <v>320.61</v>
      </c>
    </row>
    <row r="45" spans="1:33" ht="15" x14ac:dyDescent="0.25">
      <c r="A45" s="159">
        <f t="shared" si="21"/>
        <v>26</v>
      </c>
      <c r="B45" s="107">
        <f t="shared" si="27"/>
        <v>-1</v>
      </c>
      <c r="C45" s="112">
        <f t="shared" si="28"/>
        <v>8</v>
      </c>
      <c r="D45" s="76"/>
      <c r="E45" s="107">
        <f t="shared" si="29"/>
        <v>0</v>
      </c>
      <c r="F45" s="105">
        <f t="shared" si="30"/>
        <v>60</v>
      </c>
      <c r="G45" s="100">
        <f t="shared" si="31"/>
        <v>1142</v>
      </c>
      <c r="H45" s="11"/>
      <c r="I45" s="7">
        <f t="shared" si="32"/>
        <v>2.1</v>
      </c>
      <c r="J45" s="110">
        <f t="shared" si="33"/>
        <v>7590.8620000000001</v>
      </c>
      <c r="K45" s="8">
        <f t="shared" si="34"/>
        <v>14683.942999999999</v>
      </c>
      <c r="L45" s="153"/>
      <c r="M45" s="157">
        <f t="shared" si="35"/>
        <v>1174715.2</v>
      </c>
      <c r="N45" s="300">
        <f t="shared" si="2"/>
        <v>469.88607999999999</v>
      </c>
      <c r="O45" s="155">
        <f t="shared" si="36"/>
        <v>146839.4</v>
      </c>
      <c r="P45" s="203">
        <f t="shared" si="37"/>
        <v>8485980.8000000007</v>
      </c>
      <c r="Q45" s="216">
        <f t="shared" si="4"/>
        <v>3394.3923200000004</v>
      </c>
      <c r="R45" s="119">
        <f t="shared" si="38"/>
        <v>58</v>
      </c>
      <c r="S45" s="120">
        <f t="shared" si="39"/>
        <v>0.05</v>
      </c>
      <c r="T45" s="124">
        <f t="shared" si="40"/>
        <v>66</v>
      </c>
      <c r="U45" s="125">
        <f t="shared" si="41"/>
        <v>0.06</v>
      </c>
      <c r="V45" s="366"/>
      <c r="W45" s="339">
        <f t="shared" si="42"/>
        <v>1659285.56</v>
      </c>
      <c r="X45" s="340">
        <f t="shared" si="43"/>
        <v>10145266.359999999</v>
      </c>
      <c r="Y45" s="343"/>
      <c r="Z45" s="344">
        <f t="shared" si="44"/>
        <v>-10142766.359999999</v>
      </c>
      <c r="AA45" s="345">
        <f t="shared" si="45"/>
        <v>4058.11</v>
      </c>
      <c r="AB45" s="346">
        <f t="shared" si="46"/>
        <v>0</v>
      </c>
      <c r="AC45" s="347">
        <f t="shared" si="47"/>
        <v>0</v>
      </c>
      <c r="AD45" s="159">
        <f t="shared" si="20"/>
        <v>26</v>
      </c>
      <c r="AE45" s="369"/>
      <c r="AF45" s="341">
        <f t="shared" si="48"/>
        <v>0.2</v>
      </c>
      <c r="AG45" s="342">
        <f t="shared" si="49"/>
        <v>663.71</v>
      </c>
    </row>
    <row r="46" spans="1:33" ht="15" x14ac:dyDescent="0.25">
      <c r="A46" s="159">
        <f t="shared" si="21"/>
        <v>27</v>
      </c>
      <c r="B46" s="107">
        <f t="shared" si="27"/>
        <v>-1</v>
      </c>
      <c r="C46" s="112">
        <f t="shared" si="28"/>
        <v>7</v>
      </c>
      <c r="D46" s="76"/>
      <c r="E46" s="107">
        <f t="shared" si="29"/>
        <v>0</v>
      </c>
      <c r="F46" s="105">
        <f t="shared" si="30"/>
        <v>60</v>
      </c>
      <c r="G46" s="100">
        <f t="shared" si="31"/>
        <v>1202</v>
      </c>
      <c r="H46" s="11"/>
      <c r="I46" s="7">
        <f t="shared" si="32"/>
        <v>2.13</v>
      </c>
      <c r="J46" s="110">
        <f t="shared" si="33"/>
        <v>16168.536</v>
      </c>
      <c r="K46" s="8">
        <f t="shared" si="34"/>
        <v>30852.478999999999</v>
      </c>
      <c r="L46" s="153"/>
      <c r="M46" s="157">
        <f t="shared" si="35"/>
        <v>2159673.6</v>
      </c>
      <c r="N46" s="300">
        <f t="shared" si="2"/>
        <v>863.86944000000005</v>
      </c>
      <c r="O46" s="155">
        <f t="shared" si="36"/>
        <v>308524.79999999999</v>
      </c>
      <c r="P46" s="203">
        <f t="shared" si="37"/>
        <v>17296344.800000001</v>
      </c>
      <c r="Q46" s="216">
        <f t="shared" si="4"/>
        <v>6918.5379200000007</v>
      </c>
      <c r="R46" s="119">
        <f t="shared" si="38"/>
        <v>56</v>
      </c>
      <c r="S46" s="120">
        <f t="shared" si="39"/>
        <v>0.05</v>
      </c>
      <c r="T46" s="124">
        <f t="shared" si="40"/>
        <v>63</v>
      </c>
      <c r="U46" s="125">
        <f t="shared" si="41"/>
        <v>0.05</v>
      </c>
      <c r="V46" s="366"/>
      <c r="W46" s="339">
        <f t="shared" si="42"/>
        <v>3486330.13</v>
      </c>
      <c r="X46" s="340">
        <f t="shared" si="43"/>
        <v>20782674.93</v>
      </c>
      <c r="Y46" s="343"/>
      <c r="Z46" s="344">
        <f t="shared" si="44"/>
        <v>-20780174.93</v>
      </c>
      <c r="AA46" s="345">
        <f t="shared" si="45"/>
        <v>8313.07</v>
      </c>
      <c r="AB46" s="346">
        <f t="shared" si="46"/>
        <v>0</v>
      </c>
      <c r="AC46" s="347">
        <f t="shared" si="47"/>
        <v>0</v>
      </c>
      <c r="AD46" s="159">
        <f t="shared" si="20"/>
        <v>27</v>
      </c>
      <c r="AE46" s="369"/>
      <c r="AF46" s="341">
        <f t="shared" si="48"/>
        <v>0.2</v>
      </c>
      <c r="AG46" s="342">
        <f t="shared" si="49"/>
        <v>1394.53</v>
      </c>
    </row>
    <row r="47" spans="1:33" ht="15" x14ac:dyDescent="0.25">
      <c r="A47" s="159">
        <f t="shared" si="21"/>
        <v>28</v>
      </c>
      <c r="B47" s="107">
        <f t="shared" si="27"/>
        <v>-1</v>
      </c>
      <c r="C47" s="112">
        <f t="shared" si="28"/>
        <v>6</v>
      </c>
      <c r="D47" s="76"/>
      <c r="E47" s="107">
        <f t="shared" si="29"/>
        <v>0</v>
      </c>
      <c r="F47" s="105">
        <f t="shared" si="30"/>
        <v>60</v>
      </c>
      <c r="G47" s="100">
        <f t="shared" si="31"/>
        <v>1262</v>
      </c>
      <c r="H47" s="11"/>
      <c r="I47" s="7">
        <f t="shared" si="32"/>
        <v>2.16</v>
      </c>
      <c r="J47" s="110">
        <f t="shared" si="33"/>
        <v>34924.038</v>
      </c>
      <c r="K47" s="8">
        <f t="shared" si="34"/>
        <v>65776.516999999993</v>
      </c>
      <c r="L47" s="153"/>
      <c r="M47" s="157">
        <f t="shared" si="35"/>
        <v>3946591.2</v>
      </c>
      <c r="N47" s="300">
        <f t="shared" si="2"/>
        <v>1578.6364800000001</v>
      </c>
      <c r="O47" s="155">
        <f t="shared" si="36"/>
        <v>657765.19999999995</v>
      </c>
      <c r="P47" s="203">
        <f t="shared" si="37"/>
        <v>35807832.799999997</v>
      </c>
      <c r="Q47" s="216">
        <f t="shared" si="4"/>
        <v>14323.133119999999</v>
      </c>
      <c r="R47" s="119">
        <f t="shared" si="38"/>
        <v>54</v>
      </c>
      <c r="S47" s="120">
        <f t="shared" si="39"/>
        <v>0.04</v>
      </c>
      <c r="T47" s="124">
        <f t="shared" si="40"/>
        <v>60</v>
      </c>
      <c r="U47" s="125">
        <f t="shared" si="41"/>
        <v>0.05</v>
      </c>
      <c r="V47" s="366"/>
      <c r="W47" s="339">
        <f t="shared" si="42"/>
        <v>7432746.4199999999</v>
      </c>
      <c r="X47" s="340">
        <f t="shared" si="43"/>
        <v>43240579.219999999</v>
      </c>
      <c r="Y47" s="343"/>
      <c r="Z47" s="344">
        <f t="shared" si="44"/>
        <v>-43238079.219999999</v>
      </c>
      <c r="AA47" s="345">
        <f t="shared" si="45"/>
        <v>17296.23</v>
      </c>
      <c r="AB47" s="346">
        <f t="shared" si="46"/>
        <v>0</v>
      </c>
      <c r="AC47" s="347">
        <f t="shared" si="47"/>
        <v>0</v>
      </c>
      <c r="AD47" s="159">
        <f t="shared" si="20"/>
        <v>28</v>
      </c>
      <c r="AE47" s="369"/>
      <c r="AF47" s="341">
        <f t="shared" si="48"/>
        <v>0.21</v>
      </c>
      <c r="AG47" s="342">
        <f t="shared" si="49"/>
        <v>2973.1</v>
      </c>
    </row>
    <row r="48" spans="1:33" ht="15" x14ac:dyDescent="0.25">
      <c r="A48" s="159">
        <f t="shared" si="21"/>
        <v>29</v>
      </c>
      <c r="B48" s="107">
        <f t="shared" si="27"/>
        <v>-1</v>
      </c>
      <c r="C48" s="112">
        <f t="shared" si="28"/>
        <v>5</v>
      </c>
      <c r="D48" s="76"/>
      <c r="E48" s="107">
        <f t="shared" si="29"/>
        <v>0</v>
      </c>
      <c r="F48" s="105">
        <f t="shared" si="30"/>
        <v>60</v>
      </c>
      <c r="G48" s="100">
        <f t="shared" si="31"/>
        <v>1322</v>
      </c>
      <c r="H48" s="11"/>
      <c r="I48" s="7">
        <f t="shared" si="32"/>
        <v>2.19</v>
      </c>
      <c r="J48" s="110">
        <f t="shared" si="33"/>
        <v>76483.642999999996</v>
      </c>
      <c r="K48" s="8">
        <f t="shared" si="34"/>
        <v>142260.15999999997</v>
      </c>
      <c r="L48" s="153"/>
      <c r="M48" s="157">
        <f t="shared" si="35"/>
        <v>7113008</v>
      </c>
      <c r="N48" s="300">
        <f t="shared" si="2"/>
        <v>2845.2031999999999</v>
      </c>
      <c r="O48" s="155">
        <f t="shared" si="36"/>
        <v>1422601.6</v>
      </c>
      <c r="P48" s="203">
        <f t="shared" si="37"/>
        <v>75273744.799999997</v>
      </c>
      <c r="Q48" s="216">
        <f t="shared" si="4"/>
        <v>30109.497919999998</v>
      </c>
      <c r="R48" s="119">
        <f t="shared" si="38"/>
        <v>53</v>
      </c>
      <c r="S48" s="120">
        <f t="shared" si="39"/>
        <v>0.04</v>
      </c>
      <c r="T48" s="124">
        <f t="shared" si="40"/>
        <v>58</v>
      </c>
      <c r="U48" s="125">
        <f t="shared" si="41"/>
        <v>0.04</v>
      </c>
      <c r="V48" s="366"/>
      <c r="W48" s="339">
        <f t="shared" si="42"/>
        <v>16075398.08</v>
      </c>
      <c r="X48" s="340">
        <f t="shared" si="43"/>
        <v>91349142.879999995</v>
      </c>
      <c r="Y48" s="343"/>
      <c r="Z48" s="344">
        <f t="shared" si="44"/>
        <v>-91346642.879999995</v>
      </c>
      <c r="AA48" s="345">
        <f t="shared" si="45"/>
        <v>36539.660000000003</v>
      </c>
      <c r="AB48" s="346">
        <f t="shared" si="46"/>
        <v>0</v>
      </c>
      <c r="AC48" s="347">
        <f t="shared" si="47"/>
        <v>0</v>
      </c>
      <c r="AD48" s="159">
        <f t="shared" si="20"/>
        <v>29</v>
      </c>
      <c r="AE48" s="369"/>
      <c r="AF48" s="341">
        <f t="shared" si="48"/>
        <v>0.21</v>
      </c>
      <c r="AG48" s="342">
        <f t="shared" si="49"/>
        <v>6430.16</v>
      </c>
    </row>
    <row r="49" spans="1:33" ht="15" x14ac:dyDescent="0.25">
      <c r="A49" s="159">
        <f t="shared" si="21"/>
        <v>30</v>
      </c>
      <c r="B49" s="108">
        <f t="shared" si="27"/>
        <v>-1</v>
      </c>
      <c r="C49" s="102">
        <f t="shared" si="28"/>
        <v>4</v>
      </c>
      <c r="D49" s="9"/>
      <c r="E49" s="108">
        <f t="shared" si="29"/>
        <v>0</v>
      </c>
      <c r="F49" s="101">
        <f t="shared" si="30"/>
        <v>60</v>
      </c>
      <c r="G49" s="102">
        <f t="shared" si="31"/>
        <v>1382</v>
      </c>
      <c r="H49" s="9"/>
      <c r="I49" s="13">
        <f t="shared" si="32"/>
        <v>2.2200000000000002</v>
      </c>
      <c r="J49" s="14">
        <f t="shared" si="33"/>
        <v>169793.68700000001</v>
      </c>
      <c r="K49" s="15">
        <f t="shared" si="34"/>
        <v>312053.84699999995</v>
      </c>
      <c r="L49" s="153"/>
      <c r="M49" s="158">
        <f t="shared" si="35"/>
        <v>12482154</v>
      </c>
      <c r="N49" s="301">
        <f t="shared" si="2"/>
        <v>4992.8616000000002</v>
      </c>
      <c r="O49" s="156">
        <f t="shared" si="36"/>
        <v>3120538.5</v>
      </c>
      <c r="P49" s="204">
        <f t="shared" si="37"/>
        <v>160629840.80000001</v>
      </c>
      <c r="Q49" s="215">
        <f t="shared" si="4"/>
        <v>64251.936320000008</v>
      </c>
      <c r="R49" s="121">
        <f t="shared" si="38"/>
        <v>51</v>
      </c>
      <c r="S49" s="122">
        <f t="shared" si="39"/>
        <v>0.04</v>
      </c>
      <c r="T49" s="126">
        <f t="shared" si="40"/>
        <v>55</v>
      </c>
      <c r="U49" s="127">
        <f t="shared" si="41"/>
        <v>0.04</v>
      </c>
      <c r="V49" s="366"/>
      <c r="W49" s="348">
        <f t="shared" si="42"/>
        <v>35262084.710000001</v>
      </c>
      <c r="X49" s="349">
        <f t="shared" si="43"/>
        <v>195891925.50999999</v>
      </c>
      <c r="Y49" s="343"/>
      <c r="Z49" s="352">
        <f t="shared" si="44"/>
        <v>-195889425.50999999</v>
      </c>
      <c r="AA49" s="353">
        <f t="shared" si="45"/>
        <v>78356.77</v>
      </c>
      <c r="AB49" s="354">
        <f t="shared" si="46"/>
        <v>0</v>
      </c>
      <c r="AC49" s="355">
        <f t="shared" si="47"/>
        <v>0</v>
      </c>
      <c r="AD49" s="159">
        <f t="shared" si="20"/>
        <v>30</v>
      </c>
      <c r="AE49" s="369"/>
      <c r="AF49" s="350">
        <f t="shared" si="48"/>
        <v>0.22</v>
      </c>
      <c r="AG49" s="351">
        <f t="shared" si="49"/>
        <v>14104.83</v>
      </c>
    </row>
    <row r="50" spans="1:33" ht="15" x14ac:dyDescent="0.25">
      <c r="A50" s="159">
        <f t="shared" si="21"/>
        <v>31</v>
      </c>
      <c r="B50" s="107">
        <f t="shared" si="27"/>
        <v>-1</v>
      </c>
      <c r="C50" s="112">
        <f t="shared" si="28"/>
        <v>3</v>
      </c>
      <c r="D50" s="76"/>
      <c r="E50" s="107">
        <f t="shared" si="29"/>
        <v>0</v>
      </c>
      <c r="F50" s="105">
        <f t="shared" si="30"/>
        <v>60</v>
      </c>
      <c r="G50" s="100">
        <f t="shared" si="31"/>
        <v>1442</v>
      </c>
      <c r="H50" s="11"/>
      <c r="I50" s="7">
        <f t="shared" si="32"/>
        <v>2.25</v>
      </c>
      <c r="J50" s="110">
        <f t="shared" si="33"/>
        <v>382035.79599999997</v>
      </c>
      <c r="K50" s="8">
        <f t="shared" si="34"/>
        <v>694089.64299999992</v>
      </c>
      <c r="L50" s="153"/>
      <c r="M50" s="157">
        <f t="shared" si="35"/>
        <v>20822689.199999999</v>
      </c>
      <c r="N50" s="300">
        <f t="shared" si="2"/>
        <v>8329.0756799999999</v>
      </c>
      <c r="O50" s="155">
        <f t="shared" si="36"/>
        <v>6940896.4000000004</v>
      </c>
      <c r="P50" s="203">
        <f t="shared" si="37"/>
        <v>347862150.80000001</v>
      </c>
      <c r="Q50" s="216">
        <f t="shared" si="4"/>
        <v>139144.86032000001</v>
      </c>
      <c r="R50" s="119">
        <f t="shared" si="38"/>
        <v>50</v>
      </c>
      <c r="S50" s="120">
        <f t="shared" si="39"/>
        <v>0.03</v>
      </c>
      <c r="T50" s="124">
        <f t="shared" si="40"/>
        <v>53</v>
      </c>
      <c r="U50" s="125">
        <f t="shared" si="41"/>
        <v>0.04</v>
      </c>
      <c r="V50" s="366"/>
      <c r="W50" s="339">
        <f t="shared" si="42"/>
        <v>78432129.659999996</v>
      </c>
      <c r="X50" s="340">
        <f t="shared" si="43"/>
        <v>426294280.45999998</v>
      </c>
      <c r="Y50" s="343"/>
      <c r="Z50" s="344">
        <f t="shared" si="44"/>
        <v>-426291780.45999998</v>
      </c>
      <c r="AA50" s="345">
        <f t="shared" si="45"/>
        <v>170517.71</v>
      </c>
      <c r="AB50" s="346">
        <f t="shared" si="46"/>
        <v>0</v>
      </c>
      <c r="AC50" s="347">
        <f t="shared" si="47"/>
        <v>0</v>
      </c>
      <c r="AD50" s="159">
        <f t="shared" si="20"/>
        <v>31</v>
      </c>
      <c r="AE50" s="369"/>
      <c r="AF50" s="341">
        <f t="shared" si="48"/>
        <v>0.23</v>
      </c>
      <c r="AG50" s="342">
        <f t="shared" si="49"/>
        <v>31372.85</v>
      </c>
    </row>
    <row r="51" spans="1:33" ht="15" x14ac:dyDescent="0.25">
      <c r="A51" s="159">
        <f>A50+1</f>
        <v>32</v>
      </c>
      <c r="B51" s="107">
        <f t="shared" si="27"/>
        <v>-1</v>
      </c>
      <c r="C51" s="112">
        <f>IF(AND($A51&gt;=C$12,C$12&gt;0),C$13,C50+B51)</f>
        <v>2</v>
      </c>
      <c r="D51" s="76"/>
      <c r="E51" s="107">
        <f t="shared" si="29"/>
        <v>0</v>
      </c>
      <c r="F51" s="105">
        <f>F50+E51</f>
        <v>60</v>
      </c>
      <c r="G51" s="100">
        <f>G50+F51</f>
        <v>1502</v>
      </c>
      <c r="H51" s="11"/>
      <c r="I51" s="7">
        <f>IF(($A51&lt;K$4),1,IF(AND($A51&gt;K$15,K$15&gt;0),I50,IF(AND($A51&gt;=K$12,K$12&gt;0),ROUND(I50+K$13,4),IF(AND($A51&gt;=K$9,K$9&gt;0),ROUND(I50+K$10,4),IF(AND($A51&gt;=K$6,K$6&gt;0),ROUND(I50+K$7,4),K$3)))))</f>
        <v>2.2799999999999998</v>
      </c>
      <c r="J51" s="110">
        <f>IF($A51&lt;K$4, K$2, IF(K$1=0,IF(K$16&gt;0,IF(K$2*K$16&lt;ROUND(J50*I51, 3),K$2*K$16,ROUND(J50*I51, 3)),ROUND(J50*I51, 3)),IF(K$16&gt;0,IF(K$2*K$16&lt;ROUND(K$2*I51, 3),K$2*K$16,ROUND(K$2*I51, 3)),ROUND(K$2*I51, 3))))</f>
        <v>871041.61499999999</v>
      </c>
      <c r="K51" s="8">
        <f>K50+ROUND(J51,3)</f>
        <v>1565131.2579999999</v>
      </c>
      <c r="L51" s="153"/>
      <c r="M51" s="157">
        <f t="shared" si="35"/>
        <v>31302625.199999999</v>
      </c>
      <c r="N51" s="300">
        <f t="shared" si="2"/>
        <v>12521.050079999999</v>
      </c>
      <c r="O51" s="155">
        <f t="shared" si="36"/>
        <v>15651312.6</v>
      </c>
      <c r="P51" s="203">
        <f>ROUND((ROUND(K50,2)*(G51-G50)*$O$4+P50+J51*$O$6),2)</f>
        <v>764315934.79999995</v>
      </c>
      <c r="Q51" s="216">
        <f t="shared" si="4"/>
        <v>305726.37391999998</v>
      </c>
      <c r="R51" s="119">
        <f t="shared" si="38"/>
        <v>49</v>
      </c>
      <c r="S51" s="120">
        <f t="shared" si="39"/>
        <v>0.03</v>
      </c>
      <c r="T51" s="124">
        <f t="shared" si="40"/>
        <v>51</v>
      </c>
      <c r="U51" s="125">
        <f t="shared" si="41"/>
        <v>0.03</v>
      </c>
      <c r="V51" s="366"/>
      <c r="W51" s="339">
        <f t="shared" si="42"/>
        <v>176859832.15000001</v>
      </c>
      <c r="X51" s="340">
        <f t="shared" si="43"/>
        <v>941175766.95000005</v>
      </c>
      <c r="Y51" s="343"/>
      <c r="Z51" s="344">
        <f t="shared" si="44"/>
        <v>-941173266.95000005</v>
      </c>
      <c r="AA51" s="345">
        <f t="shared" si="45"/>
        <v>376470.31</v>
      </c>
      <c r="AB51" s="346">
        <f t="shared" si="46"/>
        <v>0</v>
      </c>
      <c r="AC51" s="347">
        <f t="shared" si="47"/>
        <v>0</v>
      </c>
      <c r="AD51" s="159">
        <f>AD50+1</f>
        <v>32</v>
      </c>
      <c r="AE51" s="369"/>
      <c r="AF51" s="341">
        <f t="shared" si="48"/>
        <v>0.23</v>
      </c>
      <c r="AG51" s="342">
        <f t="shared" si="49"/>
        <v>70743.929999999993</v>
      </c>
    </row>
    <row r="52" spans="1:33" ht="15" x14ac:dyDescent="0.25">
      <c r="A52" s="159">
        <f t="shared" si="21"/>
        <v>33</v>
      </c>
      <c r="B52" s="107">
        <f t="shared" si="27"/>
        <v>-1</v>
      </c>
      <c r="C52" s="112">
        <f t="shared" si="28"/>
        <v>1</v>
      </c>
      <c r="D52" s="76"/>
      <c r="E52" s="107">
        <f t="shared" si="29"/>
        <v>0</v>
      </c>
      <c r="F52" s="105">
        <f t="shared" si="30"/>
        <v>60</v>
      </c>
      <c r="G52" s="100">
        <f t="shared" si="31"/>
        <v>1562</v>
      </c>
      <c r="H52" s="11"/>
      <c r="I52" s="7">
        <f t="shared" si="32"/>
        <v>2.31</v>
      </c>
      <c r="J52" s="110">
        <f t="shared" si="33"/>
        <v>2012106.1310000001</v>
      </c>
      <c r="K52" s="8">
        <f t="shared" si="34"/>
        <v>3577237.389</v>
      </c>
      <c r="L52" s="153"/>
      <c r="M52" s="157">
        <f t="shared" si="35"/>
        <v>35772373.899999999</v>
      </c>
      <c r="N52" s="300">
        <f t="shared" si="2"/>
        <v>14308.949559999999</v>
      </c>
      <c r="O52" s="155">
        <f t="shared" si="36"/>
        <v>35772373.899999999</v>
      </c>
      <c r="P52" s="203">
        <f t="shared" si="37"/>
        <v>1703394690.8</v>
      </c>
      <c r="Q52" s="216">
        <f t="shared" si="4"/>
        <v>681357.87631999992</v>
      </c>
      <c r="R52" s="119">
        <f t="shared" si="38"/>
        <v>48</v>
      </c>
      <c r="S52" s="120">
        <f t="shared" si="39"/>
        <v>0.03</v>
      </c>
      <c r="T52" s="124">
        <f t="shared" si="40"/>
        <v>49</v>
      </c>
      <c r="U52" s="125">
        <f t="shared" si="41"/>
        <v>0.03</v>
      </c>
      <c r="V52" s="366"/>
      <c r="W52" s="339">
        <f t="shared" si="42"/>
        <v>404227824.95999998</v>
      </c>
      <c r="X52" s="340">
        <f t="shared" si="43"/>
        <v>2107622515.76</v>
      </c>
      <c r="Y52" s="343"/>
      <c r="Z52" s="344">
        <f t="shared" si="44"/>
        <v>-2107620015.76</v>
      </c>
      <c r="AA52" s="345">
        <f t="shared" si="45"/>
        <v>843049.01</v>
      </c>
      <c r="AB52" s="346">
        <f t="shared" si="46"/>
        <v>0</v>
      </c>
      <c r="AC52" s="347">
        <f t="shared" si="47"/>
        <v>0</v>
      </c>
      <c r="AD52" s="159">
        <f t="shared" si="20"/>
        <v>33</v>
      </c>
      <c r="AE52" s="369"/>
      <c r="AF52" s="341">
        <f t="shared" si="48"/>
        <v>0.24</v>
      </c>
      <c r="AG52" s="342">
        <f t="shared" si="49"/>
        <v>161691.13</v>
      </c>
    </row>
    <row r="53" spans="1:33" ht="15" x14ac:dyDescent="0.25">
      <c r="A53" s="159">
        <f t="shared" si="21"/>
        <v>34</v>
      </c>
      <c r="B53" s="107">
        <f t="shared" si="27"/>
        <v>-1</v>
      </c>
      <c r="C53" s="112">
        <f t="shared" si="28"/>
        <v>0</v>
      </c>
      <c r="D53" s="76"/>
      <c r="E53" s="107">
        <f t="shared" si="29"/>
        <v>0</v>
      </c>
      <c r="F53" s="105">
        <f t="shared" si="30"/>
        <v>60</v>
      </c>
      <c r="G53" s="100">
        <f t="shared" si="31"/>
        <v>1622</v>
      </c>
      <c r="H53" s="11"/>
      <c r="I53" s="7">
        <f t="shared" si="32"/>
        <v>2.34</v>
      </c>
      <c r="J53" s="110">
        <f t="shared" si="33"/>
        <v>4708328.3470000001</v>
      </c>
      <c r="K53" s="8">
        <f t="shared" si="34"/>
        <v>8285565.7359999996</v>
      </c>
      <c r="L53" s="153"/>
      <c r="M53" s="157">
        <f t="shared" si="35"/>
        <v>0</v>
      </c>
      <c r="N53" s="300">
        <f t="shared" si="2"/>
        <v>0</v>
      </c>
      <c r="O53" s="155">
        <f t="shared" si="36"/>
        <v>82855657.400000006</v>
      </c>
      <c r="P53" s="203">
        <f t="shared" si="37"/>
        <v>3849737124.8000002</v>
      </c>
      <c r="Q53" s="216">
        <f t="shared" si="4"/>
        <v>1539894.8499200002</v>
      </c>
      <c r="R53" s="119">
        <f t="shared" si="38"/>
        <v>46</v>
      </c>
      <c r="S53" s="120">
        <f t="shared" si="39"/>
        <v>0.03</v>
      </c>
      <c r="T53" s="124">
        <f t="shared" si="40"/>
        <v>46</v>
      </c>
      <c r="U53" s="125">
        <f t="shared" si="41"/>
        <v>0.03</v>
      </c>
      <c r="V53" s="366"/>
      <c r="W53" s="339">
        <f t="shared" si="42"/>
        <v>936268928.16999996</v>
      </c>
      <c r="X53" s="340">
        <f t="shared" si="43"/>
        <v>4786006052.9700003</v>
      </c>
      <c r="Y53" s="343"/>
      <c r="Z53" s="344">
        <f t="shared" si="44"/>
        <v>-4786003552.9700003</v>
      </c>
      <c r="AA53" s="345">
        <f t="shared" si="45"/>
        <v>1914402.42</v>
      </c>
      <c r="AB53" s="346">
        <f t="shared" si="46"/>
        <v>0</v>
      </c>
      <c r="AC53" s="347">
        <f t="shared" si="47"/>
        <v>0</v>
      </c>
      <c r="AD53" s="159">
        <f t="shared" si="20"/>
        <v>34</v>
      </c>
      <c r="AE53" s="369"/>
      <c r="AF53" s="341">
        <f t="shared" si="48"/>
        <v>0.24</v>
      </c>
      <c r="AG53" s="342">
        <f t="shared" si="49"/>
        <v>374507.57</v>
      </c>
    </row>
    <row r="54" spans="1:33" ht="15" x14ac:dyDescent="0.25">
      <c r="A54" s="159">
        <f t="shared" si="21"/>
        <v>35</v>
      </c>
      <c r="B54" s="108">
        <f t="shared" si="27"/>
        <v>-1</v>
      </c>
      <c r="C54" s="102">
        <f t="shared" si="28"/>
        <v>-1</v>
      </c>
      <c r="D54" s="9"/>
      <c r="E54" s="108">
        <f t="shared" si="29"/>
        <v>0</v>
      </c>
      <c r="F54" s="101">
        <f t="shared" si="30"/>
        <v>60</v>
      </c>
      <c r="G54" s="102">
        <f t="shared" si="31"/>
        <v>1682</v>
      </c>
      <c r="H54" s="9"/>
      <c r="I54" s="13">
        <f t="shared" si="32"/>
        <v>2.37</v>
      </c>
      <c r="J54" s="14">
        <f t="shared" si="33"/>
        <v>11158738.182</v>
      </c>
      <c r="K54" s="15">
        <f t="shared" si="34"/>
        <v>19444303.917999998</v>
      </c>
      <c r="L54" s="153"/>
      <c r="M54" s="158">
        <f t="shared" si="35"/>
        <v>-194443039.19999999</v>
      </c>
      <c r="N54" s="301">
        <f t="shared" si="2"/>
        <v>-77777.215679999994</v>
      </c>
      <c r="O54" s="156">
        <f t="shared" si="36"/>
        <v>194443039.19999999</v>
      </c>
      <c r="P54" s="204">
        <f t="shared" si="37"/>
        <v>8821076568.7999992</v>
      </c>
      <c r="Q54" s="215">
        <f t="shared" si="4"/>
        <v>3528430.6275199996</v>
      </c>
      <c r="R54" s="121">
        <f t="shared" si="38"/>
        <v>45</v>
      </c>
      <c r="S54" s="122">
        <f t="shared" si="39"/>
        <v>0.03</v>
      </c>
      <c r="T54" s="126">
        <f t="shared" si="40"/>
        <v>44</v>
      </c>
      <c r="U54" s="127">
        <f t="shared" si="41"/>
        <v>0.03</v>
      </c>
      <c r="V54" s="366"/>
      <c r="W54" s="348">
        <f t="shared" si="42"/>
        <v>2197206342.73</v>
      </c>
      <c r="X54" s="349">
        <f t="shared" si="43"/>
        <v>11018282911.530001</v>
      </c>
      <c r="Y54" s="343"/>
      <c r="Z54" s="352">
        <f t="shared" si="44"/>
        <v>-11018280411.530001</v>
      </c>
      <c r="AA54" s="353">
        <f t="shared" si="45"/>
        <v>4407313.16</v>
      </c>
      <c r="AB54" s="354">
        <f t="shared" si="46"/>
        <v>0</v>
      </c>
      <c r="AC54" s="355">
        <f t="shared" si="47"/>
        <v>0</v>
      </c>
      <c r="AD54" s="159">
        <f t="shared" si="20"/>
        <v>35</v>
      </c>
      <c r="AE54" s="369"/>
      <c r="AF54" s="350">
        <f t="shared" si="48"/>
        <v>0.25</v>
      </c>
      <c r="AG54" s="351">
        <f t="shared" si="49"/>
        <v>878882.54</v>
      </c>
    </row>
    <row r="55" spans="1:33" ht="15" x14ac:dyDescent="0.25">
      <c r="A55" s="159">
        <f t="shared" si="21"/>
        <v>36</v>
      </c>
      <c r="B55" s="107">
        <f t="shared" si="27"/>
        <v>-1</v>
      </c>
      <c r="C55" s="112">
        <f t="shared" si="28"/>
        <v>-2</v>
      </c>
      <c r="D55" s="76"/>
      <c r="E55" s="107">
        <f t="shared" si="29"/>
        <v>0</v>
      </c>
      <c r="F55" s="105">
        <f t="shared" si="30"/>
        <v>60</v>
      </c>
      <c r="G55" s="100">
        <f t="shared" si="31"/>
        <v>1742</v>
      </c>
      <c r="H55" s="11"/>
      <c r="I55" s="7">
        <f t="shared" si="32"/>
        <v>2.4</v>
      </c>
      <c r="J55" s="110">
        <f t="shared" si="33"/>
        <v>26780971.636999998</v>
      </c>
      <c r="K55" s="8">
        <f t="shared" si="34"/>
        <v>46225275.554999992</v>
      </c>
      <c r="L55" s="153"/>
      <c r="M55" s="157">
        <f t="shared" si="35"/>
        <v>-924505511.20000005</v>
      </c>
      <c r="N55" s="300">
        <f t="shared" si="2"/>
        <v>-369802.20448000001</v>
      </c>
      <c r="O55" s="155">
        <f t="shared" si="36"/>
        <v>462252755.60000002</v>
      </c>
      <c r="P55" s="203">
        <f t="shared" si="37"/>
        <v>20487658920.799999</v>
      </c>
      <c r="Q55" s="216">
        <f t="shared" si="4"/>
        <v>8195063.5683199996</v>
      </c>
      <c r="R55" s="119">
        <f t="shared" si="38"/>
        <v>44</v>
      </c>
      <c r="S55" s="120">
        <f t="shared" si="39"/>
        <v>0.03</v>
      </c>
      <c r="T55" s="124">
        <f t="shared" si="40"/>
        <v>42</v>
      </c>
      <c r="U55" s="125">
        <f t="shared" si="41"/>
        <v>0.02</v>
      </c>
      <c r="V55" s="366"/>
      <c r="W55" s="339">
        <f t="shared" si="42"/>
        <v>5223456137.7200003</v>
      </c>
      <c r="X55" s="340">
        <f t="shared" si="43"/>
        <v>25711115058.52</v>
      </c>
      <c r="Y55" s="343"/>
      <c r="Z55" s="344">
        <f t="shared" si="44"/>
        <v>-25711112558.52</v>
      </c>
      <c r="AA55" s="345">
        <f t="shared" si="45"/>
        <v>10284446.02</v>
      </c>
      <c r="AB55" s="346">
        <f t="shared" si="46"/>
        <v>0</v>
      </c>
      <c r="AC55" s="347">
        <f t="shared" si="47"/>
        <v>0</v>
      </c>
      <c r="AD55" s="159">
        <f t="shared" si="20"/>
        <v>36</v>
      </c>
      <c r="AE55" s="369"/>
      <c r="AF55" s="341">
        <f t="shared" si="48"/>
        <v>0.25</v>
      </c>
      <c r="AG55" s="342">
        <f t="shared" si="49"/>
        <v>2089382.46</v>
      </c>
    </row>
    <row r="56" spans="1:33" ht="15" x14ac:dyDescent="0.25">
      <c r="A56" s="159">
        <f t="shared" si="21"/>
        <v>37</v>
      </c>
      <c r="B56" s="107">
        <f t="shared" si="27"/>
        <v>-1</v>
      </c>
      <c r="C56" s="112">
        <f t="shared" si="28"/>
        <v>-3</v>
      </c>
      <c r="D56" s="76"/>
      <c r="E56" s="107">
        <f t="shared" si="29"/>
        <v>0</v>
      </c>
      <c r="F56" s="105">
        <f t="shared" si="30"/>
        <v>60</v>
      </c>
      <c r="G56" s="100">
        <f t="shared" si="31"/>
        <v>1802</v>
      </c>
      <c r="H56" s="11"/>
      <c r="I56" s="7">
        <f t="shared" si="32"/>
        <v>2.4300000000000002</v>
      </c>
      <c r="J56" s="110">
        <f t="shared" si="33"/>
        <v>65077761.078000002</v>
      </c>
      <c r="K56" s="8">
        <f t="shared" si="34"/>
        <v>111303036.63299999</v>
      </c>
      <c r="L56" s="153"/>
      <c r="M56" s="157">
        <f t="shared" si="35"/>
        <v>-3339091098.9000001</v>
      </c>
      <c r="N56" s="300">
        <f t="shared" si="2"/>
        <v>-1335636.4395600001</v>
      </c>
      <c r="O56" s="155">
        <f t="shared" si="36"/>
        <v>1113030366.3</v>
      </c>
      <c r="P56" s="203">
        <f t="shared" si="37"/>
        <v>48222824256.800003</v>
      </c>
      <c r="Q56" s="216">
        <f t="shared" si="4"/>
        <v>19289129.702720001</v>
      </c>
      <c r="R56" s="119">
        <f t="shared" si="38"/>
        <v>43</v>
      </c>
      <c r="S56" s="120">
        <f t="shared" si="39"/>
        <v>0.02</v>
      </c>
      <c r="T56" s="124">
        <f t="shared" si="40"/>
        <v>40</v>
      </c>
      <c r="U56" s="125">
        <f t="shared" si="41"/>
        <v>0.02</v>
      </c>
      <c r="V56" s="366"/>
      <c r="W56" s="339">
        <f t="shared" si="42"/>
        <v>12577243139.530001</v>
      </c>
      <c r="X56" s="340">
        <f t="shared" si="43"/>
        <v>60800067396.330002</v>
      </c>
      <c r="Y56" s="343"/>
      <c r="Z56" s="344">
        <f t="shared" si="44"/>
        <v>-60800064896.330002</v>
      </c>
      <c r="AA56" s="345">
        <f t="shared" si="45"/>
        <v>24320026.960000001</v>
      </c>
      <c r="AB56" s="346">
        <f t="shared" si="46"/>
        <v>0</v>
      </c>
      <c r="AC56" s="347">
        <f t="shared" si="47"/>
        <v>0</v>
      </c>
      <c r="AD56" s="159">
        <f t="shared" si="20"/>
        <v>37</v>
      </c>
      <c r="AE56" s="369"/>
      <c r="AF56" s="341">
        <f t="shared" si="48"/>
        <v>0.26</v>
      </c>
      <c r="AG56" s="342">
        <f t="shared" si="49"/>
        <v>5030897.26</v>
      </c>
    </row>
    <row r="57" spans="1:33" ht="15" x14ac:dyDescent="0.25">
      <c r="A57" s="159">
        <f t="shared" si="21"/>
        <v>38</v>
      </c>
      <c r="B57" s="107">
        <f t="shared" si="27"/>
        <v>-1</v>
      </c>
      <c r="C57" s="112">
        <f t="shared" si="28"/>
        <v>-4</v>
      </c>
      <c r="D57" s="76"/>
      <c r="E57" s="107">
        <f t="shared" si="29"/>
        <v>0</v>
      </c>
      <c r="F57" s="105">
        <f t="shared" si="30"/>
        <v>60</v>
      </c>
      <c r="G57" s="100">
        <f t="shared" si="31"/>
        <v>1862</v>
      </c>
      <c r="H57" s="11"/>
      <c r="I57" s="7">
        <f t="shared" si="32"/>
        <v>2.46</v>
      </c>
      <c r="J57" s="110">
        <f t="shared" si="33"/>
        <v>160091292.252</v>
      </c>
      <c r="K57" s="8">
        <f t="shared" si="34"/>
        <v>271394328.88499999</v>
      </c>
      <c r="L57" s="153"/>
      <c r="M57" s="157">
        <f t="shared" si="35"/>
        <v>-10855773155.6</v>
      </c>
      <c r="N57" s="300">
        <f t="shared" si="2"/>
        <v>-4342309.2622400001</v>
      </c>
      <c r="O57" s="155">
        <f t="shared" si="36"/>
        <v>2713943288.9000001</v>
      </c>
      <c r="P57" s="203">
        <f t="shared" si="37"/>
        <v>115004646234.8</v>
      </c>
      <c r="Q57" s="216">
        <f t="shared" si="4"/>
        <v>46001858.493919998</v>
      </c>
      <c r="R57" s="119">
        <f t="shared" si="38"/>
        <v>42</v>
      </c>
      <c r="S57" s="120">
        <f t="shared" si="39"/>
        <v>0.02</v>
      </c>
      <c r="T57" s="124">
        <f t="shared" si="40"/>
        <v>38</v>
      </c>
      <c r="U57" s="125">
        <f t="shared" si="41"/>
        <v>0.02</v>
      </c>
      <c r="V57" s="366"/>
      <c r="W57" s="339">
        <f t="shared" si="42"/>
        <v>30667559164.009998</v>
      </c>
      <c r="X57" s="340">
        <f t="shared" si="43"/>
        <v>145672205398.81</v>
      </c>
      <c r="Y57" s="343"/>
      <c r="Z57" s="344">
        <f t="shared" si="44"/>
        <v>-145672202898.81</v>
      </c>
      <c r="AA57" s="345">
        <f t="shared" si="45"/>
        <v>58268882.159999996</v>
      </c>
      <c r="AB57" s="346">
        <f t="shared" si="46"/>
        <v>0</v>
      </c>
      <c r="AC57" s="347">
        <f t="shared" si="47"/>
        <v>0</v>
      </c>
      <c r="AD57" s="159">
        <f t="shared" si="20"/>
        <v>38</v>
      </c>
      <c r="AE57" s="369"/>
      <c r="AF57" s="341">
        <f t="shared" si="48"/>
        <v>0.27</v>
      </c>
      <c r="AG57" s="342">
        <f t="shared" si="49"/>
        <v>12267023.67</v>
      </c>
    </row>
    <row r="58" spans="1:33" ht="15" x14ac:dyDescent="0.25">
      <c r="A58" s="159">
        <f t="shared" si="21"/>
        <v>39</v>
      </c>
      <c r="B58" s="107">
        <f t="shared" si="27"/>
        <v>-1</v>
      </c>
      <c r="C58" s="112">
        <f t="shared" si="28"/>
        <v>-5</v>
      </c>
      <c r="D58" s="76"/>
      <c r="E58" s="107">
        <f t="shared" si="29"/>
        <v>0</v>
      </c>
      <c r="F58" s="105">
        <f t="shared" si="30"/>
        <v>60</v>
      </c>
      <c r="G58" s="100">
        <f t="shared" si="31"/>
        <v>1922</v>
      </c>
      <c r="H58" s="11"/>
      <c r="I58" s="7">
        <f t="shared" si="32"/>
        <v>2.4900000000000002</v>
      </c>
      <c r="J58" s="110">
        <f t="shared" si="33"/>
        <v>398627317.70700002</v>
      </c>
      <c r="K58" s="8">
        <f t="shared" si="34"/>
        <v>670021646.59200001</v>
      </c>
      <c r="L58" s="153"/>
      <c r="M58" s="157">
        <f t="shared" si="35"/>
        <v>-33501082329.5</v>
      </c>
      <c r="N58" s="300">
        <f t="shared" si="2"/>
        <v>-13400432.9318</v>
      </c>
      <c r="O58" s="155">
        <f t="shared" si="36"/>
        <v>6700216465.8999996</v>
      </c>
      <c r="P58" s="203">
        <f t="shared" si="37"/>
        <v>277841243568.79999</v>
      </c>
      <c r="Q58" s="216">
        <f t="shared" si="4"/>
        <v>111136497.42751999</v>
      </c>
      <c r="R58" s="119">
        <f t="shared" si="38"/>
        <v>41</v>
      </c>
      <c r="S58" s="120">
        <f t="shared" si="39"/>
        <v>0.02</v>
      </c>
      <c r="T58" s="124">
        <f t="shared" si="40"/>
        <v>36</v>
      </c>
      <c r="U58" s="125">
        <f t="shared" si="41"/>
        <v>0.02</v>
      </c>
      <c r="V58" s="366"/>
      <c r="W58" s="339">
        <f t="shared" si="42"/>
        <v>75712446064.899994</v>
      </c>
      <c r="X58" s="340">
        <f t="shared" si="43"/>
        <v>353553689633.70001</v>
      </c>
      <c r="Y58" s="343"/>
      <c r="Z58" s="344">
        <f t="shared" si="44"/>
        <v>-353553687133.70001</v>
      </c>
      <c r="AA58" s="345">
        <f t="shared" si="45"/>
        <v>141421475.84999999</v>
      </c>
      <c r="AB58" s="346">
        <f t="shared" si="46"/>
        <v>0</v>
      </c>
      <c r="AC58" s="347">
        <f t="shared" si="47"/>
        <v>0</v>
      </c>
      <c r="AD58" s="159">
        <f t="shared" si="20"/>
        <v>39</v>
      </c>
      <c r="AE58" s="369"/>
      <c r="AF58" s="341">
        <f t="shared" si="48"/>
        <v>0.27</v>
      </c>
      <c r="AG58" s="342">
        <f t="shared" si="49"/>
        <v>30284978.43</v>
      </c>
    </row>
    <row r="59" spans="1:33" ht="15" x14ac:dyDescent="0.25">
      <c r="A59" s="159">
        <f t="shared" si="21"/>
        <v>40</v>
      </c>
      <c r="B59" s="108">
        <f t="shared" si="27"/>
        <v>-1</v>
      </c>
      <c r="C59" s="102">
        <f t="shared" si="28"/>
        <v>-6</v>
      </c>
      <c r="D59" s="9"/>
      <c r="E59" s="108">
        <f t="shared" si="29"/>
        <v>0</v>
      </c>
      <c r="F59" s="101">
        <f t="shared" si="30"/>
        <v>60</v>
      </c>
      <c r="G59" s="102">
        <f t="shared" si="31"/>
        <v>1982</v>
      </c>
      <c r="H59" s="9"/>
      <c r="I59" s="13">
        <f t="shared" si="32"/>
        <v>2.52</v>
      </c>
      <c r="J59" s="14">
        <f t="shared" si="33"/>
        <v>1004540840.622</v>
      </c>
      <c r="K59" s="15">
        <f t="shared" si="34"/>
        <v>1674562487.214</v>
      </c>
      <c r="L59" s="153"/>
      <c r="M59" s="158">
        <f t="shared" si="35"/>
        <v>-100473749232.60001</v>
      </c>
      <c r="N59" s="301">
        <f t="shared" si="2"/>
        <v>-40189499.693040006</v>
      </c>
      <c r="O59" s="156">
        <f t="shared" si="36"/>
        <v>16745624872.1</v>
      </c>
      <c r="P59" s="204">
        <f t="shared" si="37"/>
        <v>679854231522.80005</v>
      </c>
      <c r="Q59" s="215">
        <f t="shared" si="4"/>
        <v>271941692.60912001</v>
      </c>
      <c r="R59" s="121">
        <f t="shared" si="38"/>
        <v>41</v>
      </c>
      <c r="S59" s="122">
        <f t="shared" si="39"/>
        <v>0.02</v>
      </c>
      <c r="T59" s="126">
        <f t="shared" si="40"/>
        <v>35</v>
      </c>
      <c r="U59" s="127">
        <f t="shared" si="41"/>
        <v>0.02</v>
      </c>
      <c r="V59" s="366"/>
      <c r="W59" s="348">
        <f t="shared" si="42"/>
        <v>189225561055.17999</v>
      </c>
      <c r="X59" s="349">
        <f t="shared" si="43"/>
        <v>869079792577.97998</v>
      </c>
      <c r="Y59" s="343"/>
      <c r="Z59" s="352">
        <f t="shared" si="44"/>
        <v>-869079790077.97998</v>
      </c>
      <c r="AA59" s="353">
        <f t="shared" si="45"/>
        <v>347631917.02999997</v>
      </c>
      <c r="AB59" s="354">
        <f t="shared" si="46"/>
        <v>0</v>
      </c>
      <c r="AC59" s="355">
        <f t="shared" si="47"/>
        <v>0</v>
      </c>
      <c r="AD59" s="159">
        <f t="shared" si="20"/>
        <v>40</v>
      </c>
      <c r="AE59" s="369"/>
      <c r="AF59" s="350">
        <f t="shared" si="48"/>
        <v>0.28000000000000003</v>
      </c>
      <c r="AG59" s="351">
        <f t="shared" si="49"/>
        <v>75690224.420000002</v>
      </c>
    </row>
    <row r="60" spans="1:33" ht="15" x14ac:dyDescent="0.25">
      <c r="A60" s="159">
        <f t="shared" si="21"/>
        <v>41</v>
      </c>
      <c r="B60" s="107">
        <f t="shared" si="27"/>
        <v>-1</v>
      </c>
      <c r="C60" s="112">
        <f t="shared" si="28"/>
        <v>-7</v>
      </c>
      <c r="D60" s="76"/>
      <c r="E60" s="107">
        <f t="shared" si="29"/>
        <v>0</v>
      </c>
      <c r="F60" s="105">
        <f t="shared" si="30"/>
        <v>60</v>
      </c>
      <c r="G60" s="100">
        <f t="shared" si="31"/>
        <v>2042</v>
      </c>
      <c r="H60" s="11"/>
      <c r="I60" s="7">
        <f t="shared" si="32"/>
        <v>2.5499999999999998</v>
      </c>
      <c r="J60" s="110">
        <f t="shared" si="33"/>
        <v>2561579143.586</v>
      </c>
      <c r="K60" s="8">
        <f t="shared" si="34"/>
        <v>4236141630.8000002</v>
      </c>
      <c r="L60" s="153"/>
      <c r="M60" s="157">
        <f t="shared" si="35"/>
        <v>-296529914156</v>
      </c>
      <c r="N60" s="300">
        <f t="shared" si="2"/>
        <v>-118611965.66240001</v>
      </c>
      <c r="O60" s="155">
        <f t="shared" si="36"/>
        <v>42361416308</v>
      </c>
      <c r="P60" s="203">
        <f t="shared" si="37"/>
        <v>1684591723848.8</v>
      </c>
      <c r="Q60" s="216">
        <f t="shared" si="4"/>
        <v>673836689.53952003</v>
      </c>
      <c r="R60" s="119">
        <f t="shared" si="38"/>
        <v>40</v>
      </c>
      <c r="S60" s="120">
        <f t="shared" si="39"/>
        <v>0.02</v>
      </c>
      <c r="T60" s="124">
        <f t="shared" si="40"/>
        <v>33</v>
      </c>
      <c r="U60" s="125">
        <f t="shared" si="41"/>
        <v>0.02</v>
      </c>
      <c r="V60" s="366"/>
      <c r="W60" s="339">
        <f t="shared" si="42"/>
        <v>478684004280.40002</v>
      </c>
      <c r="X60" s="340">
        <f t="shared" si="43"/>
        <v>2163275728129.2</v>
      </c>
      <c r="Y60" s="343"/>
      <c r="Z60" s="344">
        <f t="shared" si="44"/>
        <v>-2163275725629.2</v>
      </c>
      <c r="AA60" s="345">
        <f t="shared" si="45"/>
        <v>865310291.25</v>
      </c>
      <c r="AB60" s="346">
        <f t="shared" si="46"/>
        <v>0</v>
      </c>
      <c r="AC60" s="347">
        <f t="shared" si="47"/>
        <v>0</v>
      </c>
      <c r="AD60" s="159">
        <f t="shared" si="20"/>
        <v>41</v>
      </c>
      <c r="AE60" s="369"/>
      <c r="AF60" s="341">
        <f t="shared" si="48"/>
        <v>0.28000000000000003</v>
      </c>
      <c r="AG60" s="342">
        <f t="shared" si="49"/>
        <v>191473601.71000001</v>
      </c>
    </row>
    <row r="61" spans="1:33" ht="15" x14ac:dyDescent="0.25">
      <c r="A61" s="159">
        <f t="shared" si="21"/>
        <v>42</v>
      </c>
      <c r="B61" s="107">
        <f t="shared" si="27"/>
        <v>-1</v>
      </c>
      <c r="C61" s="112">
        <f t="shared" si="28"/>
        <v>-8</v>
      </c>
      <c r="D61" s="76"/>
      <c r="E61" s="107">
        <f t="shared" si="29"/>
        <v>0</v>
      </c>
      <c r="F61" s="105">
        <f t="shared" si="30"/>
        <v>60</v>
      </c>
      <c r="G61" s="100">
        <f t="shared" si="31"/>
        <v>2102</v>
      </c>
      <c r="H61" s="11"/>
      <c r="I61" s="7">
        <f t="shared" si="32"/>
        <v>2.58</v>
      </c>
      <c r="J61" s="110">
        <f t="shared" si="33"/>
        <v>6608874190.4519997</v>
      </c>
      <c r="K61" s="8">
        <f t="shared" si="34"/>
        <v>10845015821.251999</v>
      </c>
      <c r="L61" s="153"/>
      <c r="M61" s="157">
        <f t="shared" si="35"/>
        <v>-867601265700</v>
      </c>
      <c r="N61" s="300">
        <f t="shared" si="2"/>
        <v>-347040506.27999997</v>
      </c>
      <c r="O61" s="155">
        <f t="shared" si="36"/>
        <v>108450158212.5</v>
      </c>
      <c r="P61" s="203">
        <f t="shared" si="37"/>
        <v>4226276702328.7998</v>
      </c>
      <c r="Q61" s="216">
        <f t="shared" si="4"/>
        <v>1690510680.93152</v>
      </c>
      <c r="R61" s="119">
        <f t="shared" si="38"/>
        <v>39</v>
      </c>
      <c r="S61" s="120">
        <f t="shared" si="39"/>
        <v>0.02</v>
      </c>
      <c r="T61" s="124">
        <f t="shared" si="40"/>
        <v>31</v>
      </c>
      <c r="U61" s="125">
        <f t="shared" si="41"/>
        <v>0.01</v>
      </c>
      <c r="V61" s="366"/>
      <c r="W61" s="339">
        <f t="shared" si="42"/>
        <v>1225486787801.48</v>
      </c>
      <c r="X61" s="340">
        <f t="shared" si="43"/>
        <v>5451763490130.2803</v>
      </c>
      <c r="Y61" s="343"/>
      <c r="Z61" s="344">
        <f t="shared" si="44"/>
        <v>-5451763487630.2803</v>
      </c>
      <c r="AA61" s="345">
        <f t="shared" si="45"/>
        <v>2180705396.0500002</v>
      </c>
      <c r="AB61" s="346">
        <f t="shared" si="46"/>
        <v>0</v>
      </c>
      <c r="AC61" s="347">
        <f t="shared" si="47"/>
        <v>0</v>
      </c>
      <c r="AD61" s="159">
        <f t="shared" si="20"/>
        <v>42</v>
      </c>
      <c r="AE61" s="369"/>
      <c r="AF61" s="341">
        <f t="shared" si="48"/>
        <v>0.28999999999999998</v>
      </c>
      <c r="AG61" s="342">
        <f t="shared" si="49"/>
        <v>490194715.12</v>
      </c>
    </row>
    <row r="62" spans="1:33" ht="15" x14ac:dyDescent="0.25">
      <c r="A62" s="159">
        <f t="shared" si="21"/>
        <v>43</v>
      </c>
      <c r="B62" s="107">
        <f t="shared" si="27"/>
        <v>-1</v>
      </c>
      <c r="C62" s="112">
        <f t="shared" si="28"/>
        <v>-9</v>
      </c>
      <c r="D62" s="76"/>
      <c r="E62" s="107">
        <f t="shared" si="29"/>
        <v>0</v>
      </c>
      <c r="F62" s="105">
        <f t="shared" si="30"/>
        <v>60</v>
      </c>
      <c r="G62" s="100">
        <f t="shared" si="31"/>
        <v>2162</v>
      </c>
      <c r="H62" s="11"/>
      <c r="I62" s="7">
        <f t="shared" si="32"/>
        <v>2.61</v>
      </c>
      <c r="J62" s="110">
        <f t="shared" si="33"/>
        <v>17249161637.080002</v>
      </c>
      <c r="K62" s="8">
        <f t="shared" si="34"/>
        <v>28094177458.332001</v>
      </c>
      <c r="L62" s="153"/>
      <c r="M62" s="157">
        <f t="shared" si="35"/>
        <v>-2528475971249.7002</v>
      </c>
      <c r="N62" s="300">
        <f t="shared" si="2"/>
        <v>-1011390388.4998801</v>
      </c>
      <c r="O62" s="155">
        <f t="shared" si="36"/>
        <v>280941774583.29999</v>
      </c>
      <c r="P62" s="203">
        <f t="shared" si="37"/>
        <v>10733286195078.801</v>
      </c>
      <c r="Q62" s="216">
        <f t="shared" si="4"/>
        <v>4293314478.0315204</v>
      </c>
      <c r="R62" s="119">
        <f t="shared" si="38"/>
        <v>38</v>
      </c>
      <c r="S62" s="120">
        <f t="shared" si="39"/>
        <v>0.02</v>
      </c>
      <c r="T62" s="124">
        <f t="shared" si="40"/>
        <v>29</v>
      </c>
      <c r="U62" s="125">
        <f t="shared" si="41"/>
        <v>0.01</v>
      </c>
      <c r="V62" s="366"/>
      <c r="W62" s="339">
        <f t="shared" si="42"/>
        <v>3174642052791.52</v>
      </c>
      <c r="X62" s="340">
        <f t="shared" si="43"/>
        <v>13907928247870.301</v>
      </c>
      <c r="Y62" s="343"/>
      <c r="Z62" s="344">
        <f t="shared" si="44"/>
        <v>-13907928245370.301</v>
      </c>
      <c r="AA62" s="345">
        <f t="shared" si="45"/>
        <v>5563171299.1499996</v>
      </c>
      <c r="AB62" s="346">
        <f t="shared" si="46"/>
        <v>0</v>
      </c>
      <c r="AC62" s="347">
        <f t="shared" si="47"/>
        <v>0</v>
      </c>
      <c r="AD62" s="159">
        <f t="shared" si="20"/>
        <v>43</v>
      </c>
      <c r="AE62" s="369"/>
      <c r="AF62" s="341">
        <f t="shared" si="48"/>
        <v>0.3</v>
      </c>
      <c r="AG62" s="342">
        <f t="shared" si="49"/>
        <v>1269856821.1199999</v>
      </c>
    </row>
    <row r="63" spans="1:33" ht="15" x14ac:dyDescent="0.25">
      <c r="A63" s="159">
        <f t="shared" si="21"/>
        <v>44</v>
      </c>
      <c r="B63" s="107">
        <f t="shared" si="27"/>
        <v>-1</v>
      </c>
      <c r="C63" s="112">
        <f t="shared" si="28"/>
        <v>-10</v>
      </c>
      <c r="D63" s="76"/>
      <c r="E63" s="107">
        <f t="shared" si="29"/>
        <v>0</v>
      </c>
      <c r="F63" s="105">
        <f t="shared" si="30"/>
        <v>60</v>
      </c>
      <c r="G63" s="100">
        <f t="shared" si="31"/>
        <v>2222</v>
      </c>
      <c r="H63" s="11"/>
      <c r="I63" s="7">
        <f t="shared" si="32"/>
        <v>2.64</v>
      </c>
      <c r="J63" s="110">
        <f t="shared" si="33"/>
        <v>45537786721.890999</v>
      </c>
      <c r="K63" s="8">
        <f t="shared" si="34"/>
        <v>73631964180.222992</v>
      </c>
      <c r="L63" s="153"/>
      <c r="M63" s="157">
        <f t="shared" si="35"/>
        <v>-7363196418022</v>
      </c>
      <c r="N63" s="300">
        <f t="shared" si="2"/>
        <v>-2945278567.2087998</v>
      </c>
      <c r="O63" s="155">
        <f t="shared" si="36"/>
        <v>736319641802.19995</v>
      </c>
      <c r="P63" s="203">
        <f t="shared" si="37"/>
        <v>27589792670076.801</v>
      </c>
      <c r="Q63" s="216">
        <f t="shared" si="4"/>
        <v>11035917068.03072</v>
      </c>
      <c r="R63" s="119">
        <f t="shared" si="38"/>
        <v>37</v>
      </c>
      <c r="S63" s="120">
        <f t="shared" si="39"/>
        <v>0.02</v>
      </c>
      <c r="T63" s="124">
        <f t="shared" si="40"/>
        <v>27</v>
      </c>
      <c r="U63" s="125">
        <f t="shared" si="41"/>
        <v>0.01</v>
      </c>
      <c r="V63" s="366"/>
      <c r="W63" s="339">
        <f t="shared" si="42"/>
        <v>8320411952365.2002</v>
      </c>
      <c r="X63" s="340">
        <f t="shared" si="43"/>
        <v>35910204622442</v>
      </c>
      <c r="Y63" s="343"/>
      <c r="Z63" s="344">
        <f t="shared" si="44"/>
        <v>-35910204619942</v>
      </c>
      <c r="AA63" s="345">
        <f t="shared" si="45"/>
        <v>14364081848.98</v>
      </c>
      <c r="AB63" s="346">
        <f t="shared" si="46"/>
        <v>0</v>
      </c>
      <c r="AC63" s="347">
        <f t="shared" si="47"/>
        <v>0</v>
      </c>
      <c r="AD63" s="159">
        <f t="shared" si="20"/>
        <v>44</v>
      </c>
      <c r="AE63" s="369"/>
      <c r="AF63" s="341">
        <f t="shared" si="48"/>
        <v>0.3</v>
      </c>
      <c r="AG63" s="342">
        <f t="shared" si="49"/>
        <v>3328164780.9499998</v>
      </c>
    </row>
    <row r="64" spans="1:33" ht="15" x14ac:dyDescent="0.25">
      <c r="A64" s="159">
        <f t="shared" si="21"/>
        <v>45</v>
      </c>
      <c r="B64" s="108">
        <f t="shared" si="27"/>
        <v>-1</v>
      </c>
      <c r="C64" s="102">
        <f t="shared" si="28"/>
        <v>-11</v>
      </c>
      <c r="D64" s="9"/>
      <c r="E64" s="108">
        <f t="shared" si="29"/>
        <v>0</v>
      </c>
      <c r="F64" s="101">
        <f t="shared" si="30"/>
        <v>60</v>
      </c>
      <c r="G64" s="102">
        <f t="shared" si="31"/>
        <v>2282</v>
      </c>
      <c r="H64" s="9"/>
      <c r="I64" s="13">
        <f t="shared" si="32"/>
        <v>2.67</v>
      </c>
      <c r="J64" s="14">
        <f t="shared" si="33"/>
        <v>121585890547.44901</v>
      </c>
      <c r="K64" s="15">
        <f t="shared" si="34"/>
        <v>195217854727.672</v>
      </c>
      <c r="L64" s="153"/>
      <c r="M64" s="158">
        <f t="shared" si="35"/>
        <v>-21473964020043.699</v>
      </c>
      <c r="N64" s="301">
        <f t="shared" si="2"/>
        <v>-8589585608.0174799</v>
      </c>
      <c r="O64" s="156">
        <f t="shared" si="36"/>
        <v>1952178547276.7</v>
      </c>
      <c r="P64" s="204">
        <f t="shared" si="37"/>
        <v>71768971178208.797</v>
      </c>
      <c r="Q64" s="215">
        <f t="shared" si="4"/>
        <v>28707588471.28352</v>
      </c>
      <c r="R64" s="121">
        <f t="shared" si="38"/>
        <v>37</v>
      </c>
      <c r="S64" s="122">
        <f t="shared" si="39"/>
        <v>0.02</v>
      </c>
      <c r="T64" s="126">
        <f t="shared" si="40"/>
        <v>26</v>
      </c>
      <c r="U64" s="127">
        <f t="shared" si="41"/>
        <v>0.01</v>
      </c>
      <c r="V64" s="366"/>
      <c r="W64" s="348">
        <f t="shared" si="42"/>
        <v>22059617584226.898</v>
      </c>
      <c r="X64" s="349">
        <f t="shared" si="43"/>
        <v>93828588762435.703</v>
      </c>
      <c r="Y64" s="343"/>
      <c r="Z64" s="352">
        <f t="shared" si="44"/>
        <v>-93828588759935.703</v>
      </c>
      <c r="AA64" s="353">
        <f t="shared" si="45"/>
        <v>37531435504.970001</v>
      </c>
      <c r="AB64" s="354">
        <f t="shared" si="46"/>
        <v>0</v>
      </c>
      <c r="AC64" s="355">
        <f t="shared" si="47"/>
        <v>0</v>
      </c>
      <c r="AD64" s="159">
        <f t="shared" si="20"/>
        <v>45</v>
      </c>
      <c r="AE64" s="369"/>
      <c r="AF64" s="350">
        <f t="shared" si="48"/>
        <v>0.31</v>
      </c>
      <c r="AG64" s="351">
        <f t="shared" si="49"/>
        <v>8823847033.6900005</v>
      </c>
    </row>
    <row r="65" spans="1:33" ht="15" x14ac:dyDescent="0.25">
      <c r="A65" s="159">
        <f t="shared" si="21"/>
        <v>46</v>
      </c>
      <c r="B65" s="107">
        <f t="shared" si="27"/>
        <v>-1</v>
      </c>
      <c r="C65" s="112">
        <f t="shared" si="28"/>
        <v>-12</v>
      </c>
      <c r="D65" s="76"/>
      <c r="E65" s="107">
        <f t="shared" si="29"/>
        <v>0</v>
      </c>
      <c r="F65" s="105">
        <f t="shared" si="30"/>
        <v>60</v>
      </c>
      <c r="G65" s="100">
        <f t="shared" si="31"/>
        <v>2342</v>
      </c>
      <c r="H65" s="11"/>
      <c r="I65" s="7">
        <f t="shared" si="32"/>
        <v>2.7</v>
      </c>
      <c r="J65" s="110">
        <f t="shared" si="33"/>
        <v>328281904478.112</v>
      </c>
      <c r="K65" s="8">
        <f t="shared" si="34"/>
        <v>523499759205.784</v>
      </c>
      <c r="L65" s="153"/>
      <c r="M65" s="157">
        <f t="shared" si="35"/>
        <v>-62819971104693.602</v>
      </c>
      <c r="N65" s="300">
        <f t="shared" si="2"/>
        <v>-25127988441.877441</v>
      </c>
      <c r="O65" s="155">
        <f t="shared" si="36"/>
        <v>5234997592057.7998</v>
      </c>
      <c r="P65" s="203">
        <f t="shared" si="37"/>
        <v>188899684014811</v>
      </c>
      <c r="Q65" s="216">
        <f t="shared" si="4"/>
        <v>75559873605.924393</v>
      </c>
      <c r="R65" s="119">
        <f t="shared" si="38"/>
        <v>36</v>
      </c>
      <c r="S65" s="120">
        <f t="shared" si="39"/>
        <v>0.02</v>
      </c>
      <c r="T65" s="124">
        <f t="shared" si="40"/>
        <v>24</v>
      </c>
      <c r="U65" s="125">
        <f t="shared" si="41"/>
        <v>0.01</v>
      </c>
      <c r="V65" s="366"/>
      <c r="W65" s="339">
        <f t="shared" si="42"/>
        <v>59155472790253.602</v>
      </c>
      <c r="X65" s="340">
        <f t="shared" si="43"/>
        <v>248055156805065</v>
      </c>
      <c r="Y65" s="343"/>
      <c r="Z65" s="344">
        <f t="shared" si="44"/>
        <v>-248055156802565</v>
      </c>
      <c r="AA65" s="345">
        <f t="shared" si="45"/>
        <v>99222062722.029999</v>
      </c>
      <c r="AB65" s="346">
        <f t="shared" si="46"/>
        <v>0</v>
      </c>
      <c r="AC65" s="347">
        <f t="shared" si="47"/>
        <v>0</v>
      </c>
      <c r="AD65" s="159">
        <f t="shared" si="20"/>
        <v>46</v>
      </c>
      <c r="AE65" s="369"/>
      <c r="AF65" s="341">
        <f t="shared" si="48"/>
        <v>0.31</v>
      </c>
      <c r="AG65" s="342">
        <f t="shared" si="49"/>
        <v>23662189116.099998</v>
      </c>
    </row>
    <row r="66" spans="1:33" ht="15" x14ac:dyDescent="0.25">
      <c r="A66" s="159">
        <f t="shared" si="21"/>
        <v>47</v>
      </c>
      <c r="B66" s="107">
        <f t="shared" si="27"/>
        <v>-1</v>
      </c>
      <c r="C66" s="112">
        <f t="shared" si="28"/>
        <v>-13</v>
      </c>
      <c r="D66" s="76"/>
      <c r="E66" s="107">
        <f t="shared" si="29"/>
        <v>0</v>
      </c>
      <c r="F66" s="105">
        <f t="shared" si="30"/>
        <v>60</v>
      </c>
      <c r="G66" s="100">
        <f t="shared" si="31"/>
        <v>2402</v>
      </c>
      <c r="H66" s="11"/>
      <c r="I66" s="7">
        <f t="shared" si="32"/>
        <v>2.73</v>
      </c>
      <c r="J66" s="110">
        <f t="shared" si="33"/>
        <v>896209599225.24597</v>
      </c>
      <c r="K66" s="8">
        <f t="shared" si="34"/>
        <v>1419709358431.03</v>
      </c>
      <c r="L66" s="153"/>
      <c r="M66" s="157">
        <f t="shared" si="35"/>
        <v>-184562216596034</v>
      </c>
      <c r="N66" s="300">
        <f t="shared" si="2"/>
        <v>-73824886638.413605</v>
      </c>
      <c r="O66" s="155">
        <f t="shared" si="36"/>
        <v>14197093584310.301</v>
      </c>
      <c r="P66" s="203">
        <f t="shared" si="37"/>
        <v>502999539538279</v>
      </c>
      <c r="Q66" s="216">
        <f t="shared" si="4"/>
        <v>201199815815.31161</v>
      </c>
      <c r="R66" s="119">
        <f t="shared" si="38"/>
        <v>35</v>
      </c>
      <c r="S66" s="120">
        <f t="shared" si="39"/>
        <v>0.01</v>
      </c>
      <c r="T66" s="124">
        <f t="shared" si="40"/>
        <v>22</v>
      </c>
      <c r="U66" s="125">
        <f t="shared" si="41"/>
        <v>0.01</v>
      </c>
      <c r="V66" s="366"/>
      <c r="W66" s="339">
        <f t="shared" si="42"/>
        <v>160427157502706</v>
      </c>
      <c r="X66" s="340">
        <f t="shared" si="43"/>
        <v>663426697040985</v>
      </c>
      <c r="Y66" s="343"/>
      <c r="Z66" s="344">
        <f t="shared" si="44"/>
        <v>-663426697038485</v>
      </c>
      <c r="AA66" s="345">
        <f t="shared" si="45"/>
        <v>265370678816.39001</v>
      </c>
      <c r="AB66" s="346">
        <f t="shared" si="46"/>
        <v>0</v>
      </c>
      <c r="AC66" s="347">
        <f t="shared" si="47"/>
        <v>0</v>
      </c>
      <c r="AD66" s="159">
        <f t="shared" si="20"/>
        <v>47</v>
      </c>
      <c r="AE66" s="369"/>
      <c r="AF66" s="341">
        <f t="shared" si="48"/>
        <v>0.32</v>
      </c>
      <c r="AG66" s="342">
        <f t="shared" si="49"/>
        <v>64170863001.080002</v>
      </c>
    </row>
    <row r="67" spans="1:33" ht="15" x14ac:dyDescent="0.25">
      <c r="A67" s="159">
        <f t="shared" si="21"/>
        <v>48</v>
      </c>
      <c r="B67" s="107">
        <f t="shared" si="27"/>
        <v>-1</v>
      </c>
      <c r="C67" s="112">
        <f t="shared" si="28"/>
        <v>-14</v>
      </c>
      <c r="D67" s="76"/>
      <c r="E67" s="107">
        <f t="shared" si="29"/>
        <v>0</v>
      </c>
      <c r="F67" s="105">
        <f t="shared" si="30"/>
        <v>60</v>
      </c>
      <c r="G67" s="100">
        <f t="shared" si="31"/>
        <v>2462</v>
      </c>
      <c r="H67" s="11"/>
      <c r="I67" s="7">
        <f t="shared" si="32"/>
        <v>2.76</v>
      </c>
      <c r="J67" s="110">
        <f t="shared" si="33"/>
        <v>2473538493861.6802</v>
      </c>
      <c r="K67" s="8">
        <f t="shared" si="34"/>
        <v>3893247852292.71</v>
      </c>
      <c r="L67" s="153"/>
      <c r="M67" s="157">
        <f t="shared" si="35"/>
        <v>-545054699320979</v>
      </c>
      <c r="N67" s="300">
        <f t="shared" si="2"/>
        <v>-218021879728.3916</v>
      </c>
      <c r="O67" s="155">
        <f t="shared" si="36"/>
        <v>38932478522927.102</v>
      </c>
      <c r="P67" s="203">
        <f t="shared" si="37"/>
        <v>1354825154596900</v>
      </c>
      <c r="Q67" s="216">
        <f t="shared" si="4"/>
        <v>541930061838.76001</v>
      </c>
      <c r="R67" s="119">
        <f t="shared" si="38"/>
        <v>35</v>
      </c>
      <c r="S67" s="120">
        <f t="shared" si="39"/>
        <v>0.01</v>
      </c>
      <c r="T67" s="124">
        <f t="shared" si="40"/>
        <v>21</v>
      </c>
      <c r="U67" s="125">
        <f t="shared" si="41"/>
        <v>0.01</v>
      </c>
      <c r="V67" s="366"/>
      <c r="W67" s="339">
        <f t="shared" si="42"/>
        <v>439937007309076</v>
      </c>
      <c r="X67" s="340">
        <f t="shared" si="43"/>
        <v>1794762161905980</v>
      </c>
      <c r="Y67" s="343"/>
      <c r="Z67" s="344">
        <f t="shared" si="44"/>
        <v>-1794762161903480</v>
      </c>
      <c r="AA67" s="345">
        <f t="shared" si="45"/>
        <v>717904864762.39001</v>
      </c>
      <c r="AB67" s="346">
        <f t="shared" si="46"/>
        <v>0</v>
      </c>
      <c r="AC67" s="347">
        <f t="shared" si="47"/>
        <v>0</v>
      </c>
      <c r="AD67" s="159">
        <f t="shared" si="20"/>
        <v>48</v>
      </c>
      <c r="AE67" s="369"/>
      <c r="AF67" s="341">
        <f t="shared" si="48"/>
        <v>0.32</v>
      </c>
      <c r="AG67" s="342">
        <f t="shared" si="49"/>
        <v>175974802923.63</v>
      </c>
    </row>
    <row r="68" spans="1:33" ht="15" x14ac:dyDescent="0.25">
      <c r="A68" s="159">
        <f t="shared" si="21"/>
        <v>49</v>
      </c>
      <c r="B68" s="107">
        <f t="shared" si="27"/>
        <v>-1</v>
      </c>
      <c r="C68" s="112">
        <f t="shared" si="28"/>
        <v>-15</v>
      </c>
      <c r="D68" s="76"/>
      <c r="E68" s="107">
        <f t="shared" si="29"/>
        <v>0</v>
      </c>
      <c r="F68" s="105">
        <f t="shared" si="30"/>
        <v>60</v>
      </c>
      <c r="G68" s="100">
        <f t="shared" si="31"/>
        <v>2522</v>
      </c>
      <c r="H68" s="11"/>
      <c r="I68" s="7">
        <f t="shared" si="32"/>
        <v>2.79</v>
      </c>
      <c r="J68" s="110">
        <f t="shared" si="33"/>
        <v>6901172397874.0898</v>
      </c>
      <c r="K68" s="8">
        <f t="shared" si="34"/>
        <v>10794420250166.801</v>
      </c>
      <c r="L68" s="153"/>
      <c r="M68" s="157">
        <f t="shared" si="35"/>
        <v>-1619163037525020</v>
      </c>
      <c r="N68" s="300">
        <f t="shared" si="2"/>
        <v>-647665215010.00806</v>
      </c>
      <c r="O68" s="155">
        <f t="shared" si="36"/>
        <v>107944202501668</v>
      </c>
      <c r="P68" s="203">
        <f t="shared" si="37"/>
        <v>3690773865972530</v>
      </c>
      <c r="Q68" s="216">
        <f t="shared" si="4"/>
        <v>1476309546389.012</v>
      </c>
      <c r="R68" s="119">
        <f t="shared" si="38"/>
        <v>34</v>
      </c>
      <c r="S68" s="120">
        <f t="shared" si="39"/>
        <v>0.01</v>
      </c>
      <c r="T68" s="124">
        <f t="shared" si="40"/>
        <v>19</v>
      </c>
      <c r="U68" s="125">
        <f t="shared" si="41"/>
        <v>0.01</v>
      </c>
      <c r="V68" s="366"/>
      <c r="W68" s="339">
        <f t="shared" si="42"/>
        <v>1219769488268850</v>
      </c>
      <c r="X68" s="340">
        <f t="shared" si="43"/>
        <v>4910543354241380</v>
      </c>
      <c r="Y68" s="343"/>
      <c r="Z68" s="344">
        <f t="shared" si="44"/>
        <v>-4910543354238880</v>
      </c>
      <c r="AA68" s="345">
        <f t="shared" si="45"/>
        <v>1964217341696.55</v>
      </c>
      <c r="AB68" s="346">
        <f t="shared" si="46"/>
        <v>0</v>
      </c>
      <c r="AC68" s="347">
        <f t="shared" si="47"/>
        <v>0</v>
      </c>
      <c r="AD68" s="159">
        <f t="shared" si="20"/>
        <v>49</v>
      </c>
      <c r="AE68" s="369"/>
      <c r="AF68" s="341">
        <f t="shared" si="48"/>
        <v>0.33</v>
      </c>
      <c r="AG68" s="342">
        <f t="shared" si="49"/>
        <v>487907795307.53998</v>
      </c>
    </row>
    <row r="69" spans="1:33" ht="15" x14ac:dyDescent="0.25">
      <c r="A69" s="159">
        <f t="shared" si="21"/>
        <v>50</v>
      </c>
      <c r="B69" s="108">
        <f t="shared" si="27"/>
        <v>-1</v>
      </c>
      <c r="C69" s="102">
        <f t="shared" si="28"/>
        <v>-16</v>
      </c>
      <c r="D69" s="9"/>
      <c r="E69" s="108">
        <f t="shared" si="29"/>
        <v>0</v>
      </c>
      <c r="F69" s="101">
        <f t="shared" si="30"/>
        <v>60</v>
      </c>
      <c r="G69" s="102">
        <f t="shared" si="31"/>
        <v>2582</v>
      </c>
      <c r="H69" s="9"/>
      <c r="I69" s="13">
        <f t="shared" si="32"/>
        <v>2.82</v>
      </c>
      <c r="J69" s="14">
        <f t="shared" si="33"/>
        <v>19461306162004.898</v>
      </c>
      <c r="K69" s="15">
        <f t="shared" si="34"/>
        <v>30255726412171.699</v>
      </c>
      <c r="L69" s="153"/>
      <c r="M69" s="158">
        <f t="shared" si="35"/>
        <v>-4840916225947470</v>
      </c>
      <c r="N69" s="301">
        <f t="shared" si="2"/>
        <v>-1936366490378.988</v>
      </c>
      <c r="O69" s="156">
        <f t="shared" si="36"/>
        <v>302557264121717</v>
      </c>
      <c r="P69" s="204">
        <f t="shared" si="37"/>
        <v>1.01674260160726E+16</v>
      </c>
      <c r="Q69" s="215">
        <f t="shared" si="4"/>
        <v>4066970406429.04</v>
      </c>
      <c r="R69" s="121">
        <f t="shared" si="38"/>
        <v>34</v>
      </c>
      <c r="S69" s="122">
        <f t="shared" si="39"/>
        <v>0.01</v>
      </c>
      <c r="T69" s="126">
        <f t="shared" si="40"/>
        <v>18</v>
      </c>
      <c r="U69" s="127">
        <f t="shared" si="41"/>
        <v>0.01</v>
      </c>
      <c r="V69" s="366"/>
      <c r="W69" s="348">
        <f t="shared" si="42"/>
        <v>3418897084575400</v>
      </c>
      <c r="X69" s="349">
        <f t="shared" si="43"/>
        <v>1.3586323100648E+16</v>
      </c>
      <c r="Y69" s="343"/>
      <c r="Z69" s="352">
        <f t="shared" si="44"/>
        <v>-1.35863231006455E+16</v>
      </c>
      <c r="AA69" s="353">
        <f t="shared" si="45"/>
        <v>5434529240259.2002</v>
      </c>
      <c r="AB69" s="354">
        <f t="shared" si="46"/>
        <v>0</v>
      </c>
      <c r="AC69" s="355">
        <f t="shared" si="47"/>
        <v>0</v>
      </c>
      <c r="AD69" s="159">
        <f t="shared" si="20"/>
        <v>50</v>
      </c>
      <c r="AE69" s="369"/>
      <c r="AF69" s="350">
        <f t="shared" si="48"/>
        <v>0.34</v>
      </c>
      <c r="AG69" s="351">
        <f t="shared" si="49"/>
        <v>1367558833830.1599</v>
      </c>
    </row>
    <row r="70" spans="1:33" ht="15" x14ac:dyDescent="0.25">
      <c r="A70" s="159">
        <f t="shared" si="21"/>
        <v>51</v>
      </c>
      <c r="B70" s="107">
        <f t="shared" si="27"/>
        <v>-1</v>
      </c>
      <c r="C70" s="112">
        <f t="shared" si="28"/>
        <v>-17</v>
      </c>
      <c r="D70" s="76"/>
      <c r="E70" s="107">
        <f t="shared" si="29"/>
        <v>0</v>
      </c>
      <c r="F70" s="105">
        <f t="shared" si="30"/>
        <v>60</v>
      </c>
      <c r="G70" s="100">
        <f t="shared" si="31"/>
        <v>2642</v>
      </c>
      <c r="H70" s="11"/>
      <c r="I70" s="7">
        <f t="shared" si="32"/>
        <v>2.85</v>
      </c>
      <c r="J70" s="110">
        <f t="shared" si="33"/>
        <v>55464722561714</v>
      </c>
      <c r="K70" s="8">
        <f t="shared" si="34"/>
        <v>85720448973885.703</v>
      </c>
      <c r="L70" s="153"/>
      <c r="M70" s="157">
        <f t="shared" si="35"/>
        <v>-1.45724763255606E+16</v>
      </c>
      <c r="N70" s="300">
        <f t="shared" si="2"/>
        <v>-5828990530224.2402</v>
      </c>
      <c r="O70" s="155">
        <f t="shared" si="36"/>
        <v>857204489738857</v>
      </c>
      <c r="P70" s="203">
        <f t="shared" si="37"/>
        <v>2.83208618633756E+16</v>
      </c>
      <c r="Q70" s="216">
        <f t="shared" si="4"/>
        <v>11328344745350.24</v>
      </c>
      <c r="R70" s="119">
        <f t="shared" si="38"/>
        <v>33</v>
      </c>
      <c r="S70" s="120">
        <f t="shared" si="39"/>
        <v>0.01</v>
      </c>
      <c r="T70" s="124">
        <f t="shared" si="40"/>
        <v>16</v>
      </c>
      <c r="U70" s="125">
        <f t="shared" si="41"/>
        <v>0.01</v>
      </c>
      <c r="V70" s="366"/>
      <c r="W70" s="339">
        <f t="shared" si="42"/>
        <v>9686410734049080</v>
      </c>
      <c r="X70" s="340">
        <f t="shared" si="43"/>
        <v>3.8007272597424704E+16</v>
      </c>
      <c r="Y70" s="343"/>
      <c r="Z70" s="344">
        <f t="shared" si="44"/>
        <v>-3.80072725974222E+16</v>
      </c>
      <c r="AA70" s="345">
        <f t="shared" si="45"/>
        <v>15202909038969.9</v>
      </c>
      <c r="AB70" s="346">
        <f t="shared" si="46"/>
        <v>0</v>
      </c>
      <c r="AC70" s="347">
        <f t="shared" si="47"/>
        <v>0</v>
      </c>
      <c r="AD70" s="159">
        <f t="shared" si="20"/>
        <v>51</v>
      </c>
      <c r="AE70" s="369"/>
      <c r="AF70" s="341">
        <f t="shared" si="48"/>
        <v>0.34</v>
      </c>
      <c r="AG70" s="342">
        <f t="shared" si="49"/>
        <v>3874564293619.6299</v>
      </c>
    </row>
    <row r="71" spans="1:33" ht="15" x14ac:dyDescent="0.25">
      <c r="A71" s="159">
        <f t="shared" si="21"/>
        <v>52</v>
      </c>
      <c r="B71" s="107">
        <f t="shared" si="27"/>
        <v>-1</v>
      </c>
      <c r="C71" s="112">
        <f t="shared" si="28"/>
        <v>-18</v>
      </c>
      <c r="D71" s="76"/>
      <c r="E71" s="107">
        <f t="shared" si="29"/>
        <v>0</v>
      </c>
      <c r="F71" s="105">
        <f t="shared" si="30"/>
        <v>60</v>
      </c>
      <c r="G71" s="100">
        <f t="shared" si="31"/>
        <v>2702</v>
      </c>
      <c r="H71" s="11"/>
      <c r="I71" s="7">
        <f t="shared" si="32"/>
        <v>2.88</v>
      </c>
      <c r="J71" s="110">
        <f t="shared" si="33"/>
        <v>159738400977736</v>
      </c>
      <c r="K71" s="8">
        <f t="shared" si="34"/>
        <v>245458849951621.69</v>
      </c>
      <c r="L71" s="153"/>
      <c r="M71" s="157">
        <f t="shared" si="35"/>
        <v>-4.4182592991292E+16</v>
      </c>
      <c r="N71" s="300">
        <f t="shared" si="2"/>
        <v>-17673037196516.801</v>
      </c>
      <c r="O71" s="155">
        <f t="shared" si="36"/>
        <v>2454588499516220</v>
      </c>
      <c r="P71" s="203">
        <f t="shared" si="37"/>
        <v>7.9753131247707008E+16</v>
      </c>
      <c r="Q71" s="216">
        <f t="shared" si="4"/>
        <v>31901252499082.805</v>
      </c>
      <c r="R71" s="119">
        <f t="shared" si="38"/>
        <v>32</v>
      </c>
      <c r="S71" s="120">
        <f t="shared" si="39"/>
        <v>0.01</v>
      </c>
      <c r="T71" s="124">
        <f t="shared" si="40"/>
        <v>14</v>
      </c>
      <c r="U71" s="125">
        <f t="shared" si="41"/>
        <v>0.01</v>
      </c>
      <c r="V71" s="366"/>
      <c r="W71" s="339">
        <f t="shared" si="42"/>
        <v>2.77368500445333E+16</v>
      </c>
      <c r="X71" s="340">
        <f t="shared" si="43"/>
        <v>1.0748998129224E+17</v>
      </c>
      <c r="Y71" s="343"/>
      <c r="Z71" s="344">
        <f t="shared" si="44"/>
        <v>-1.07489981292238E+17</v>
      </c>
      <c r="AA71" s="345">
        <f t="shared" si="45"/>
        <v>42995992516896</v>
      </c>
      <c r="AB71" s="346">
        <f t="shared" si="46"/>
        <v>0</v>
      </c>
      <c r="AC71" s="347">
        <f t="shared" si="47"/>
        <v>0</v>
      </c>
      <c r="AD71" s="159">
        <f t="shared" si="20"/>
        <v>52</v>
      </c>
      <c r="AE71" s="369"/>
      <c r="AF71" s="341">
        <f t="shared" si="48"/>
        <v>0.35</v>
      </c>
      <c r="AG71" s="342">
        <f t="shared" si="49"/>
        <v>11094740017813.301</v>
      </c>
    </row>
    <row r="72" spans="1:33" ht="15" x14ac:dyDescent="0.25">
      <c r="A72" s="159">
        <f t="shared" si="21"/>
        <v>53</v>
      </c>
      <c r="B72" s="107">
        <f t="shared" si="27"/>
        <v>-1</v>
      </c>
      <c r="C72" s="112">
        <f t="shared" si="28"/>
        <v>-19</v>
      </c>
      <c r="D72" s="76"/>
      <c r="E72" s="107">
        <f t="shared" si="29"/>
        <v>0</v>
      </c>
      <c r="F72" s="105">
        <f t="shared" si="30"/>
        <v>60</v>
      </c>
      <c r="G72" s="100">
        <f t="shared" si="31"/>
        <v>2762</v>
      </c>
      <c r="H72" s="11"/>
      <c r="I72" s="7">
        <f t="shared" si="32"/>
        <v>2.91</v>
      </c>
      <c r="J72" s="110">
        <f t="shared" si="33"/>
        <v>464838746845212</v>
      </c>
      <c r="K72" s="8">
        <f t="shared" si="34"/>
        <v>710297596796833.75</v>
      </c>
      <c r="L72" s="153"/>
      <c r="M72" s="157">
        <f t="shared" si="35"/>
        <v>-1.34956543391398E+17</v>
      </c>
      <c r="N72" s="300">
        <f t="shared" si="2"/>
        <v>-53982617356559.203</v>
      </c>
      <c r="O72" s="155">
        <f t="shared" si="36"/>
        <v>7102975967968340</v>
      </c>
      <c r="P72" s="203">
        <f t="shared" si="37"/>
        <v>2.2702844121868E+17</v>
      </c>
      <c r="Q72" s="216">
        <f t="shared" si="4"/>
        <v>90811376487472</v>
      </c>
      <c r="R72" s="119">
        <f t="shared" si="38"/>
        <v>32</v>
      </c>
      <c r="S72" s="120">
        <f t="shared" si="39"/>
        <v>0.01</v>
      </c>
      <c r="T72" s="124">
        <f t="shared" si="40"/>
        <v>13</v>
      </c>
      <c r="U72" s="125">
        <f t="shared" si="41"/>
        <v>0</v>
      </c>
      <c r="V72" s="366"/>
      <c r="W72" s="339">
        <f t="shared" si="42"/>
        <v>8.0263628438042208E+16</v>
      </c>
      <c r="X72" s="340">
        <f t="shared" si="43"/>
        <v>3.0729206965672198E+17</v>
      </c>
      <c r="Y72" s="343"/>
      <c r="Z72" s="344">
        <f t="shared" si="44"/>
        <v>-3.0729206965671898E+17</v>
      </c>
      <c r="AA72" s="345">
        <f t="shared" si="45"/>
        <v>122916827862689</v>
      </c>
      <c r="AB72" s="346">
        <f t="shared" si="46"/>
        <v>0</v>
      </c>
      <c r="AC72" s="347">
        <f t="shared" si="47"/>
        <v>0</v>
      </c>
      <c r="AD72" s="159">
        <f t="shared" si="20"/>
        <v>53</v>
      </c>
      <c r="AE72" s="369"/>
      <c r="AF72" s="341">
        <f t="shared" si="48"/>
        <v>0.35</v>
      </c>
      <c r="AG72" s="342">
        <f t="shared" si="49"/>
        <v>32105451375216.898</v>
      </c>
    </row>
    <row r="73" spans="1:33" ht="15" x14ac:dyDescent="0.25">
      <c r="A73" s="159">
        <f t="shared" si="21"/>
        <v>54</v>
      </c>
      <c r="B73" s="107">
        <f t="shared" si="27"/>
        <v>-1</v>
      </c>
      <c r="C73" s="112">
        <f t="shared" si="28"/>
        <v>-20</v>
      </c>
      <c r="D73" s="76"/>
      <c r="E73" s="107">
        <f t="shared" si="29"/>
        <v>0</v>
      </c>
      <c r="F73" s="105">
        <f t="shared" si="30"/>
        <v>60</v>
      </c>
      <c r="G73" s="100">
        <f t="shared" si="31"/>
        <v>2822</v>
      </c>
      <c r="H73" s="11"/>
      <c r="I73" s="7">
        <f t="shared" si="32"/>
        <v>2.94</v>
      </c>
      <c r="J73" s="110">
        <f t="shared" si="33"/>
        <v>1366625915724920</v>
      </c>
      <c r="K73" s="8">
        <f t="shared" si="34"/>
        <v>2076923512521753.7</v>
      </c>
      <c r="L73" s="153"/>
      <c r="M73" s="157">
        <f t="shared" si="35"/>
        <v>-4.1538470250435002E+17</v>
      </c>
      <c r="N73" s="300">
        <f t="shared" si="2"/>
        <v>-166153881001740</v>
      </c>
      <c r="O73" s="155">
        <f t="shared" si="36"/>
        <v>2.07692351252175E+16</v>
      </c>
      <c r="P73" s="203">
        <f t="shared" si="37"/>
        <v>6.5320699929678003E+17</v>
      </c>
      <c r="Q73" s="216">
        <f t="shared" si="4"/>
        <v>261282799718712</v>
      </c>
      <c r="R73" s="119">
        <f t="shared" si="38"/>
        <v>31</v>
      </c>
      <c r="S73" s="120">
        <f t="shared" si="39"/>
        <v>0.01</v>
      </c>
      <c r="T73" s="124">
        <f t="shared" si="40"/>
        <v>11</v>
      </c>
      <c r="U73" s="125">
        <f t="shared" si="41"/>
        <v>0</v>
      </c>
      <c r="V73" s="366"/>
      <c r="W73" s="339">
        <f t="shared" si="42"/>
        <v>2.3469235691495802E+17</v>
      </c>
      <c r="X73" s="340">
        <f t="shared" si="43"/>
        <v>8.8789935621173798E+17</v>
      </c>
      <c r="Y73" s="343"/>
      <c r="Z73" s="344">
        <f t="shared" si="44"/>
        <v>-8.8789935621173504E+17</v>
      </c>
      <c r="AA73" s="345">
        <f t="shared" si="45"/>
        <v>355159742484695</v>
      </c>
      <c r="AB73" s="346">
        <f t="shared" si="46"/>
        <v>0</v>
      </c>
      <c r="AC73" s="347">
        <f t="shared" si="47"/>
        <v>0</v>
      </c>
      <c r="AD73" s="159">
        <f t="shared" si="20"/>
        <v>54</v>
      </c>
      <c r="AE73" s="369"/>
      <c r="AF73" s="341">
        <f t="shared" si="48"/>
        <v>0.36</v>
      </c>
      <c r="AG73" s="342">
        <f t="shared" si="49"/>
        <v>93876942765983.203</v>
      </c>
    </row>
    <row r="74" spans="1:33" ht="15" x14ac:dyDescent="0.25">
      <c r="A74" s="159">
        <f t="shared" si="21"/>
        <v>55</v>
      </c>
      <c r="B74" s="108">
        <f t="shared" si="27"/>
        <v>-1</v>
      </c>
      <c r="C74" s="102">
        <f t="shared" si="28"/>
        <v>-21</v>
      </c>
      <c r="D74" s="9"/>
      <c r="E74" s="108">
        <f t="shared" si="29"/>
        <v>0</v>
      </c>
      <c r="F74" s="101">
        <f t="shared" si="30"/>
        <v>60</v>
      </c>
      <c r="G74" s="102">
        <f t="shared" si="31"/>
        <v>2882</v>
      </c>
      <c r="H74" s="9"/>
      <c r="I74" s="13">
        <f t="shared" si="32"/>
        <v>2.97</v>
      </c>
      <c r="J74" s="14">
        <f t="shared" si="33"/>
        <v>4058878969703010</v>
      </c>
      <c r="K74" s="15">
        <f t="shared" si="34"/>
        <v>6135802482224764</v>
      </c>
      <c r="L74" s="153"/>
      <c r="M74" s="158">
        <f t="shared" si="35"/>
        <v>-1.2885185212672E+18</v>
      </c>
      <c r="N74" s="301">
        <f t="shared" si="2"/>
        <v>-515407408506880</v>
      </c>
      <c r="O74" s="156">
        <f t="shared" si="36"/>
        <v>6.13580248222476E+16</v>
      </c>
      <c r="P74" s="204">
        <f t="shared" si="37"/>
        <v>1.8993611068098299E+18</v>
      </c>
      <c r="Q74" s="215">
        <f t="shared" si="4"/>
        <v>759744442723932</v>
      </c>
      <c r="R74" s="121">
        <f t="shared" si="38"/>
        <v>31</v>
      </c>
      <c r="S74" s="122">
        <f t="shared" si="39"/>
        <v>0.01</v>
      </c>
      <c r="T74" s="126">
        <f t="shared" si="40"/>
        <v>10</v>
      </c>
      <c r="U74" s="127">
        <f t="shared" si="41"/>
        <v>0</v>
      </c>
      <c r="V74" s="366"/>
      <c r="W74" s="348">
        <f t="shared" si="42"/>
        <v>6.9334568049139802E+17</v>
      </c>
      <c r="X74" s="349">
        <f t="shared" si="43"/>
        <v>2.5927067873012301E+18</v>
      </c>
      <c r="Y74" s="343"/>
      <c r="Z74" s="352">
        <f t="shared" si="44"/>
        <v>-2.5927067873012301E+18</v>
      </c>
      <c r="AA74" s="353">
        <f t="shared" si="45"/>
        <v>1037082714920490</v>
      </c>
      <c r="AB74" s="354">
        <f t="shared" si="46"/>
        <v>0</v>
      </c>
      <c r="AC74" s="355">
        <f t="shared" si="47"/>
        <v>0</v>
      </c>
      <c r="AD74" s="159">
        <f t="shared" si="20"/>
        <v>55</v>
      </c>
      <c r="AE74" s="369"/>
      <c r="AF74" s="350">
        <f t="shared" si="48"/>
        <v>0.37</v>
      </c>
      <c r="AG74" s="351">
        <f t="shared" si="49"/>
        <v>277338272196559</v>
      </c>
    </row>
    <row r="75" spans="1:33" ht="15" x14ac:dyDescent="0.25">
      <c r="A75" s="159">
        <f t="shared" si="21"/>
        <v>56</v>
      </c>
      <c r="B75" s="107">
        <f t="shared" si="27"/>
        <v>-1</v>
      </c>
      <c r="C75" s="112">
        <f t="shared" si="28"/>
        <v>-22</v>
      </c>
      <c r="D75" s="76"/>
      <c r="E75" s="107">
        <f t="shared" si="29"/>
        <v>0</v>
      </c>
      <c r="F75" s="105">
        <f t="shared" si="30"/>
        <v>60</v>
      </c>
      <c r="G75" s="100">
        <f t="shared" si="31"/>
        <v>2942</v>
      </c>
      <c r="H75" s="11"/>
      <c r="I75" s="7">
        <f t="shared" si="32"/>
        <v>3</v>
      </c>
      <c r="J75" s="110">
        <f t="shared" si="33"/>
        <v>1.2176636909109E+16</v>
      </c>
      <c r="K75" s="8">
        <f t="shared" si="34"/>
        <v>1.8312439391333764E+16</v>
      </c>
      <c r="L75" s="153"/>
      <c r="M75" s="157">
        <f t="shared" si="35"/>
        <v>-4.02873666609344E+18</v>
      </c>
      <c r="N75" s="300">
        <f t="shared" si="2"/>
        <v>-1611494666437376</v>
      </c>
      <c r="O75" s="155">
        <f t="shared" si="36"/>
        <v>1.8312439391333798E+17</v>
      </c>
      <c r="P75" s="203">
        <f t="shared" si="37"/>
        <v>5.5808425961446902E+18</v>
      </c>
      <c r="Q75" s="216">
        <f t="shared" si="4"/>
        <v>2232337038457876</v>
      </c>
      <c r="R75" s="119">
        <f t="shared" si="38"/>
        <v>30</v>
      </c>
      <c r="S75" s="120">
        <f t="shared" si="39"/>
        <v>0.01</v>
      </c>
      <c r="T75" s="124">
        <f t="shared" si="40"/>
        <v>8</v>
      </c>
      <c r="U75" s="125">
        <f t="shared" si="41"/>
        <v>0</v>
      </c>
      <c r="V75" s="366"/>
      <c r="W75" s="339">
        <f t="shared" si="42"/>
        <v>2.0693056512207201E+18</v>
      </c>
      <c r="X75" s="340">
        <f t="shared" si="43"/>
        <v>7.6501482473654098E+18</v>
      </c>
      <c r="Y75" s="343"/>
      <c r="Z75" s="344">
        <f t="shared" si="44"/>
        <v>-7.6501482473654098E+18</v>
      </c>
      <c r="AA75" s="345">
        <f t="shared" si="45"/>
        <v>3060059298946160</v>
      </c>
      <c r="AB75" s="346">
        <f t="shared" si="46"/>
        <v>0</v>
      </c>
      <c r="AC75" s="347">
        <f t="shared" si="47"/>
        <v>0</v>
      </c>
      <c r="AD75" s="159">
        <f t="shared" si="20"/>
        <v>56</v>
      </c>
      <c r="AE75" s="369"/>
      <c r="AF75" s="341">
        <f t="shared" si="48"/>
        <v>0.37</v>
      </c>
      <c r="AG75" s="342">
        <f t="shared" si="49"/>
        <v>827722260488288</v>
      </c>
    </row>
    <row r="76" spans="1:33" ht="15" x14ac:dyDescent="0.25">
      <c r="A76" s="159">
        <f t="shared" si="21"/>
        <v>57</v>
      </c>
      <c r="B76" s="107">
        <f t="shared" si="27"/>
        <v>-1</v>
      </c>
      <c r="C76" s="112">
        <f t="shared" si="28"/>
        <v>-23</v>
      </c>
      <c r="D76" s="76"/>
      <c r="E76" s="107">
        <f t="shared" si="29"/>
        <v>0</v>
      </c>
      <c r="F76" s="105">
        <f t="shared" si="30"/>
        <v>60</v>
      </c>
      <c r="G76" s="100">
        <f t="shared" si="31"/>
        <v>3002</v>
      </c>
      <c r="H76" s="11"/>
      <c r="I76" s="7">
        <f t="shared" si="32"/>
        <v>3.03</v>
      </c>
      <c r="J76" s="110">
        <f t="shared" si="33"/>
        <v>3.6895209834600304E+16</v>
      </c>
      <c r="K76" s="8">
        <f t="shared" si="34"/>
        <v>5.5207649225934064E+16</v>
      </c>
      <c r="L76" s="153"/>
      <c r="M76" s="157">
        <f t="shared" si="35"/>
        <v>-1.26977593219648E+19</v>
      </c>
      <c r="N76" s="300">
        <f t="shared" si="2"/>
        <v>-5079103728785920</v>
      </c>
      <c r="O76" s="155">
        <f t="shared" si="36"/>
        <v>5.5207649225934099E+17</v>
      </c>
      <c r="P76" s="203">
        <f t="shared" si="37"/>
        <v>1.6568306230944999E+19</v>
      </c>
      <c r="Q76" s="216">
        <f t="shared" si="4"/>
        <v>6627322492378000</v>
      </c>
      <c r="R76" s="119">
        <f t="shared" si="38"/>
        <v>30</v>
      </c>
      <c r="S76" s="120">
        <f t="shared" si="39"/>
        <v>0.01</v>
      </c>
      <c r="T76" s="124">
        <f t="shared" si="40"/>
        <v>7</v>
      </c>
      <c r="U76" s="125">
        <f t="shared" si="41"/>
        <v>0</v>
      </c>
      <c r="V76" s="366"/>
      <c r="W76" s="339">
        <f t="shared" si="42"/>
        <v>6.2384643625305498E+18</v>
      </c>
      <c r="X76" s="340">
        <f t="shared" si="43"/>
        <v>2.28067705934756E+19</v>
      </c>
      <c r="Y76" s="343"/>
      <c r="Z76" s="344">
        <f t="shared" si="44"/>
        <v>-2.28067705934756E+19</v>
      </c>
      <c r="AA76" s="345">
        <f t="shared" si="45"/>
        <v>9122708237390240</v>
      </c>
      <c r="AB76" s="346">
        <f t="shared" si="46"/>
        <v>0</v>
      </c>
      <c r="AC76" s="347">
        <f t="shared" si="47"/>
        <v>0</v>
      </c>
      <c r="AD76" s="159">
        <f t="shared" si="20"/>
        <v>57</v>
      </c>
      <c r="AE76" s="369"/>
      <c r="AF76" s="341">
        <f t="shared" si="48"/>
        <v>0.38</v>
      </c>
      <c r="AG76" s="342">
        <f t="shared" si="49"/>
        <v>2495385745012220</v>
      </c>
    </row>
    <row r="77" spans="1:33" ht="15" x14ac:dyDescent="0.25">
      <c r="A77" s="159">
        <f t="shared" si="21"/>
        <v>58</v>
      </c>
      <c r="B77" s="107">
        <f t="shared" si="27"/>
        <v>-1</v>
      </c>
      <c r="C77" s="112">
        <f t="shared" si="28"/>
        <v>-24</v>
      </c>
      <c r="D77" s="76"/>
      <c r="E77" s="107">
        <f t="shared" si="29"/>
        <v>0</v>
      </c>
      <c r="F77" s="105">
        <f t="shared" si="30"/>
        <v>60</v>
      </c>
      <c r="G77" s="100">
        <f t="shared" si="31"/>
        <v>3062</v>
      </c>
      <c r="H77" s="11"/>
      <c r="I77" s="7">
        <f t="shared" si="32"/>
        <v>3.06</v>
      </c>
      <c r="J77" s="110">
        <f t="shared" si="33"/>
        <v>1.1289934209387699E+17</v>
      </c>
      <c r="K77" s="8">
        <f t="shared" si="34"/>
        <v>1.6810699131981107E+17</v>
      </c>
      <c r="L77" s="153"/>
      <c r="M77" s="157">
        <f t="shared" si="35"/>
        <v>-4.03456779167546E+19</v>
      </c>
      <c r="N77" s="300">
        <f t="shared" si="2"/>
        <v>-1.613827116670184E+16</v>
      </c>
      <c r="O77" s="155">
        <f t="shared" si="36"/>
        <v>1.68106991319811E+18</v>
      </c>
      <c r="P77" s="203">
        <f t="shared" si="37"/>
        <v>4.9692895766505497E+19</v>
      </c>
      <c r="Q77" s="216">
        <f t="shared" si="4"/>
        <v>1.98771583066022E+16</v>
      </c>
      <c r="R77" s="119">
        <f t="shared" si="38"/>
        <v>30</v>
      </c>
      <c r="S77" s="120">
        <f t="shared" si="39"/>
        <v>0.01</v>
      </c>
      <c r="T77" s="124">
        <f t="shared" si="40"/>
        <v>6</v>
      </c>
      <c r="U77" s="125">
        <f t="shared" si="41"/>
        <v>0</v>
      </c>
      <c r="V77" s="366"/>
      <c r="W77" s="339">
        <f t="shared" si="42"/>
        <v>1.8996090019138699E+19</v>
      </c>
      <c r="X77" s="340">
        <f t="shared" si="43"/>
        <v>6.8688985785644204E+19</v>
      </c>
      <c r="Y77" s="343"/>
      <c r="Z77" s="344">
        <f t="shared" si="44"/>
        <v>-6.8688985785644204E+19</v>
      </c>
      <c r="AA77" s="345">
        <f t="shared" si="45"/>
        <v>2.74755943142577E+16</v>
      </c>
      <c r="AB77" s="346">
        <f t="shared" si="46"/>
        <v>0</v>
      </c>
      <c r="AC77" s="347">
        <f t="shared" si="47"/>
        <v>0</v>
      </c>
      <c r="AD77" s="159">
        <f t="shared" si="20"/>
        <v>58</v>
      </c>
      <c r="AE77" s="369"/>
      <c r="AF77" s="341">
        <f t="shared" si="48"/>
        <v>0.38</v>
      </c>
      <c r="AG77" s="342">
        <f t="shared" si="49"/>
        <v>7598436007655480</v>
      </c>
    </row>
    <row r="78" spans="1:33" ht="15" x14ac:dyDescent="0.25">
      <c r="A78" s="159">
        <f t="shared" si="21"/>
        <v>59</v>
      </c>
      <c r="B78" s="107">
        <f t="shared" si="27"/>
        <v>-1</v>
      </c>
      <c r="C78" s="112">
        <f t="shared" si="28"/>
        <v>-25</v>
      </c>
      <c r="D78" s="76"/>
      <c r="E78" s="107">
        <f t="shared" si="29"/>
        <v>0</v>
      </c>
      <c r="F78" s="105">
        <f t="shared" si="30"/>
        <v>60</v>
      </c>
      <c r="G78" s="100">
        <f t="shared" si="31"/>
        <v>3122</v>
      </c>
      <c r="H78" s="11"/>
      <c r="I78" s="7">
        <f t="shared" si="32"/>
        <v>3.09</v>
      </c>
      <c r="J78" s="110">
        <f t="shared" si="33"/>
        <v>3.4885896707008E+17</v>
      </c>
      <c r="K78" s="8">
        <f t="shared" si="34"/>
        <v>5.1696595838989107E+17</v>
      </c>
      <c r="L78" s="153"/>
      <c r="M78" s="157">
        <f t="shared" si="35"/>
        <v>-1.29241489597473E+20</v>
      </c>
      <c r="N78" s="300">
        <f t="shared" si="2"/>
        <v>-5.16965958389892E+16</v>
      </c>
      <c r="O78" s="155">
        <f t="shared" si="36"/>
        <v>5.1696595838989097E+18</v>
      </c>
      <c r="P78" s="203">
        <f t="shared" si="37"/>
        <v>1.5055709055839201E+20</v>
      </c>
      <c r="Q78" s="216">
        <f t="shared" si="4"/>
        <v>6.02228362233568E+16</v>
      </c>
      <c r="R78" s="119">
        <f t="shared" si="38"/>
        <v>29</v>
      </c>
      <c r="S78" s="120">
        <f t="shared" si="39"/>
        <v>0.01</v>
      </c>
      <c r="T78" s="124">
        <f t="shared" si="40"/>
        <v>4</v>
      </c>
      <c r="U78" s="125">
        <f t="shared" si="41"/>
        <v>0</v>
      </c>
      <c r="V78" s="366"/>
      <c r="W78" s="339">
        <f t="shared" si="42"/>
        <v>5.8417153298057699E+19</v>
      </c>
      <c r="X78" s="340">
        <f t="shared" si="43"/>
        <v>2.0897424385644999E+20</v>
      </c>
      <c r="Y78" s="343"/>
      <c r="Z78" s="344">
        <f t="shared" si="44"/>
        <v>-2.0897424385644999E+20</v>
      </c>
      <c r="AA78" s="345">
        <f t="shared" si="45"/>
        <v>8.358969754258E+16</v>
      </c>
      <c r="AB78" s="346">
        <f t="shared" si="46"/>
        <v>0</v>
      </c>
      <c r="AC78" s="347">
        <f t="shared" si="47"/>
        <v>0</v>
      </c>
      <c r="AD78" s="159">
        <f t="shared" si="20"/>
        <v>59</v>
      </c>
      <c r="AE78" s="369"/>
      <c r="AF78" s="341">
        <f t="shared" si="48"/>
        <v>0.39</v>
      </c>
      <c r="AG78" s="342">
        <f t="shared" si="49"/>
        <v>2.33668613192231E+16</v>
      </c>
    </row>
    <row r="79" spans="1:33" ht="15" x14ac:dyDescent="0.25">
      <c r="A79" s="159">
        <f t="shared" si="21"/>
        <v>60</v>
      </c>
      <c r="B79" s="108">
        <f t="shared" si="27"/>
        <v>-1</v>
      </c>
      <c r="C79" s="102">
        <f t="shared" si="28"/>
        <v>-26</v>
      </c>
      <c r="D79" s="9"/>
      <c r="E79" s="108">
        <f t="shared" si="29"/>
        <v>0</v>
      </c>
      <c r="F79" s="101">
        <f t="shared" si="30"/>
        <v>60</v>
      </c>
      <c r="G79" s="102">
        <f t="shared" si="31"/>
        <v>3182</v>
      </c>
      <c r="H79" s="9"/>
      <c r="I79" s="13">
        <f t="shared" si="32"/>
        <v>3.12</v>
      </c>
      <c r="J79" s="14">
        <f t="shared" si="33"/>
        <v>1.08843997725865E+18</v>
      </c>
      <c r="K79" s="15">
        <f t="shared" si="34"/>
        <v>1.6054059356485412E+18</v>
      </c>
      <c r="L79" s="153"/>
      <c r="M79" s="158">
        <f t="shared" si="35"/>
        <v>-4.1740554326861998E+20</v>
      </c>
      <c r="N79" s="301">
        <f t="shared" si="2"/>
        <v>-1.66962217307448E+17</v>
      </c>
      <c r="O79" s="156">
        <f t="shared" si="36"/>
        <v>1.6054059356485401E+19</v>
      </c>
      <c r="P79" s="204">
        <f t="shared" si="37"/>
        <v>4.6073666559232698E+20</v>
      </c>
      <c r="Q79" s="215">
        <f t="shared" si="4"/>
        <v>1.8429466623693078E+17</v>
      </c>
      <c r="R79" s="121">
        <f t="shared" si="38"/>
        <v>29</v>
      </c>
      <c r="S79" s="122">
        <f t="shared" si="39"/>
        <v>0.01</v>
      </c>
      <c r="T79" s="126">
        <f t="shared" si="40"/>
        <v>3</v>
      </c>
      <c r="U79" s="127">
        <f t="shared" si="41"/>
        <v>0</v>
      </c>
      <c r="V79" s="366"/>
      <c r="W79" s="348">
        <f t="shared" si="42"/>
        <v>1.81410870728285E+20</v>
      </c>
      <c r="X79" s="349">
        <f t="shared" si="43"/>
        <v>6.4214753632061201E+20</v>
      </c>
      <c r="Y79" s="343"/>
      <c r="Z79" s="352">
        <f t="shared" si="44"/>
        <v>-6.4214753632061201E+20</v>
      </c>
      <c r="AA79" s="353">
        <f t="shared" si="45"/>
        <v>2.5685901452824499E+17</v>
      </c>
      <c r="AB79" s="354">
        <f t="shared" si="46"/>
        <v>0</v>
      </c>
      <c r="AC79" s="355">
        <f t="shared" si="47"/>
        <v>0</v>
      </c>
      <c r="AD79" s="159">
        <f t="shared" si="20"/>
        <v>60</v>
      </c>
      <c r="AE79" s="369"/>
      <c r="AF79" s="350">
        <f t="shared" si="48"/>
        <v>0.39</v>
      </c>
      <c r="AG79" s="351">
        <f t="shared" si="49"/>
        <v>7.2564348291314E+16</v>
      </c>
    </row>
    <row r="80" spans="1:33" ht="15" x14ac:dyDescent="0.25">
      <c r="A80" s="159">
        <f t="shared" si="21"/>
        <v>61</v>
      </c>
      <c r="B80" s="107">
        <f t="shared" si="27"/>
        <v>-1</v>
      </c>
      <c r="C80" s="112">
        <f t="shared" si="28"/>
        <v>-27</v>
      </c>
      <c r="D80" s="76"/>
      <c r="E80" s="107">
        <f t="shared" si="29"/>
        <v>0</v>
      </c>
      <c r="F80" s="105">
        <f t="shared" si="30"/>
        <v>60</v>
      </c>
      <c r="G80" s="100">
        <f t="shared" si="31"/>
        <v>3242</v>
      </c>
      <c r="H80" s="11"/>
      <c r="I80" s="7">
        <f t="shared" si="32"/>
        <v>3.15</v>
      </c>
      <c r="J80" s="110">
        <f t="shared" si="33"/>
        <v>3.4285859283647498E+18</v>
      </c>
      <c r="K80" s="8">
        <f t="shared" si="34"/>
        <v>5.0339918640132915E+18</v>
      </c>
      <c r="L80" s="153"/>
      <c r="M80" s="157">
        <f t="shared" si="35"/>
        <v>-1.35917780328359E+21</v>
      </c>
      <c r="N80" s="300">
        <f t="shared" si="2"/>
        <v>-5.4367112131343603E+17</v>
      </c>
      <c r="O80" s="155">
        <f t="shared" si="36"/>
        <v>5.0339918640132899E+19</v>
      </c>
      <c r="P80" s="203">
        <f t="shared" si="37"/>
        <v>1.42398022698145E+21</v>
      </c>
      <c r="Q80" s="216">
        <f t="shared" si="4"/>
        <v>5.6959209079257997E+17</v>
      </c>
      <c r="R80" s="119">
        <f t="shared" si="38"/>
        <v>28</v>
      </c>
      <c r="S80" s="120">
        <f t="shared" si="39"/>
        <v>0.01</v>
      </c>
      <c r="T80" s="124">
        <f t="shared" si="40"/>
        <v>1</v>
      </c>
      <c r="U80" s="125">
        <f t="shared" si="41"/>
        <v>0</v>
      </c>
      <c r="V80" s="366"/>
      <c r="W80" s="339">
        <f t="shared" si="42"/>
        <v>5.6884108063350201E+20</v>
      </c>
      <c r="X80" s="340">
        <f t="shared" si="43"/>
        <v>1.9928213076149501E+21</v>
      </c>
      <c r="Y80" s="343"/>
      <c r="Z80" s="344">
        <f t="shared" si="44"/>
        <v>-1.9928213076149501E+21</v>
      </c>
      <c r="AA80" s="345">
        <f t="shared" si="45"/>
        <v>7.9712852304598003E+17</v>
      </c>
      <c r="AB80" s="346">
        <f t="shared" si="46"/>
        <v>0</v>
      </c>
      <c r="AC80" s="347">
        <f t="shared" si="47"/>
        <v>0</v>
      </c>
      <c r="AD80" s="159">
        <f t="shared" si="20"/>
        <v>61</v>
      </c>
      <c r="AE80" s="369"/>
      <c r="AF80" s="341">
        <f t="shared" si="48"/>
        <v>0.4</v>
      </c>
      <c r="AG80" s="342">
        <f t="shared" si="49"/>
        <v>2.2753643225340099E+17</v>
      </c>
    </row>
    <row r="81" spans="1:33" ht="15" x14ac:dyDescent="0.25">
      <c r="A81" s="159">
        <f t="shared" si="21"/>
        <v>62</v>
      </c>
      <c r="B81" s="107">
        <f t="shared" si="27"/>
        <v>-1</v>
      </c>
      <c r="C81" s="112">
        <f t="shared" si="28"/>
        <v>-28</v>
      </c>
      <c r="D81" s="76"/>
      <c r="E81" s="107">
        <f t="shared" si="29"/>
        <v>0</v>
      </c>
      <c r="F81" s="105">
        <f t="shared" si="30"/>
        <v>60</v>
      </c>
      <c r="G81" s="100">
        <f t="shared" si="31"/>
        <v>3302</v>
      </c>
      <c r="H81" s="11"/>
      <c r="I81" s="7">
        <f t="shared" si="32"/>
        <v>3.18</v>
      </c>
      <c r="J81" s="110">
        <f t="shared" si="33"/>
        <v>1.0902903252199899E+19</v>
      </c>
      <c r="K81" s="8">
        <f t="shared" si="34"/>
        <v>1.5936895116213191E+19</v>
      </c>
      <c r="L81" s="153"/>
      <c r="M81" s="157">
        <f t="shared" si="35"/>
        <v>-4.4623306325396999E+21</v>
      </c>
      <c r="N81" s="300">
        <f t="shared" si="2"/>
        <v>-1.7849322530158799E+18</v>
      </c>
      <c r="O81" s="155">
        <f t="shared" si="36"/>
        <v>1.59368951162132E+20</v>
      </c>
      <c r="P81" s="203">
        <f t="shared" si="37"/>
        <v>4.4443753453894202E+21</v>
      </c>
      <c r="Q81" s="216">
        <f t="shared" si="4"/>
        <v>1.7777501381557681E+18</v>
      </c>
      <c r="R81" s="119">
        <f t="shared" si="38"/>
        <v>28</v>
      </c>
      <c r="S81" s="120">
        <f t="shared" si="39"/>
        <v>0.01</v>
      </c>
      <c r="T81" s="124">
        <f t="shared" si="40"/>
        <v>0</v>
      </c>
      <c r="U81" s="125">
        <f t="shared" si="41"/>
        <v>0</v>
      </c>
      <c r="V81" s="366"/>
      <c r="W81" s="339">
        <f t="shared" si="42"/>
        <v>1.8008691481320901E+21</v>
      </c>
      <c r="X81" s="340">
        <f t="shared" si="43"/>
        <v>6.2452444935215099E+21</v>
      </c>
      <c r="Y81" s="343"/>
      <c r="Z81" s="344">
        <f t="shared" si="44"/>
        <v>-6.2452444935215099E+21</v>
      </c>
      <c r="AA81" s="345">
        <f t="shared" si="45"/>
        <v>2.4980977974086001E+18</v>
      </c>
      <c r="AB81" s="346">
        <f t="shared" si="46"/>
        <v>0</v>
      </c>
      <c r="AC81" s="347">
        <f t="shared" si="47"/>
        <v>0</v>
      </c>
      <c r="AD81" s="159">
        <f t="shared" si="20"/>
        <v>62</v>
      </c>
      <c r="AE81" s="369"/>
      <c r="AF81" s="341">
        <f t="shared" si="48"/>
        <v>0.41</v>
      </c>
      <c r="AG81" s="342">
        <f t="shared" si="49"/>
        <v>7.2034765925283597E+17</v>
      </c>
    </row>
    <row r="82" spans="1:33" ht="15" x14ac:dyDescent="0.25">
      <c r="A82" s="159">
        <f t="shared" si="21"/>
        <v>63</v>
      </c>
      <c r="B82" s="107">
        <f t="shared" si="27"/>
        <v>-1</v>
      </c>
      <c r="C82" s="112">
        <f t="shared" si="28"/>
        <v>-29</v>
      </c>
      <c r="D82" s="76"/>
      <c r="E82" s="107">
        <f t="shared" si="29"/>
        <v>0</v>
      </c>
      <c r="F82" s="105">
        <f t="shared" si="30"/>
        <v>60</v>
      </c>
      <c r="G82" s="100">
        <f t="shared" si="31"/>
        <v>3362</v>
      </c>
      <c r="H82" s="11"/>
      <c r="I82" s="7">
        <f t="shared" si="32"/>
        <v>3.21</v>
      </c>
      <c r="J82" s="110">
        <f t="shared" si="33"/>
        <v>3.4998319439561699E+19</v>
      </c>
      <c r="K82" s="8">
        <f t="shared" si="34"/>
        <v>5.0935214555774894E+19</v>
      </c>
      <c r="L82" s="153"/>
      <c r="M82" s="157">
        <f t="shared" si="35"/>
        <v>-1.47712122211747E+22</v>
      </c>
      <c r="N82" s="300">
        <f t="shared" si="2"/>
        <v>-5.9084848884698798E+18</v>
      </c>
      <c r="O82" s="155">
        <f t="shared" si="36"/>
        <v>5.0935214555774897E+20</v>
      </c>
      <c r="P82" s="203">
        <f t="shared" si="37"/>
        <v>1.4006512415117299E+22</v>
      </c>
      <c r="Q82" s="216">
        <f t="shared" si="4"/>
        <v>5.6026049660469197E+18</v>
      </c>
      <c r="R82" s="119">
        <f t="shared" si="38"/>
        <v>27</v>
      </c>
      <c r="S82" s="120">
        <f t="shared" si="39"/>
        <v>0.01</v>
      </c>
      <c r="T82" s="124">
        <f t="shared" si="40"/>
        <v>-2</v>
      </c>
      <c r="U82" s="125">
        <f t="shared" si="41"/>
        <v>0</v>
      </c>
      <c r="V82" s="366"/>
      <c r="W82" s="339">
        <f t="shared" si="42"/>
        <v>5.7556792448025604E+21</v>
      </c>
      <c r="X82" s="340">
        <f t="shared" si="43"/>
        <v>1.9762191659919898E+22</v>
      </c>
      <c r="Y82" s="343"/>
      <c r="Z82" s="344">
        <f t="shared" si="44"/>
        <v>-1.9762191659919898E+22</v>
      </c>
      <c r="AA82" s="345">
        <f t="shared" si="45"/>
        <v>7.9048766639679601E+18</v>
      </c>
      <c r="AB82" s="346">
        <f t="shared" si="46"/>
        <v>0</v>
      </c>
      <c r="AC82" s="347">
        <f t="shared" si="47"/>
        <v>0</v>
      </c>
      <c r="AD82" s="159">
        <f t="shared" si="20"/>
        <v>63</v>
      </c>
      <c r="AE82" s="369"/>
      <c r="AF82" s="341">
        <f t="shared" si="48"/>
        <v>0.41</v>
      </c>
      <c r="AG82" s="342">
        <f t="shared" si="49"/>
        <v>2.3022716979210199E+18</v>
      </c>
    </row>
    <row r="83" spans="1:33" ht="15" x14ac:dyDescent="0.25">
      <c r="A83" s="159">
        <f t="shared" si="21"/>
        <v>64</v>
      </c>
      <c r="B83" s="107">
        <f t="shared" si="27"/>
        <v>-1</v>
      </c>
      <c r="C83" s="112">
        <f t="shared" si="28"/>
        <v>-30</v>
      </c>
      <c r="D83" s="76"/>
      <c r="E83" s="107">
        <f t="shared" si="29"/>
        <v>0</v>
      </c>
      <c r="F83" s="105">
        <f t="shared" si="30"/>
        <v>60</v>
      </c>
      <c r="G83" s="100">
        <f t="shared" si="31"/>
        <v>3422</v>
      </c>
      <c r="H83" s="11"/>
      <c r="I83" s="7">
        <f t="shared" si="32"/>
        <v>3.24</v>
      </c>
      <c r="J83" s="110">
        <f t="shared" si="33"/>
        <v>1.1339455498418001E+20</v>
      </c>
      <c r="K83" s="8">
        <f t="shared" si="34"/>
        <v>1.643297695399549E+20</v>
      </c>
      <c r="L83" s="153"/>
      <c r="M83" s="157">
        <f t="shared" si="35"/>
        <v>-4.9298930861986504E+22</v>
      </c>
      <c r="N83" s="300">
        <f t="shared" si="2"/>
        <v>-1.9719572344794604E+19</v>
      </c>
      <c r="O83" s="155">
        <f t="shared" si="36"/>
        <v>1.6432976953995501E+21</v>
      </c>
      <c r="P83" s="203">
        <f t="shared" si="37"/>
        <v>4.4567641148582204E+22</v>
      </c>
      <c r="Q83" s="216">
        <f t="shared" si="4"/>
        <v>1.7827056459432882E+19</v>
      </c>
      <c r="R83" s="119">
        <f t="shared" si="38"/>
        <v>27</v>
      </c>
      <c r="S83" s="120">
        <f t="shared" si="39"/>
        <v>0.01</v>
      </c>
      <c r="T83" s="124">
        <f t="shared" si="40"/>
        <v>-3</v>
      </c>
      <c r="U83" s="125">
        <f t="shared" si="41"/>
        <v>0</v>
      </c>
      <c r="V83" s="366"/>
      <c r="W83" s="339">
        <f t="shared" si="42"/>
        <v>1.85692639580149E+22</v>
      </c>
      <c r="X83" s="340">
        <f t="shared" si="43"/>
        <v>6.31369051065971E+22</v>
      </c>
      <c r="Y83" s="343"/>
      <c r="Z83" s="344">
        <f t="shared" si="44"/>
        <v>-6.31369051065971E+22</v>
      </c>
      <c r="AA83" s="345">
        <f t="shared" si="45"/>
        <v>2.5254762042638799E+19</v>
      </c>
      <c r="AB83" s="346">
        <f t="shared" si="46"/>
        <v>0</v>
      </c>
      <c r="AC83" s="347">
        <f t="shared" si="47"/>
        <v>0</v>
      </c>
      <c r="AD83" s="159">
        <f t="shared" si="20"/>
        <v>64</v>
      </c>
      <c r="AE83" s="369"/>
      <c r="AF83" s="341">
        <f t="shared" si="48"/>
        <v>0.42</v>
      </c>
      <c r="AG83" s="342">
        <f t="shared" si="49"/>
        <v>7.4277055832059597E+18</v>
      </c>
    </row>
    <row r="84" spans="1:33" ht="15" x14ac:dyDescent="0.25">
      <c r="A84" s="159">
        <f t="shared" ref="A84:A89" si="50">A83+1</f>
        <v>65</v>
      </c>
      <c r="B84" s="108">
        <f t="shared" ref="B84:B89" si="51">IF(AND($A84&gt;=C$12,C$12&gt;0),0,IF(AND($A84&gt;=C$9,C$9&gt;0),C$10,IF(AND($A84&gt;=C$6,C$6&gt;0),C$7,0)))</f>
        <v>-1</v>
      </c>
      <c r="C84" s="102">
        <f t="shared" ref="C84:C89" si="52">IF(AND($A84&gt;=C$12,C$12&gt;0),C$13,C83+B84)</f>
        <v>-31</v>
      </c>
      <c r="D84" s="9"/>
      <c r="E84" s="108">
        <f t="shared" ref="E84:E89" si="53">IF(OR($A84&lt;2,AND(G$15&gt;0,$A84&gt;G$15)),0,IF(AND($A84&gt;=G$12,G$12&gt;0),G$13,IF(AND($A84&gt;=G$9,G$9&gt;0),G$10,IF(AND($A84&gt;=G$6,G$6&gt;0),G$7,0))))</f>
        <v>0</v>
      </c>
      <c r="F84" s="101">
        <f t="shared" ref="F84:F89" si="54">F83+E84</f>
        <v>60</v>
      </c>
      <c r="G84" s="102">
        <f t="shared" ref="G84:G89" si="55">G83+F84</f>
        <v>3482</v>
      </c>
      <c r="H84" s="9"/>
      <c r="I84" s="13">
        <f t="shared" ref="I84:I89" si="56">IF(($A84&lt;K$4),1,IF(AND($A84&gt;K$15,K$15&gt;0),I83,IF(AND($A84&gt;=K$12,K$12&gt;0),ROUND(I83+K$13,4),IF(AND($A84&gt;=K$9,K$9&gt;0),ROUND(I83+K$10,4),IF(AND($A84&gt;=K$6,K$6&gt;0),ROUND(I83+K$7,4),K$3)))))</f>
        <v>3.27</v>
      </c>
      <c r="J84" s="14">
        <f t="shared" ref="J84:J89" si="57">IF($A84&lt;K$4, K$2, IF(K$1=0,IF(K$16&gt;0,IF(K$2*K$16&lt;ROUND(J83*I84, 3),K$2*K$16,ROUND(J83*I84, 3)),ROUND(J83*I84, 3)),IF(K$16&gt;0,IF(K$2*K$16&lt;ROUND(K$2*I84, 3),K$2*K$16,ROUND(K$2*I84, 3)),ROUND(K$2*I84, 3))))</f>
        <v>3.7080019479826897E+20</v>
      </c>
      <c r="K84" s="15">
        <f t="shared" ref="K84:K89" si="58">K83+ROUND(J84,3)</f>
        <v>5.3512996433822391E+20</v>
      </c>
      <c r="L84" s="153"/>
      <c r="M84" s="158">
        <f t="shared" ref="M84:M89" si="59">ROUND(C84*O84-K84*$O$6,2)</f>
        <v>-1.6589028894484902E+23</v>
      </c>
      <c r="N84" s="301">
        <f t="shared" si="2"/>
        <v>-6.6356115577939608E+19</v>
      </c>
      <c r="O84" s="156">
        <f t="shared" ref="O84:O89" si="60">ROUND(ROUND(K84,2)*$O$4,2)</f>
        <v>5.3512996433822399E+21</v>
      </c>
      <c r="P84" s="204">
        <f t="shared" ref="P84:P89" si="61">ROUND((ROUND(K83,2)*(G84-G83)*$O$4+P83+J84*$O$6),2)</f>
        <v>1.43165502872555E+23</v>
      </c>
      <c r="Q84" s="215">
        <f t="shared" si="4"/>
        <v>5.7266201149022003E+19</v>
      </c>
      <c r="R84" s="121">
        <f t="shared" ref="R84:R89" si="62">ROUND(P84/O84,0)</f>
        <v>27</v>
      </c>
      <c r="S84" s="122">
        <f t="shared" ref="S84:S89" si="63">ROUND(R84/G84,2)</f>
        <v>0.01</v>
      </c>
      <c r="T84" s="126">
        <f t="shared" ref="T84:T89" si="64">R84+C84</f>
        <v>-4</v>
      </c>
      <c r="U84" s="127">
        <f t="shared" ref="U84:U89" si="65">ROUND(T84/G84,2)</f>
        <v>0</v>
      </c>
      <c r="V84" s="366"/>
      <c r="W84" s="348">
        <f t="shared" ref="W84:W89" si="66">ROUND(K84*$O$7,2)</f>
        <v>6.0469685970219299E+22</v>
      </c>
      <c r="X84" s="349">
        <f t="shared" ref="X84:X89" si="67">ROUND(P84+W84,2)</f>
        <v>2.0363518884277399E+23</v>
      </c>
      <c r="Y84" s="343"/>
      <c r="Z84" s="352">
        <f t="shared" ref="Z84:Z89" si="68">IF($O$10&gt;0,ROUND($O$10-X84,2),0)</f>
        <v>-2.0363518884277399E+23</v>
      </c>
      <c r="AA84" s="353">
        <f t="shared" ref="AA84:AA89" si="69">IF($O$10&gt;0,ROUND(X84/$O$10,2),0)</f>
        <v>8.1454075537109598E+19</v>
      </c>
      <c r="AB84" s="354">
        <f t="shared" ref="AB84:AB89" si="70">IF(AND(Z84&gt;0,$O$4&gt;0),($O$10-P84-W84*$O$8)/O84,0)</f>
        <v>0</v>
      </c>
      <c r="AC84" s="355">
        <f t="shared" ref="AC84:AC89" si="71">IF(AB84&gt;0,AB84+G84,0)</f>
        <v>0</v>
      </c>
      <c r="AD84" s="159">
        <f t="shared" ref="AD84:AD89" si="72">AD83+1</f>
        <v>65</v>
      </c>
      <c r="AE84" s="369"/>
      <c r="AF84" s="350">
        <f t="shared" ref="AF84:AF89" si="73">IF(P84&gt;0,ROUND(W84/P84,2),0)</f>
        <v>0.42</v>
      </c>
      <c r="AG84" s="351">
        <f t="shared" ref="AG84:AG89" si="74">IF($O$10&gt;0,ROUND(W84/$O$10,2),0)</f>
        <v>2.4187874388087702E+19</v>
      </c>
    </row>
    <row r="85" spans="1:33" ht="15" x14ac:dyDescent="0.25">
      <c r="A85" s="159">
        <f t="shared" si="50"/>
        <v>66</v>
      </c>
      <c r="B85" s="107">
        <f t="shared" si="51"/>
        <v>-1</v>
      </c>
      <c r="C85" s="112">
        <f t="shared" si="52"/>
        <v>-32</v>
      </c>
      <c r="D85" s="76"/>
      <c r="E85" s="107">
        <f t="shared" si="53"/>
        <v>0</v>
      </c>
      <c r="F85" s="105">
        <f t="shared" si="54"/>
        <v>60</v>
      </c>
      <c r="G85" s="100">
        <f t="shared" si="55"/>
        <v>3542</v>
      </c>
      <c r="H85" s="11"/>
      <c r="I85" s="7">
        <f t="shared" si="56"/>
        <v>3.3</v>
      </c>
      <c r="J85" s="110">
        <f t="shared" si="57"/>
        <v>1.2236406428342899E+21</v>
      </c>
      <c r="K85" s="8">
        <f t="shared" si="58"/>
        <v>1.758770607172514E+21</v>
      </c>
      <c r="L85" s="153"/>
      <c r="M85" s="157">
        <f t="shared" si="59"/>
        <v>-5.6280659429520302E+23</v>
      </c>
      <c r="N85" s="300">
        <f t="shared" ref="N85:N119" si="75">IF($O$10&gt;0,M85/$O$10,0)</f>
        <v>-2.2512263771808121E+20</v>
      </c>
      <c r="O85" s="155">
        <f t="shared" si="60"/>
        <v>1.7587706071725101E+22</v>
      </c>
      <c r="P85" s="203">
        <f t="shared" si="61"/>
        <v>4.64243481475489E+23</v>
      </c>
      <c r="Q85" s="216">
        <f t="shared" ref="Q85:Q119" si="76">P85/$O$10</f>
        <v>1.8569739259019559E+20</v>
      </c>
      <c r="R85" s="119">
        <f t="shared" si="62"/>
        <v>26</v>
      </c>
      <c r="S85" s="120">
        <f t="shared" si="63"/>
        <v>0.01</v>
      </c>
      <c r="T85" s="124">
        <f t="shared" si="64"/>
        <v>-6</v>
      </c>
      <c r="U85" s="125">
        <f t="shared" si="65"/>
        <v>0</v>
      </c>
      <c r="V85" s="366"/>
      <c r="W85" s="339">
        <f t="shared" si="66"/>
        <v>1.9874107861049399E+23</v>
      </c>
      <c r="X85" s="340">
        <f t="shared" si="67"/>
        <v>6.6298456008598302E+23</v>
      </c>
      <c r="Y85" s="343"/>
      <c r="Z85" s="344">
        <f t="shared" si="68"/>
        <v>-6.6298456008598302E+23</v>
      </c>
      <c r="AA85" s="345">
        <f t="shared" si="69"/>
        <v>2.65193824034393E+20</v>
      </c>
      <c r="AB85" s="346">
        <f t="shared" si="70"/>
        <v>0</v>
      </c>
      <c r="AC85" s="347">
        <f t="shared" si="71"/>
        <v>0</v>
      </c>
      <c r="AD85" s="159">
        <f t="shared" si="72"/>
        <v>66</v>
      </c>
      <c r="AE85" s="369"/>
      <c r="AF85" s="341">
        <f t="shared" si="73"/>
        <v>0.43</v>
      </c>
      <c r="AG85" s="342">
        <f t="shared" si="74"/>
        <v>7.9496431444197605E+19</v>
      </c>
    </row>
    <row r="86" spans="1:33" ht="15" x14ac:dyDescent="0.25">
      <c r="A86" s="159">
        <f t="shared" si="50"/>
        <v>67</v>
      </c>
      <c r="B86" s="107">
        <f t="shared" si="51"/>
        <v>-1</v>
      </c>
      <c r="C86" s="112">
        <f t="shared" si="52"/>
        <v>-33</v>
      </c>
      <c r="D86" s="76"/>
      <c r="E86" s="107">
        <f t="shared" si="53"/>
        <v>0</v>
      </c>
      <c r="F86" s="105">
        <f t="shared" si="54"/>
        <v>60</v>
      </c>
      <c r="G86" s="100">
        <f t="shared" si="55"/>
        <v>3602</v>
      </c>
      <c r="H86" s="11"/>
      <c r="I86" s="7">
        <f t="shared" si="56"/>
        <v>3.33</v>
      </c>
      <c r="J86" s="110">
        <f t="shared" si="57"/>
        <v>4.0747233406381898E+21</v>
      </c>
      <c r="K86" s="8">
        <f t="shared" si="58"/>
        <v>5.8334939478107043E+21</v>
      </c>
      <c r="L86" s="153"/>
      <c r="M86" s="157">
        <f t="shared" si="59"/>
        <v>-1.9250530027775301E+24</v>
      </c>
      <c r="N86" s="300">
        <f t="shared" si="75"/>
        <v>-7.7002120111101208E+20</v>
      </c>
      <c r="O86" s="155">
        <f t="shared" si="60"/>
        <v>5.8334939478106996E+22</v>
      </c>
      <c r="P86" s="203">
        <f t="shared" si="61"/>
        <v>1.519505845779E+24</v>
      </c>
      <c r="Q86" s="216">
        <f t="shared" si="76"/>
        <v>6.0780233831159995E+20</v>
      </c>
      <c r="R86" s="119">
        <f t="shared" si="62"/>
        <v>26</v>
      </c>
      <c r="S86" s="120">
        <f t="shared" si="63"/>
        <v>0.01</v>
      </c>
      <c r="T86" s="124">
        <f t="shared" si="64"/>
        <v>-7</v>
      </c>
      <c r="U86" s="125">
        <f t="shared" si="65"/>
        <v>0</v>
      </c>
      <c r="V86" s="366"/>
      <c r="W86" s="339">
        <f t="shared" si="66"/>
        <v>6.5918481610261002E+23</v>
      </c>
      <c r="X86" s="340">
        <f t="shared" si="67"/>
        <v>2.17869066188161E+24</v>
      </c>
      <c r="Y86" s="343"/>
      <c r="Z86" s="344">
        <f t="shared" si="68"/>
        <v>-2.17869066188161E+24</v>
      </c>
      <c r="AA86" s="345">
        <f t="shared" si="69"/>
        <v>8.7147626475264396E+20</v>
      </c>
      <c r="AB86" s="346">
        <f t="shared" si="70"/>
        <v>0</v>
      </c>
      <c r="AC86" s="347">
        <f t="shared" si="71"/>
        <v>0</v>
      </c>
      <c r="AD86" s="159">
        <f t="shared" si="72"/>
        <v>67</v>
      </c>
      <c r="AE86" s="369"/>
      <c r="AF86" s="341">
        <f t="shared" si="73"/>
        <v>0.43</v>
      </c>
      <c r="AG86" s="342">
        <f t="shared" si="74"/>
        <v>2.6367392644104398E+20</v>
      </c>
    </row>
    <row r="87" spans="1:33" ht="15" x14ac:dyDescent="0.25">
      <c r="A87" s="159">
        <f t="shared" si="50"/>
        <v>68</v>
      </c>
      <c r="B87" s="107">
        <f t="shared" si="51"/>
        <v>-1</v>
      </c>
      <c r="C87" s="112">
        <f t="shared" si="52"/>
        <v>-34</v>
      </c>
      <c r="D87" s="76"/>
      <c r="E87" s="107">
        <f t="shared" si="53"/>
        <v>0</v>
      </c>
      <c r="F87" s="105">
        <f t="shared" si="54"/>
        <v>60</v>
      </c>
      <c r="G87" s="100">
        <f t="shared" si="55"/>
        <v>3662</v>
      </c>
      <c r="H87" s="11"/>
      <c r="I87" s="7">
        <f t="shared" si="56"/>
        <v>3.36</v>
      </c>
      <c r="J87" s="110">
        <f t="shared" si="57"/>
        <v>1.36910704245443E+22</v>
      </c>
      <c r="K87" s="8">
        <f t="shared" si="58"/>
        <v>1.9524564372355002E+22</v>
      </c>
      <c r="L87" s="153"/>
      <c r="M87" s="157">
        <f t="shared" si="59"/>
        <v>-6.6383518866007E+24</v>
      </c>
      <c r="N87" s="300">
        <f t="shared" si="75"/>
        <v>-2.65534075464028E+21</v>
      </c>
      <c r="O87" s="155">
        <f t="shared" si="60"/>
        <v>1.9524564372355E+23</v>
      </c>
      <c r="P87" s="203">
        <f t="shared" si="61"/>
        <v>5.0196022144654197E+24</v>
      </c>
      <c r="Q87" s="216">
        <f t="shared" si="76"/>
        <v>2.0078408857861677E+21</v>
      </c>
      <c r="R87" s="119">
        <f t="shared" si="62"/>
        <v>26</v>
      </c>
      <c r="S87" s="120">
        <f t="shared" si="63"/>
        <v>0.01</v>
      </c>
      <c r="T87" s="124">
        <f t="shared" si="64"/>
        <v>-8</v>
      </c>
      <c r="U87" s="125">
        <f t="shared" si="65"/>
        <v>0</v>
      </c>
      <c r="V87" s="366"/>
      <c r="W87" s="339">
        <f t="shared" si="66"/>
        <v>2.2062757740761201E+24</v>
      </c>
      <c r="X87" s="340">
        <f t="shared" si="67"/>
        <v>7.2258779885415398E+24</v>
      </c>
      <c r="Y87" s="343"/>
      <c r="Z87" s="344">
        <f t="shared" si="68"/>
        <v>-7.2258779885415398E+24</v>
      </c>
      <c r="AA87" s="345">
        <f t="shared" si="69"/>
        <v>2.8903511954166199E+21</v>
      </c>
      <c r="AB87" s="346">
        <f t="shared" si="70"/>
        <v>0</v>
      </c>
      <c r="AC87" s="347">
        <f t="shared" si="71"/>
        <v>0</v>
      </c>
      <c r="AD87" s="159">
        <f t="shared" si="72"/>
        <v>68</v>
      </c>
      <c r="AE87" s="369"/>
      <c r="AF87" s="341">
        <f t="shared" si="73"/>
        <v>0.44</v>
      </c>
      <c r="AG87" s="342">
        <f t="shared" si="74"/>
        <v>8.8251030963044798E+20</v>
      </c>
    </row>
    <row r="88" spans="1:33" ht="15" x14ac:dyDescent="0.25">
      <c r="A88" s="159">
        <f t="shared" si="50"/>
        <v>69</v>
      </c>
      <c r="B88" s="107">
        <f t="shared" si="51"/>
        <v>-1</v>
      </c>
      <c r="C88" s="112">
        <f t="shared" si="52"/>
        <v>-35</v>
      </c>
      <c r="D88" s="76"/>
      <c r="E88" s="107">
        <f t="shared" si="53"/>
        <v>0</v>
      </c>
      <c r="F88" s="105">
        <f t="shared" si="54"/>
        <v>60</v>
      </c>
      <c r="G88" s="100">
        <f t="shared" si="55"/>
        <v>3722</v>
      </c>
      <c r="H88" s="11"/>
      <c r="I88" s="7">
        <f t="shared" si="56"/>
        <v>3.39</v>
      </c>
      <c r="J88" s="110">
        <f t="shared" si="57"/>
        <v>4.6412728739205199E+22</v>
      </c>
      <c r="K88" s="8">
        <f t="shared" si="58"/>
        <v>6.5937293111560201E+22</v>
      </c>
      <c r="L88" s="153"/>
      <c r="M88" s="157">
        <f t="shared" si="59"/>
        <v>-2.30780525890461E+25</v>
      </c>
      <c r="N88" s="300">
        <f t="shared" si="75"/>
        <v>-9.2312210356184401E+21</v>
      </c>
      <c r="O88" s="155">
        <f t="shared" si="60"/>
        <v>6.5937293111560198E+23</v>
      </c>
      <c r="P88" s="203">
        <f t="shared" si="61"/>
        <v>1.6734340837878401E+25</v>
      </c>
      <c r="Q88" s="216">
        <f t="shared" si="76"/>
        <v>6.6937363351513606E+21</v>
      </c>
      <c r="R88" s="119">
        <f t="shared" si="62"/>
        <v>25</v>
      </c>
      <c r="S88" s="120">
        <f t="shared" si="63"/>
        <v>0.01</v>
      </c>
      <c r="T88" s="124">
        <f t="shared" si="64"/>
        <v>-10</v>
      </c>
      <c r="U88" s="125">
        <f t="shared" si="65"/>
        <v>0</v>
      </c>
      <c r="V88" s="366"/>
      <c r="W88" s="339">
        <f t="shared" si="66"/>
        <v>7.4509141216063001E+24</v>
      </c>
      <c r="X88" s="340">
        <f t="shared" si="67"/>
        <v>2.4185254959484699E+25</v>
      </c>
      <c r="Y88" s="343"/>
      <c r="Z88" s="344">
        <f t="shared" si="68"/>
        <v>-2.4185254959484699E+25</v>
      </c>
      <c r="AA88" s="345">
        <f t="shared" si="69"/>
        <v>9.6741019837938805E+21</v>
      </c>
      <c r="AB88" s="346">
        <f t="shared" si="70"/>
        <v>0</v>
      </c>
      <c r="AC88" s="347">
        <f t="shared" si="71"/>
        <v>0</v>
      </c>
      <c r="AD88" s="159">
        <f t="shared" si="72"/>
        <v>69</v>
      </c>
      <c r="AE88" s="369"/>
      <c r="AF88" s="341">
        <f t="shared" si="73"/>
        <v>0.45</v>
      </c>
      <c r="AG88" s="342">
        <f t="shared" si="74"/>
        <v>2.9803656486425199E+21</v>
      </c>
    </row>
    <row r="89" spans="1:33" ht="15" x14ac:dyDescent="0.25">
      <c r="A89" s="159">
        <f t="shared" si="50"/>
        <v>70</v>
      </c>
      <c r="B89" s="108">
        <f t="shared" si="51"/>
        <v>-1</v>
      </c>
      <c r="C89" s="102">
        <f t="shared" si="52"/>
        <v>-36</v>
      </c>
      <c r="D89" s="9"/>
      <c r="E89" s="108">
        <f t="shared" si="53"/>
        <v>0</v>
      </c>
      <c r="F89" s="101">
        <f t="shared" si="54"/>
        <v>60</v>
      </c>
      <c r="G89" s="102">
        <f t="shared" si="55"/>
        <v>3782</v>
      </c>
      <c r="H89" s="9"/>
      <c r="I89" s="13">
        <f t="shared" si="56"/>
        <v>3.42</v>
      </c>
      <c r="J89" s="14">
        <f t="shared" si="57"/>
        <v>1.5873153228808202E+23</v>
      </c>
      <c r="K89" s="15">
        <f t="shared" si="58"/>
        <v>2.246688253996422E+23</v>
      </c>
      <c r="L89" s="153"/>
      <c r="M89" s="158">
        <f t="shared" si="59"/>
        <v>-8.0880777143871102E+25</v>
      </c>
      <c r="N89" s="301">
        <f t="shared" si="75"/>
        <v>-3.235231085754844E+22</v>
      </c>
      <c r="O89" s="156">
        <f t="shared" si="60"/>
        <v>2.24668825399642E+24</v>
      </c>
      <c r="P89" s="204">
        <f t="shared" si="61"/>
        <v>5.6296716704814498E+25</v>
      </c>
      <c r="Q89" s="215">
        <f t="shared" si="76"/>
        <v>2.2518686681925799E+22</v>
      </c>
      <c r="R89" s="121">
        <f t="shared" si="62"/>
        <v>25</v>
      </c>
      <c r="S89" s="122">
        <f t="shared" si="63"/>
        <v>0.01</v>
      </c>
      <c r="T89" s="126">
        <f t="shared" si="64"/>
        <v>-11</v>
      </c>
      <c r="U89" s="127">
        <f t="shared" si="65"/>
        <v>0</v>
      </c>
      <c r="V89" s="366"/>
      <c r="W89" s="348">
        <f t="shared" si="66"/>
        <v>2.53875772701596E+25</v>
      </c>
      <c r="X89" s="349">
        <f t="shared" si="67"/>
        <v>8.1684293974974097E+25</v>
      </c>
      <c r="Y89" s="343"/>
      <c r="Z89" s="352">
        <f t="shared" si="68"/>
        <v>-8.1684293974974097E+25</v>
      </c>
      <c r="AA89" s="353">
        <f t="shared" si="69"/>
        <v>3.2673717589989598E+22</v>
      </c>
      <c r="AB89" s="354">
        <f t="shared" si="70"/>
        <v>0</v>
      </c>
      <c r="AC89" s="355">
        <f t="shared" si="71"/>
        <v>0</v>
      </c>
      <c r="AD89" s="159">
        <f t="shared" si="72"/>
        <v>70</v>
      </c>
      <c r="AE89" s="369"/>
      <c r="AF89" s="350">
        <f t="shared" si="73"/>
        <v>0.45</v>
      </c>
      <c r="AG89" s="351">
        <f t="shared" si="74"/>
        <v>1.0155030908063799E+22</v>
      </c>
    </row>
    <row r="90" spans="1:33" ht="15" x14ac:dyDescent="0.25">
      <c r="A90" s="159">
        <f t="shared" ref="A90:A119" si="77">A89+1</f>
        <v>71</v>
      </c>
      <c r="B90" s="107">
        <f t="shared" ref="B90:B119" si="78">IF(AND($A90&gt;=C$12,C$12&gt;0),0,IF(AND($A90&gt;=C$9,C$9&gt;0),C$10,IF(AND($A90&gt;=C$6,C$6&gt;0),C$7,0)))</f>
        <v>-1</v>
      </c>
      <c r="C90" s="112">
        <f t="shared" ref="C90:C119" si="79">IF(AND($A90&gt;=C$12,C$12&gt;0),C$13,C89+B90)</f>
        <v>-37</v>
      </c>
      <c r="D90" s="76"/>
      <c r="E90" s="107">
        <f t="shared" ref="E90:E119" si="80">IF(OR($A90&lt;2,AND(G$15&gt;0,$A90&gt;G$15)),0,IF(AND($A90&gt;=G$12,G$12&gt;0),G$13,IF(AND($A90&gt;=G$9,G$9&gt;0),G$10,IF(AND($A90&gt;=G$6,G$6&gt;0),G$7,0))))</f>
        <v>0</v>
      </c>
      <c r="F90" s="105">
        <f t="shared" ref="F90:F119" si="81">F89+E90</f>
        <v>60</v>
      </c>
      <c r="G90" s="100">
        <f t="shared" ref="G90:G119" si="82">G89+F90</f>
        <v>3842</v>
      </c>
      <c r="H90" s="11"/>
      <c r="I90" s="7">
        <f t="shared" ref="I90:I119" si="83">IF(($A90&lt;K$4),1,IF(AND($A90&gt;K$15,K$15&gt;0),I89,IF(AND($A90&gt;=K$12,K$12&gt;0),ROUND(I89+K$13,4),IF(AND($A90&gt;=K$9,K$9&gt;0),ROUND(I89+K$10,4),IF(AND($A90&gt;=K$6,K$6&gt;0),ROUND(I89+K$7,4),K$3)))))</f>
        <v>3.45</v>
      </c>
      <c r="J90" s="110">
        <f t="shared" ref="J90:J119" si="84">IF($A90&lt;K$4, K$2, IF(K$1=0,IF(K$16&gt;0,IF(K$2*K$16&lt;ROUND(J89*I90, 3),K$2*K$16,ROUND(J89*I90, 3)),ROUND(J89*I90, 3)),IF(K$16&gt;0,IF(K$2*K$16&lt;ROUND(K$2*I90, 3),K$2*K$16,ROUND(K$2*I90, 3)),ROUND(K$2*I90, 3))))</f>
        <v>5.4762378639388297E+23</v>
      </c>
      <c r="K90" s="8">
        <f t="shared" ref="K90:K119" si="85">K89+ROUND(J90,3)</f>
        <v>7.7229261179352517E+23</v>
      </c>
      <c r="L90" s="153"/>
      <c r="M90" s="157">
        <f t="shared" ref="M90:M119" si="86">ROUND(C90*O90-K90*$O$6,2)</f>
        <v>-2.85748266363604E+26</v>
      </c>
      <c r="N90" s="300">
        <f t="shared" si="75"/>
        <v>-1.142993065454416E+23</v>
      </c>
      <c r="O90" s="155">
        <f t="shared" ref="O90:O119" si="87">ROUND(ROUND(K90,2)*$O$4,2)</f>
        <v>7.7229261179352503E+24</v>
      </c>
      <c r="P90" s="203">
        <f t="shared" ref="P90:P119" si="88">ROUND((ROUND(K89,2)*(G90-G89)*$O$4+P89+J90*$O$6),2)</f>
        <v>1.9109801194460001E+26</v>
      </c>
      <c r="Q90" s="216">
        <f t="shared" si="76"/>
        <v>7.6439204777839999E+22</v>
      </c>
      <c r="R90" s="119">
        <f t="shared" ref="R90:R119" si="89">ROUND(P90/O90,0)</f>
        <v>25</v>
      </c>
      <c r="S90" s="120">
        <f t="shared" ref="S90:S119" si="90">ROUND(R90/G90,2)</f>
        <v>0.01</v>
      </c>
      <c r="T90" s="124">
        <f t="shared" ref="T90:T119" si="91">R90+C90</f>
        <v>-12</v>
      </c>
      <c r="U90" s="125">
        <f t="shared" ref="U90:U119" si="92">ROUND(T90/G90,2)</f>
        <v>0</v>
      </c>
      <c r="V90" s="366"/>
      <c r="W90" s="339">
        <f t="shared" ref="W90:W119" si="93">ROUND(K90*$O$7,2)</f>
        <v>8.7269065132668404E+25</v>
      </c>
      <c r="X90" s="340">
        <f t="shared" ref="X90:X119" si="94">ROUND(P90+W90,2)</f>
        <v>2.7836707707726801E+26</v>
      </c>
      <c r="Y90" s="343"/>
      <c r="Z90" s="344">
        <f t="shared" ref="Z90:Z119" si="95">IF($O$10&gt;0,ROUND($O$10-X90,2),0)</f>
        <v>-2.7836707707726801E+26</v>
      </c>
      <c r="AA90" s="345">
        <f t="shared" ref="AA90:AA119" si="96">IF($O$10&gt;0,ROUND(X90/$O$10,2),0)</f>
        <v>1.1134683083090701E+23</v>
      </c>
      <c r="AB90" s="346">
        <f t="shared" ref="AB90:AB119" si="97">IF(AND(Z90&gt;0,$O$4&gt;0),($O$10-P90-W90*$O$8)/O90,0)</f>
        <v>0</v>
      </c>
      <c r="AC90" s="347">
        <f t="shared" ref="AC90:AC119" si="98">IF(AB90&gt;0,AB90+G90,0)</f>
        <v>0</v>
      </c>
      <c r="AD90" s="159">
        <f t="shared" ref="AD90:AD119" si="99">AD89+1</f>
        <v>71</v>
      </c>
      <c r="AE90" s="369"/>
      <c r="AF90" s="341">
        <f t="shared" ref="AF90:AF119" si="100">IF(P90&gt;0,ROUND(W90/P90,2),0)</f>
        <v>0.46</v>
      </c>
      <c r="AG90" s="342">
        <f t="shared" ref="AG90:AG119" si="101">IF($O$10&gt;0,ROUND(W90/$O$10,2),0)</f>
        <v>3.4907626053067401E+22</v>
      </c>
    </row>
    <row r="91" spans="1:33" ht="15" x14ac:dyDescent="0.25">
      <c r="A91" s="159">
        <f t="shared" si="77"/>
        <v>72</v>
      </c>
      <c r="B91" s="107">
        <f t="shared" si="78"/>
        <v>-1</v>
      </c>
      <c r="C91" s="112">
        <f t="shared" si="79"/>
        <v>-38</v>
      </c>
      <c r="D91" s="76"/>
      <c r="E91" s="107">
        <f t="shared" si="80"/>
        <v>0</v>
      </c>
      <c r="F91" s="105">
        <f t="shared" si="81"/>
        <v>60</v>
      </c>
      <c r="G91" s="100">
        <f t="shared" si="82"/>
        <v>3902</v>
      </c>
      <c r="H91" s="11"/>
      <c r="I91" s="7">
        <f t="shared" si="83"/>
        <v>3.48</v>
      </c>
      <c r="J91" s="110">
        <f t="shared" si="84"/>
        <v>1.9057307766507101E+24</v>
      </c>
      <c r="K91" s="8">
        <f t="shared" si="85"/>
        <v>2.6780233884442354E+24</v>
      </c>
      <c r="L91" s="153"/>
      <c r="M91" s="157">
        <f t="shared" si="86"/>
        <v>-1.0176488876088101E+27</v>
      </c>
      <c r="N91" s="300">
        <f t="shared" si="75"/>
        <v>-4.0705955504352401E+23</v>
      </c>
      <c r="O91" s="155">
        <f t="shared" si="87"/>
        <v>2.6780233884442399E+25</v>
      </c>
      <c r="P91" s="203">
        <f t="shared" si="88"/>
        <v>6.5447357902071495E+26</v>
      </c>
      <c r="Q91" s="216">
        <f t="shared" si="76"/>
        <v>2.6178943160828598E+23</v>
      </c>
      <c r="R91" s="119">
        <f t="shared" si="89"/>
        <v>24</v>
      </c>
      <c r="S91" s="120">
        <f t="shared" si="90"/>
        <v>0.01</v>
      </c>
      <c r="T91" s="124">
        <f t="shared" si="91"/>
        <v>-14</v>
      </c>
      <c r="U91" s="125">
        <f t="shared" si="92"/>
        <v>0</v>
      </c>
      <c r="V91" s="366"/>
      <c r="W91" s="339">
        <f t="shared" si="93"/>
        <v>3.0261664289419901E+26</v>
      </c>
      <c r="X91" s="340">
        <f t="shared" si="94"/>
        <v>9.5709022191491396E+26</v>
      </c>
      <c r="Y91" s="343"/>
      <c r="Z91" s="344">
        <f t="shared" si="95"/>
        <v>-9.5709022191491396E+26</v>
      </c>
      <c r="AA91" s="345">
        <f t="shared" si="96"/>
        <v>3.8283608876596599E+23</v>
      </c>
      <c r="AB91" s="346">
        <f t="shared" si="97"/>
        <v>0</v>
      </c>
      <c r="AC91" s="347">
        <f t="shared" si="98"/>
        <v>0</v>
      </c>
      <c r="AD91" s="159">
        <f t="shared" si="99"/>
        <v>72</v>
      </c>
      <c r="AE91" s="369"/>
      <c r="AF91" s="341">
        <f t="shared" si="100"/>
        <v>0.46</v>
      </c>
      <c r="AG91" s="342">
        <f t="shared" si="101"/>
        <v>1.2104665715767999E+23</v>
      </c>
    </row>
    <row r="92" spans="1:33" ht="15" x14ac:dyDescent="0.25">
      <c r="A92" s="159">
        <f t="shared" si="77"/>
        <v>73</v>
      </c>
      <c r="B92" s="107">
        <f t="shared" si="78"/>
        <v>-1</v>
      </c>
      <c r="C92" s="112">
        <f t="shared" si="79"/>
        <v>-39</v>
      </c>
      <c r="D92" s="76"/>
      <c r="E92" s="107">
        <f t="shared" si="80"/>
        <v>0</v>
      </c>
      <c r="F92" s="105">
        <f t="shared" si="81"/>
        <v>60</v>
      </c>
      <c r="G92" s="100">
        <f t="shared" si="82"/>
        <v>3962</v>
      </c>
      <c r="H92" s="11"/>
      <c r="I92" s="7">
        <f t="shared" si="83"/>
        <v>3.51</v>
      </c>
      <c r="J92" s="110">
        <f t="shared" si="84"/>
        <v>6.6891150260439896E+24</v>
      </c>
      <c r="K92" s="8">
        <f t="shared" si="85"/>
        <v>9.3671384144882249E+24</v>
      </c>
      <c r="L92" s="153"/>
      <c r="M92" s="157">
        <f t="shared" si="86"/>
        <v>-3.6531839816504098E+27</v>
      </c>
      <c r="N92" s="300">
        <f t="shared" si="75"/>
        <v>-1.4612735926601638E+24</v>
      </c>
      <c r="O92" s="155">
        <f t="shared" si="87"/>
        <v>9.3671384144882196E+25</v>
      </c>
      <c r="P92" s="203">
        <f t="shared" si="88"/>
        <v>2.2612876120872599E+27</v>
      </c>
      <c r="Q92" s="216">
        <f t="shared" si="76"/>
        <v>9.0451504483490397E+23</v>
      </c>
      <c r="R92" s="119">
        <f t="shared" si="89"/>
        <v>24</v>
      </c>
      <c r="S92" s="120">
        <f t="shared" si="90"/>
        <v>0.01</v>
      </c>
      <c r="T92" s="124">
        <f t="shared" si="91"/>
        <v>-15</v>
      </c>
      <c r="U92" s="125">
        <f t="shared" si="92"/>
        <v>0</v>
      </c>
      <c r="V92" s="366"/>
      <c r="W92" s="339">
        <f t="shared" si="93"/>
        <v>1.05848664083717E+27</v>
      </c>
      <c r="X92" s="340">
        <f t="shared" si="94"/>
        <v>3.3197742529244299E+27</v>
      </c>
      <c r="Y92" s="343"/>
      <c r="Z92" s="344">
        <f t="shared" si="95"/>
        <v>-3.3197742529244299E+27</v>
      </c>
      <c r="AA92" s="345">
        <f t="shared" si="96"/>
        <v>1.3279097011697701E+24</v>
      </c>
      <c r="AB92" s="346">
        <f t="shared" si="97"/>
        <v>0</v>
      </c>
      <c r="AC92" s="347">
        <f t="shared" si="98"/>
        <v>0</v>
      </c>
      <c r="AD92" s="159">
        <f t="shared" si="99"/>
        <v>73</v>
      </c>
      <c r="AE92" s="369"/>
      <c r="AF92" s="341">
        <f t="shared" si="100"/>
        <v>0.47</v>
      </c>
      <c r="AG92" s="342">
        <f t="shared" si="101"/>
        <v>4.2339465633486801E+23</v>
      </c>
    </row>
    <row r="93" spans="1:33" ht="15" x14ac:dyDescent="0.25">
      <c r="A93" s="159">
        <f t="shared" si="77"/>
        <v>74</v>
      </c>
      <c r="B93" s="107">
        <f t="shared" si="78"/>
        <v>-1</v>
      </c>
      <c r="C93" s="112">
        <f t="shared" si="79"/>
        <v>-40</v>
      </c>
      <c r="D93" s="76"/>
      <c r="E93" s="107">
        <f t="shared" si="80"/>
        <v>0</v>
      </c>
      <c r="F93" s="105">
        <f t="shared" si="81"/>
        <v>60</v>
      </c>
      <c r="G93" s="100">
        <f t="shared" si="82"/>
        <v>4022</v>
      </c>
      <c r="H93" s="11"/>
      <c r="I93" s="7">
        <f t="shared" si="83"/>
        <v>3.54</v>
      </c>
      <c r="J93" s="110">
        <f t="shared" si="84"/>
        <v>2.3679467192195701E+25</v>
      </c>
      <c r="K93" s="8">
        <f t="shared" si="85"/>
        <v>3.3046605606683925E+25</v>
      </c>
      <c r="L93" s="153"/>
      <c r="M93" s="157">
        <f t="shared" si="86"/>
        <v>-1.3218642242673601E+28</v>
      </c>
      <c r="N93" s="300">
        <f t="shared" si="75"/>
        <v>-5.28745689706944E+24</v>
      </c>
      <c r="O93" s="155">
        <f t="shared" si="87"/>
        <v>3.3046605606683898E+26</v>
      </c>
      <c r="P93" s="203">
        <f t="shared" si="88"/>
        <v>7.8815706607801902E+27</v>
      </c>
      <c r="Q93" s="216">
        <f t="shared" si="76"/>
        <v>3.1526282643120761E+24</v>
      </c>
      <c r="R93" s="119">
        <f t="shared" si="89"/>
        <v>24</v>
      </c>
      <c r="S93" s="120">
        <f t="shared" si="90"/>
        <v>0.01</v>
      </c>
      <c r="T93" s="124">
        <f t="shared" si="91"/>
        <v>-16</v>
      </c>
      <c r="U93" s="125">
        <f t="shared" si="92"/>
        <v>0</v>
      </c>
      <c r="V93" s="366"/>
      <c r="W93" s="339">
        <f t="shared" si="93"/>
        <v>3.7342664335552798E+27</v>
      </c>
      <c r="X93" s="340">
        <f t="shared" si="94"/>
        <v>1.1615837094335499E+28</v>
      </c>
      <c r="Y93" s="343"/>
      <c r="Z93" s="344">
        <f t="shared" si="95"/>
        <v>-1.1615837094335499E+28</v>
      </c>
      <c r="AA93" s="345">
        <f t="shared" si="96"/>
        <v>4.6463348377341997E+24</v>
      </c>
      <c r="AB93" s="346">
        <f t="shared" si="97"/>
        <v>0</v>
      </c>
      <c r="AC93" s="347">
        <f t="shared" si="98"/>
        <v>0</v>
      </c>
      <c r="AD93" s="159">
        <f t="shared" si="99"/>
        <v>74</v>
      </c>
      <c r="AE93" s="369"/>
      <c r="AF93" s="341">
        <f t="shared" si="100"/>
        <v>0.47</v>
      </c>
      <c r="AG93" s="342">
        <f t="shared" si="101"/>
        <v>1.49370657342211E+24</v>
      </c>
    </row>
    <row r="94" spans="1:33" ht="15" x14ac:dyDescent="0.25">
      <c r="A94" s="159">
        <f t="shared" si="77"/>
        <v>75</v>
      </c>
      <c r="B94" s="108">
        <f t="shared" si="78"/>
        <v>-1</v>
      </c>
      <c r="C94" s="102">
        <f t="shared" si="79"/>
        <v>-41</v>
      </c>
      <c r="D94" s="9"/>
      <c r="E94" s="108">
        <f t="shared" si="80"/>
        <v>0</v>
      </c>
      <c r="F94" s="101">
        <f t="shared" si="81"/>
        <v>60</v>
      </c>
      <c r="G94" s="102">
        <f t="shared" si="82"/>
        <v>4082</v>
      </c>
      <c r="H94" s="9"/>
      <c r="I94" s="13">
        <f t="shared" si="83"/>
        <v>3.57</v>
      </c>
      <c r="J94" s="14">
        <f t="shared" si="84"/>
        <v>8.4535697876138591E+25</v>
      </c>
      <c r="K94" s="15">
        <f t="shared" si="85"/>
        <v>1.1758230348282252E+26</v>
      </c>
      <c r="L94" s="153"/>
      <c r="M94" s="158">
        <f t="shared" si="86"/>
        <v>-4.8208744427957401E+28</v>
      </c>
      <c r="N94" s="301">
        <f t="shared" si="75"/>
        <v>-1.928349777118296E+25</v>
      </c>
      <c r="O94" s="156">
        <f t="shared" si="87"/>
        <v>1.17582303482823E+27</v>
      </c>
      <c r="P94" s="204">
        <f t="shared" si="88"/>
        <v>2.77095340247905E+28</v>
      </c>
      <c r="Q94" s="215">
        <f t="shared" si="76"/>
        <v>1.10838136099162E+25</v>
      </c>
      <c r="R94" s="121">
        <f t="shared" si="89"/>
        <v>24</v>
      </c>
      <c r="S94" s="122">
        <f t="shared" si="90"/>
        <v>0.01</v>
      </c>
      <c r="T94" s="126">
        <f t="shared" si="91"/>
        <v>-17</v>
      </c>
      <c r="U94" s="127">
        <f t="shared" si="92"/>
        <v>0</v>
      </c>
      <c r="V94" s="366"/>
      <c r="W94" s="348">
        <f t="shared" si="93"/>
        <v>1.3286800293558901E+28</v>
      </c>
      <c r="X94" s="349">
        <f t="shared" si="94"/>
        <v>4.0996334318349397E+28</v>
      </c>
      <c r="Y94" s="343"/>
      <c r="Z94" s="352">
        <f t="shared" si="95"/>
        <v>-4.0996334318349397E+28</v>
      </c>
      <c r="AA94" s="353">
        <f t="shared" si="96"/>
        <v>1.63985337273398E+25</v>
      </c>
      <c r="AB94" s="354">
        <f t="shared" si="97"/>
        <v>0</v>
      </c>
      <c r="AC94" s="355">
        <f t="shared" si="98"/>
        <v>0</v>
      </c>
      <c r="AD94" s="159">
        <f t="shared" si="99"/>
        <v>75</v>
      </c>
      <c r="AE94" s="369"/>
      <c r="AF94" s="350">
        <f t="shared" si="100"/>
        <v>0.48</v>
      </c>
      <c r="AG94" s="351">
        <f t="shared" si="101"/>
        <v>5.3147201174235598E+24</v>
      </c>
    </row>
    <row r="95" spans="1:33" ht="15" x14ac:dyDescent="0.25">
      <c r="A95" s="159">
        <f t="shared" si="77"/>
        <v>76</v>
      </c>
      <c r="B95" s="107">
        <f t="shared" si="78"/>
        <v>-1</v>
      </c>
      <c r="C95" s="112">
        <f t="shared" si="79"/>
        <v>-42</v>
      </c>
      <c r="D95" s="76"/>
      <c r="E95" s="107">
        <f t="shared" si="80"/>
        <v>0</v>
      </c>
      <c r="F95" s="105">
        <f t="shared" si="81"/>
        <v>60</v>
      </c>
      <c r="G95" s="100">
        <f t="shared" si="82"/>
        <v>4142</v>
      </c>
      <c r="H95" s="11"/>
      <c r="I95" s="7">
        <f t="shared" si="83"/>
        <v>3.6</v>
      </c>
      <c r="J95" s="110">
        <f t="shared" si="84"/>
        <v>3.0432851235409901E+26</v>
      </c>
      <c r="K95" s="8">
        <f t="shared" si="85"/>
        <v>4.2191081583692155E+26</v>
      </c>
      <c r="L95" s="153"/>
      <c r="M95" s="157">
        <f t="shared" si="86"/>
        <v>-1.7720254265150701E+29</v>
      </c>
      <c r="N95" s="300">
        <f t="shared" si="75"/>
        <v>-7.0881017060602799E+25</v>
      </c>
      <c r="O95" s="155">
        <f t="shared" si="87"/>
        <v>4.2191081583692198E+27</v>
      </c>
      <c r="P95" s="203">
        <f t="shared" si="88"/>
        <v>9.8258916114484292E+28</v>
      </c>
      <c r="Q95" s="216">
        <f t="shared" si="76"/>
        <v>3.9303566445793716E+25</v>
      </c>
      <c r="R95" s="119">
        <f t="shared" si="89"/>
        <v>23</v>
      </c>
      <c r="S95" s="120">
        <f t="shared" si="90"/>
        <v>0.01</v>
      </c>
      <c r="T95" s="124">
        <f t="shared" si="91"/>
        <v>-19</v>
      </c>
      <c r="U95" s="125">
        <f t="shared" si="92"/>
        <v>0</v>
      </c>
      <c r="V95" s="366"/>
      <c r="W95" s="339">
        <f t="shared" si="93"/>
        <v>4.7675922189572099E+28</v>
      </c>
      <c r="X95" s="340">
        <f t="shared" si="94"/>
        <v>1.45934838304056E+29</v>
      </c>
      <c r="Y95" s="343"/>
      <c r="Z95" s="344">
        <f t="shared" si="95"/>
        <v>-1.45934838304056E+29</v>
      </c>
      <c r="AA95" s="345">
        <f t="shared" si="96"/>
        <v>5.8373935321622397E+25</v>
      </c>
      <c r="AB95" s="346">
        <f t="shared" si="97"/>
        <v>0</v>
      </c>
      <c r="AC95" s="347">
        <f t="shared" si="98"/>
        <v>0</v>
      </c>
      <c r="AD95" s="159">
        <f t="shared" si="99"/>
        <v>76</v>
      </c>
      <c r="AE95" s="369"/>
      <c r="AF95" s="341">
        <f t="shared" si="100"/>
        <v>0.49</v>
      </c>
      <c r="AG95" s="342">
        <f t="shared" si="101"/>
        <v>1.9070368875828799E+25</v>
      </c>
    </row>
    <row r="96" spans="1:33" ht="15" x14ac:dyDescent="0.25">
      <c r="A96" s="159">
        <f t="shared" si="77"/>
        <v>77</v>
      </c>
      <c r="B96" s="107">
        <f t="shared" si="78"/>
        <v>-1</v>
      </c>
      <c r="C96" s="112">
        <f t="shared" si="79"/>
        <v>-43</v>
      </c>
      <c r="D96" s="76"/>
      <c r="E96" s="107">
        <f t="shared" si="80"/>
        <v>0</v>
      </c>
      <c r="F96" s="105">
        <f t="shared" si="81"/>
        <v>60</v>
      </c>
      <c r="G96" s="100">
        <f t="shared" si="82"/>
        <v>4202</v>
      </c>
      <c r="H96" s="11"/>
      <c r="I96" s="7">
        <f t="shared" si="83"/>
        <v>3.63</v>
      </c>
      <c r="J96" s="110">
        <f t="shared" si="84"/>
        <v>1.10471249984538E+27</v>
      </c>
      <c r="K96" s="8">
        <f t="shared" si="85"/>
        <v>1.5266233156823016E+27</v>
      </c>
      <c r="L96" s="153"/>
      <c r="M96" s="157">
        <f t="shared" si="86"/>
        <v>-6.5644802574338901E+29</v>
      </c>
      <c r="N96" s="300">
        <f t="shared" si="75"/>
        <v>-2.625792102973556E+26</v>
      </c>
      <c r="O96" s="155">
        <f t="shared" si="87"/>
        <v>1.5266233156823001E+28</v>
      </c>
      <c r="P96" s="203">
        <f t="shared" si="88"/>
        <v>3.5140540561663801E+29</v>
      </c>
      <c r="Q96" s="216">
        <f t="shared" si="76"/>
        <v>1.405621622466552E+26</v>
      </c>
      <c r="R96" s="119">
        <f t="shared" si="89"/>
        <v>23</v>
      </c>
      <c r="S96" s="120">
        <f t="shared" si="90"/>
        <v>0.01</v>
      </c>
      <c r="T96" s="124">
        <f t="shared" si="91"/>
        <v>-20</v>
      </c>
      <c r="U96" s="125">
        <f t="shared" si="92"/>
        <v>0</v>
      </c>
      <c r="V96" s="366"/>
      <c r="W96" s="339">
        <f t="shared" si="93"/>
        <v>1.7250843467209999E+29</v>
      </c>
      <c r="X96" s="340">
        <f t="shared" si="94"/>
        <v>5.2391384028873801E+29</v>
      </c>
      <c r="Y96" s="343"/>
      <c r="Z96" s="344">
        <f t="shared" si="95"/>
        <v>-5.2391384028873801E+29</v>
      </c>
      <c r="AA96" s="345">
        <f t="shared" si="96"/>
        <v>2.0956553611549499E+26</v>
      </c>
      <c r="AB96" s="346">
        <f t="shared" si="97"/>
        <v>0</v>
      </c>
      <c r="AC96" s="347">
        <f t="shared" si="98"/>
        <v>0</v>
      </c>
      <c r="AD96" s="159">
        <f t="shared" si="99"/>
        <v>77</v>
      </c>
      <c r="AE96" s="369"/>
      <c r="AF96" s="341">
        <f t="shared" si="100"/>
        <v>0.49</v>
      </c>
      <c r="AG96" s="342">
        <f t="shared" si="101"/>
        <v>6.9003373868840003E+25</v>
      </c>
    </row>
    <row r="97" spans="1:33" ht="15" x14ac:dyDescent="0.25">
      <c r="A97" s="159">
        <f t="shared" si="77"/>
        <v>78</v>
      </c>
      <c r="B97" s="107">
        <f t="shared" si="78"/>
        <v>-1</v>
      </c>
      <c r="C97" s="112">
        <f t="shared" si="79"/>
        <v>-44</v>
      </c>
      <c r="D97" s="76"/>
      <c r="E97" s="107">
        <f t="shared" si="80"/>
        <v>0</v>
      </c>
      <c r="F97" s="105">
        <f t="shared" si="81"/>
        <v>60</v>
      </c>
      <c r="G97" s="100">
        <f t="shared" si="82"/>
        <v>4262</v>
      </c>
      <c r="H97" s="11"/>
      <c r="I97" s="7">
        <f t="shared" si="83"/>
        <v>3.66</v>
      </c>
      <c r="J97" s="110">
        <f t="shared" si="84"/>
        <v>4.04324774943409E+27</v>
      </c>
      <c r="K97" s="8">
        <f t="shared" si="85"/>
        <v>5.5698710651163919E+27</v>
      </c>
      <c r="L97" s="153"/>
      <c r="M97" s="157">
        <f t="shared" si="86"/>
        <v>-2.4507432686512101E+30</v>
      </c>
      <c r="N97" s="300">
        <f t="shared" si="75"/>
        <v>-9.8029730746048407E+26</v>
      </c>
      <c r="O97" s="155">
        <f t="shared" si="87"/>
        <v>5.5698710651163904E+28</v>
      </c>
      <c r="P97" s="203">
        <f t="shared" si="88"/>
        <v>1.2673793950260201E+30</v>
      </c>
      <c r="Q97" s="216">
        <f t="shared" si="76"/>
        <v>5.0695175801040805E+26</v>
      </c>
      <c r="R97" s="119">
        <f t="shared" si="89"/>
        <v>23</v>
      </c>
      <c r="S97" s="120">
        <f t="shared" si="90"/>
        <v>0.01</v>
      </c>
      <c r="T97" s="124">
        <f t="shared" si="91"/>
        <v>-21</v>
      </c>
      <c r="U97" s="125">
        <f t="shared" si="92"/>
        <v>0</v>
      </c>
      <c r="V97" s="366"/>
      <c r="W97" s="339">
        <f t="shared" si="93"/>
        <v>6.2939543035815202E+29</v>
      </c>
      <c r="X97" s="340">
        <f t="shared" si="94"/>
        <v>1.8967748253841699E+30</v>
      </c>
      <c r="Y97" s="343"/>
      <c r="Z97" s="344">
        <f t="shared" si="95"/>
        <v>-1.8967748253841699E+30</v>
      </c>
      <c r="AA97" s="345">
        <f t="shared" si="96"/>
        <v>7.5870993015366801E+26</v>
      </c>
      <c r="AB97" s="346">
        <f t="shared" si="97"/>
        <v>0</v>
      </c>
      <c r="AC97" s="347">
        <f t="shared" si="98"/>
        <v>0</v>
      </c>
      <c r="AD97" s="159">
        <f t="shared" si="99"/>
        <v>78</v>
      </c>
      <c r="AE97" s="369"/>
      <c r="AF97" s="341">
        <f t="shared" si="100"/>
        <v>0.5</v>
      </c>
      <c r="AG97" s="342">
        <f t="shared" si="101"/>
        <v>2.5175817214326099E+26</v>
      </c>
    </row>
    <row r="98" spans="1:33" ht="15" x14ac:dyDescent="0.25">
      <c r="A98" s="159">
        <f t="shared" si="77"/>
        <v>79</v>
      </c>
      <c r="B98" s="107">
        <f t="shared" si="78"/>
        <v>-1</v>
      </c>
      <c r="C98" s="112">
        <f t="shared" si="79"/>
        <v>-45</v>
      </c>
      <c r="D98" s="76"/>
      <c r="E98" s="107">
        <f t="shared" si="80"/>
        <v>0</v>
      </c>
      <c r="F98" s="105">
        <f t="shared" si="81"/>
        <v>60</v>
      </c>
      <c r="G98" s="100">
        <f t="shared" si="82"/>
        <v>4322</v>
      </c>
      <c r="H98" s="11"/>
      <c r="I98" s="7">
        <f t="shared" si="83"/>
        <v>3.69</v>
      </c>
      <c r="J98" s="110">
        <f t="shared" si="84"/>
        <v>1.4919584195411799E+28</v>
      </c>
      <c r="K98" s="8">
        <f t="shared" si="85"/>
        <v>2.0489455260528192E+28</v>
      </c>
      <c r="L98" s="153"/>
      <c r="M98" s="157">
        <f t="shared" si="86"/>
        <v>-9.2202548672376895E+30</v>
      </c>
      <c r="N98" s="300">
        <f t="shared" si="75"/>
        <v>-3.6881019468950758E+27</v>
      </c>
      <c r="O98" s="155">
        <f t="shared" si="87"/>
        <v>2.0489455260528199E+29</v>
      </c>
      <c r="P98" s="203">
        <f t="shared" si="88"/>
        <v>4.6093020340958502E+30</v>
      </c>
      <c r="Q98" s="216">
        <f t="shared" si="76"/>
        <v>1.8437208136383401E+27</v>
      </c>
      <c r="R98" s="119">
        <f t="shared" si="89"/>
        <v>22</v>
      </c>
      <c r="S98" s="120">
        <f t="shared" si="90"/>
        <v>0.01</v>
      </c>
      <c r="T98" s="124">
        <f t="shared" si="91"/>
        <v>-23</v>
      </c>
      <c r="U98" s="125">
        <f t="shared" si="92"/>
        <v>-0.01</v>
      </c>
      <c r="V98" s="366"/>
      <c r="W98" s="339">
        <f t="shared" si="93"/>
        <v>2.3153084444396899E+30</v>
      </c>
      <c r="X98" s="340">
        <f t="shared" si="94"/>
        <v>6.9246104785355401E+30</v>
      </c>
      <c r="Y98" s="343"/>
      <c r="Z98" s="344">
        <f t="shared" si="95"/>
        <v>-6.9246104785355401E+30</v>
      </c>
      <c r="AA98" s="345">
        <f t="shared" si="96"/>
        <v>2.7698441914142199E+27</v>
      </c>
      <c r="AB98" s="346">
        <f t="shared" si="97"/>
        <v>0</v>
      </c>
      <c r="AC98" s="347">
        <f t="shared" si="98"/>
        <v>0</v>
      </c>
      <c r="AD98" s="159">
        <f t="shared" si="99"/>
        <v>79</v>
      </c>
      <c r="AE98" s="369"/>
      <c r="AF98" s="341">
        <f t="shared" si="100"/>
        <v>0.5</v>
      </c>
      <c r="AG98" s="342">
        <f t="shared" si="101"/>
        <v>9.2612337777587595E+26</v>
      </c>
    </row>
    <row r="99" spans="1:33" ht="15" x14ac:dyDescent="0.25">
      <c r="A99" s="159">
        <f t="shared" si="77"/>
        <v>80</v>
      </c>
      <c r="B99" s="108">
        <f t="shared" si="78"/>
        <v>-1</v>
      </c>
      <c r="C99" s="102">
        <f t="shared" si="79"/>
        <v>-46</v>
      </c>
      <c r="D99" s="9"/>
      <c r="E99" s="108">
        <f t="shared" si="80"/>
        <v>0</v>
      </c>
      <c r="F99" s="101">
        <f t="shared" si="81"/>
        <v>60</v>
      </c>
      <c r="G99" s="102">
        <f t="shared" si="82"/>
        <v>4382</v>
      </c>
      <c r="H99" s="9"/>
      <c r="I99" s="13">
        <f t="shared" si="83"/>
        <v>3.72</v>
      </c>
      <c r="J99" s="14">
        <f t="shared" si="84"/>
        <v>5.5500853206931904E+28</v>
      </c>
      <c r="K99" s="15">
        <f t="shared" si="85"/>
        <v>7.5990308467460092E+28</v>
      </c>
      <c r="L99" s="153"/>
      <c r="M99" s="158">
        <f t="shared" si="86"/>
        <v>-3.49555418950317E+31</v>
      </c>
      <c r="N99" s="301">
        <f t="shared" si="75"/>
        <v>-1.398221675801268E+28</v>
      </c>
      <c r="O99" s="156">
        <f t="shared" si="87"/>
        <v>7.5990308467460106E+29</v>
      </c>
      <c r="P99" s="204">
        <f t="shared" si="88"/>
        <v>1.69029751904128E+31</v>
      </c>
      <c r="Q99" s="215">
        <f t="shared" si="76"/>
        <v>6.7611900761651202E+27</v>
      </c>
      <c r="R99" s="121">
        <f t="shared" si="89"/>
        <v>22</v>
      </c>
      <c r="S99" s="122">
        <f t="shared" si="90"/>
        <v>0.01</v>
      </c>
      <c r="T99" s="126">
        <f t="shared" si="91"/>
        <v>-24</v>
      </c>
      <c r="U99" s="127">
        <f t="shared" si="92"/>
        <v>-0.01</v>
      </c>
      <c r="V99" s="366"/>
      <c r="W99" s="348">
        <f t="shared" si="93"/>
        <v>8.5869048568229896E+30</v>
      </c>
      <c r="X99" s="349">
        <f t="shared" si="94"/>
        <v>2.5489880047235802E+31</v>
      </c>
      <c r="Y99" s="343"/>
      <c r="Z99" s="352">
        <f t="shared" si="95"/>
        <v>-2.5489880047235802E+31</v>
      </c>
      <c r="AA99" s="353">
        <f t="shared" si="96"/>
        <v>1.0195952018894299E+28</v>
      </c>
      <c r="AB99" s="354">
        <f t="shared" si="97"/>
        <v>0</v>
      </c>
      <c r="AC99" s="355">
        <f t="shared" si="98"/>
        <v>0</v>
      </c>
      <c r="AD99" s="159">
        <f t="shared" si="99"/>
        <v>80</v>
      </c>
      <c r="AE99" s="369"/>
      <c r="AF99" s="350">
        <f t="shared" si="100"/>
        <v>0.51</v>
      </c>
      <c r="AG99" s="351">
        <f t="shared" si="101"/>
        <v>3.4347619427292001E+27</v>
      </c>
    </row>
    <row r="100" spans="1:33" ht="15" x14ac:dyDescent="0.25">
      <c r="A100" s="159">
        <f t="shared" si="77"/>
        <v>81</v>
      </c>
      <c r="B100" s="107">
        <f t="shared" si="78"/>
        <v>-1</v>
      </c>
      <c r="C100" s="112">
        <f t="shared" si="79"/>
        <v>-47</v>
      </c>
      <c r="D100" s="76"/>
      <c r="E100" s="107">
        <f t="shared" si="80"/>
        <v>0</v>
      </c>
      <c r="F100" s="105">
        <f t="shared" si="81"/>
        <v>60</v>
      </c>
      <c r="G100" s="100">
        <f t="shared" si="82"/>
        <v>4442</v>
      </c>
      <c r="H100" s="11"/>
      <c r="I100" s="7">
        <f t="shared" si="83"/>
        <v>3.75</v>
      </c>
      <c r="J100" s="110">
        <f t="shared" si="84"/>
        <v>2.08128199525995E+29</v>
      </c>
      <c r="K100" s="8">
        <f t="shared" si="85"/>
        <v>2.8411850799345509E+29</v>
      </c>
      <c r="L100" s="153"/>
      <c r="M100" s="157">
        <f t="shared" si="86"/>
        <v>-1.33535698756924E+32</v>
      </c>
      <c r="N100" s="300">
        <f t="shared" si="75"/>
        <v>-5.3414279502769601E+28</v>
      </c>
      <c r="O100" s="155">
        <f t="shared" si="87"/>
        <v>2.8411850799345499E+30</v>
      </c>
      <c r="P100" s="203">
        <f t="shared" si="88"/>
        <v>6.2497160270888898E+31</v>
      </c>
      <c r="Q100" s="216">
        <f t="shared" si="76"/>
        <v>2.499886410835556E+28</v>
      </c>
      <c r="R100" s="119">
        <f t="shared" si="89"/>
        <v>22</v>
      </c>
      <c r="S100" s="120">
        <f t="shared" si="90"/>
        <v>0</v>
      </c>
      <c r="T100" s="124">
        <f t="shared" si="91"/>
        <v>-25</v>
      </c>
      <c r="U100" s="125">
        <f t="shared" si="92"/>
        <v>-0.01</v>
      </c>
      <c r="V100" s="366"/>
      <c r="W100" s="339">
        <f t="shared" si="93"/>
        <v>3.21053914032604E+31</v>
      </c>
      <c r="X100" s="340">
        <f t="shared" si="94"/>
        <v>9.4602551674149298E+31</v>
      </c>
      <c r="Y100" s="343"/>
      <c r="Z100" s="344">
        <f t="shared" si="95"/>
        <v>-9.4602551674149298E+31</v>
      </c>
      <c r="AA100" s="345">
        <f t="shared" si="96"/>
        <v>3.7841020669659702E+28</v>
      </c>
      <c r="AB100" s="346">
        <f t="shared" si="97"/>
        <v>0</v>
      </c>
      <c r="AC100" s="347">
        <f t="shared" si="98"/>
        <v>0</v>
      </c>
      <c r="AD100" s="159">
        <f t="shared" si="99"/>
        <v>81</v>
      </c>
      <c r="AE100" s="369"/>
      <c r="AF100" s="341">
        <f t="shared" si="100"/>
        <v>0.51</v>
      </c>
      <c r="AG100" s="342">
        <f t="shared" si="101"/>
        <v>1.2842156561304199E+28</v>
      </c>
    </row>
    <row r="101" spans="1:33" ht="15" x14ac:dyDescent="0.25">
      <c r="A101" s="159">
        <f t="shared" si="77"/>
        <v>82</v>
      </c>
      <c r="B101" s="107">
        <f t="shared" si="78"/>
        <v>-1</v>
      </c>
      <c r="C101" s="112">
        <f t="shared" si="79"/>
        <v>-48</v>
      </c>
      <c r="D101" s="76"/>
      <c r="E101" s="107">
        <f t="shared" si="80"/>
        <v>0</v>
      </c>
      <c r="F101" s="105">
        <f t="shared" si="81"/>
        <v>60</v>
      </c>
      <c r="G101" s="100">
        <f t="shared" si="82"/>
        <v>4502</v>
      </c>
      <c r="H101" s="11"/>
      <c r="I101" s="7">
        <f t="shared" si="83"/>
        <v>3.78</v>
      </c>
      <c r="J101" s="110">
        <f t="shared" si="84"/>
        <v>7.8672459420826094E+29</v>
      </c>
      <c r="K101" s="8">
        <f t="shared" si="85"/>
        <v>1.0708431022017161E+30</v>
      </c>
      <c r="L101" s="153"/>
      <c r="M101" s="157">
        <f t="shared" si="86"/>
        <v>-5.1400468905682602E+32</v>
      </c>
      <c r="N101" s="300">
        <f t="shared" si="75"/>
        <v>-2.0560187562273042E+29</v>
      </c>
      <c r="O101" s="155">
        <f t="shared" si="87"/>
        <v>1.07084310220172E+31</v>
      </c>
      <c r="P101" s="203">
        <f t="shared" si="88"/>
        <v>2.3296826506696201E+32</v>
      </c>
      <c r="Q101" s="216">
        <f t="shared" si="76"/>
        <v>9.3187306026784809E+28</v>
      </c>
      <c r="R101" s="119">
        <f t="shared" si="89"/>
        <v>22</v>
      </c>
      <c r="S101" s="120">
        <f t="shared" si="90"/>
        <v>0</v>
      </c>
      <c r="T101" s="124">
        <f t="shared" si="91"/>
        <v>-26</v>
      </c>
      <c r="U101" s="125">
        <f t="shared" si="92"/>
        <v>-0.01</v>
      </c>
      <c r="V101" s="366"/>
      <c r="W101" s="339">
        <f t="shared" si="93"/>
        <v>1.2100527054879401E+32</v>
      </c>
      <c r="X101" s="340">
        <f t="shared" si="94"/>
        <v>3.53973535615756E+32</v>
      </c>
      <c r="Y101" s="343"/>
      <c r="Z101" s="344">
        <f t="shared" si="95"/>
        <v>-3.53973535615756E+32</v>
      </c>
      <c r="AA101" s="345">
        <f t="shared" si="96"/>
        <v>1.41589414246302E+29</v>
      </c>
      <c r="AB101" s="346">
        <f t="shared" si="97"/>
        <v>0</v>
      </c>
      <c r="AC101" s="347">
        <f t="shared" si="98"/>
        <v>0</v>
      </c>
      <c r="AD101" s="159">
        <f t="shared" si="99"/>
        <v>82</v>
      </c>
      <c r="AE101" s="369"/>
      <c r="AF101" s="341">
        <f t="shared" si="100"/>
        <v>0.52</v>
      </c>
      <c r="AG101" s="342">
        <f t="shared" si="101"/>
        <v>4.8402108219517602E+28</v>
      </c>
    </row>
    <row r="102" spans="1:33" ht="15" x14ac:dyDescent="0.25">
      <c r="A102" s="159">
        <f t="shared" si="77"/>
        <v>83</v>
      </c>
      <c r="B102" s="107">
        <f t="shared" si="78"/>
        <v>-1</v>
      </c>
      <c r="C102" s="112">
        <f t="shared" si="79"/>
        <v>-49</v>
      </c>
      <c r="D102" s="76"/>
      <c r="E102" s="107">
        <f t="shared" si="80"/>
        <v>0</v>
      </c>
      <c r="F102" s="105">
        <f t="shared" si="81"/>
        <v>60</v>
      </c>
      <c r="G102" s="100">
        <f t="shared" si="82"/>
        <v>4562</v>
      </c>
      <c r="H102" s="11"/>
      <c r="I102" s="7">
        <f t="shared" si="83"/>
        <v>3.81</v>
      </c>
      <c r="J102" s="110">
        <f t="shared" si="84"/>
        <v>2.9974207039334702E+30</v>
      </c>
      <c r="K102" s="8">
        <f t="shared" si="85"/>
        <v>4.0682638061351864E+30</v>
      </c>
      <c r="L102" s="153"/>
      <c r="M102" s="157">
        <f t="shared" si="86"/>
        <v>-1.99344926500624E+33</v>
      </c>
      <c r="N102" s="300">
        <f t="shared" si="75"/>
        <v>-7.9737970600249602E+29</v>
      </c>
      <c r="O102" s="155">
        <f t="shared" si="87"/>
        <v>4.0682638061351899E+31</v>
      </c>
      <c r="P102" s="203">
        <f t="shared" si="88"/>
        <v>8.7547412638799401E+32</v>
      </c>
      <c r="Q102" s="216">
        <f t="shared" si="76"/>
        <v>3.5018965055519761E+29</v>
      </c>
      <c r="R102" s="119">
        <f t="shared" si="89"/>
        <v>22</v>
      </c>
      <c r="S102" s="120">
        <f t="shared" si="90"/>
        <v>0</v>
      </c>
      <c r="T102" s="124">
        <f t="shared" si="91"/>
        <v>-27</v>
      </c>
      <c r="U102" s="125">
        <f t="shared" si="92"/>
        <v>-0.01</v>
      </c>
      <c r="V102" s="366"/>
      <c r="W102" s="339">
        <f t="shared" si="93"/>
        <v>4.5971381009327598E+32</v>
      </c>
      <c r="X102" s="340">
        <f t="shared" si="94"/>
        <v>1.33518793648127E+33</v>
      </c>
      <c r="Y102" s="343"/>
      <c r="Z102" s="344">
        <f t="shared" si="95"/>
        <v>-1.33518793648127E+33</v>
      </c>
      <c r="AA102" s="345">
        <f t="shared" si="96"/>
        <v>5.3407517459250802E+29</v>
      </c>
      <c r="AB102" s="346">
        <f t="shared" si="97"/>
        <v>0</v>
      </c>
      <c r="AC102" s="347">
        <f t="shared" si="98"/>
        <v>0</v>
      </c>
      <c r="AD102" s="159">
        <f t="shared" si="99"/>
        <v>83</v>
      </c>
      <c r="AE102" s="369"/>
      <c r="AF102" s="341">
        <f t="shared" si="100"/>
        <v>0.53</v>
      </c>
      <c r="AG102" s="342">
        <f t="shared" si="101"/>
        <v>1.8388552403730999E+29</v>
      </c>
    </row>
    <row r="103" spans="1:33" ht="15" x14ac:dyDescent="0.25">
      <c r="A103" s="159">
        <f t="shared" si="77"/>
        <v>84</v>
      </c>
      <c r="B103" s="107">
        <f t="shared" si="78"/>
        <v>-1</v>
      </c>
      <c r="C103" s="112">
        <f t="shared" si="79"/>
        <v>-50</v>
      </c>
      <c r="D103" s="76"/>
      <c r="E103" s="107">
        <f t="shared" si="80"/>
        <v>0</v>
      </c>
      <c r="F103" s="105">
        <f t="shared" si="81"/>
        <v>60</v>
      </c>
      <c r="G103" s="100">
        <f t="shared" si="82"/>
        <v>4622</v>
      </c>
      <c r="H103" s="11"/>
      <c r="I103" s="7">
        <f t="shared" si="83"/>
        <v>3.84</v>
      </c>
      <c r="J103" s="110">
        <f t="shared" si="84"/>
        <v>1.1510095503104499E+31</v>
      </c>
      <c r="K103" s="8">
        <f t="shared" si="85"/>
        <v>1.5578359309239685E+31</v>
      </c>
      <c r="L103" s="153"/>
      <c r="M103" s="157">
        <f t="shared" si="86"/>
        <v>-7.78917965461985E+33</v>
      </c>
      <c r="N103" s="300">
        <f t="shared" si="75"/>
        <v>-3.1156718618479403E+30</v>
      </c>
      <c r="O103" s="155">
        <f t="shared" si="87"/>
        <v>1.55783593092397E+32</v>
      </c>
      <c r="P103" s="203">
        <f t="shared" si="88"/>
        <v>3.3164324100691099E+33</v>
      </c>
      <c r="Q103" s="216">
        <f t="shared" si="76"/>
        <v>1.3265729640276441E+30</v>
      </c>
      <c r="R103" s="119">
        <f t="shared" si="89"/>
        <v>21</v>
      </c>
      <c r="S103" s="120">
        <f t="shared" si="90"/>
        <v>0</v>
      </c>
      <c r="T103" s="124">
        <f t="shared" si="91"/>
        <v>-29</v>
      </c>
      <c r="U103" s="125">
        <f t="shared" si="92"/>
        <v>-0.01</v>
      </c>
      <c r="V103" s="366"/>
      <c r="W103" s="339">
        <f t="shared" si="93"/>
        <v>1.76035460194408E+33</v>
      </c>
      <c r="X103" s="340">
        <f t="shared" si="94"/>
        <v>5.0767870120131898E+33</v>
      </c>
      <c r="Y103" s="343"/>
      <c r="Z103" s="344">
        <f t="shared" si="95"/>
        <v>-5.0767870120131898E+33</v>
      </c>
      <c r="AA103" s="345">
        <f t="shared" si="96"/>
        <v>2.0307148048052799E+30</v>
      </c>
      <c r="AB103" s="346">
        <f t="shared" si="97"/>
        <v>0</v>
      </c>
      <c r="AC103" s="347">
        <f t="shared" si="98"/>
        <v>0</v>
      </c>
      <c r="AD103" s="159">
        <f t="shared" si="99"/>
        <v>84</v>
      </c>
      <c r="AE103" s="369"/>
      <c r="AF103" s="341">
        <f t="shared" si="100"/>
        <v>0.53</v>
      </c>
      <c r="AG103" s="342">
        <f t="shared" si="101"/>
        <v>7.0414184077763198E+29</v>
      </c>
    </row>
    <row r="104" spans="1:33" ht="15" x14ac:dyDescent="0.25">
      <c r="A104" s="159">
        <f t="shared" si="77"/>
        <v>85</v>
      </c>
      <c r="B104" s="108">
        <f t="shared" si="78"/>
        <v>-1</v>
      </c>
      <c r="C104" s="102">
        <f t="shared" si="79"/>
        <v>-51</v>
      </c>
      <c r="D104" s="9"/>
      <c r="E104" s="108">
        <f t="shared" si="80"/>
        <v>0</v>
      </c>
      <c r="F104" s="101">
        <f t="shared" si="81"/>
        <v>60</v>
      </c>
      <c r="G104" s="102">
        <f t="shared" si="82"/>
        <v>4682</v>
      </c>
      <c r="H104" s="9"/>
      <c r="I104" s="13">
        <f t="shared" si="83"/>
        <v>3.87</v>
      </c>
      <c r="J104" s="14">
        <f t="shared" si="84"/>
        <v>4.4544069597014396E+31</v>
      </c>
      <c r="K104" s="15">
        <f t="shared" si="85"/>
        <v>6.0122428906254083E+31</v>
      </c>
      <c r="L104" s="153"/>
      <c r="M104" s="158">
        <f t="shared" si="86"/>
        <v>-3.0662438742189598E+34</v>
      </c>
      <c r="N104" s="301">
        <f t="shared" si="75"/>
        <v>-1.226497549687584E+31</v>
      </c>
      <c r="O104" s="156">
        <f t="shared" si="87"/>
        <v>6.0122428906254099E+32</v>
      </c>
      <c r="P104" s="204">
        <f t="shared" si="88"/>
        <v>1.26634479956129E+34</v>
      </c>
      <c r="Q104" s="215">
        <f t="shared" si="76"/>
        <v>5.0653791982451599E+30</v>
      </c>
      <c r="R104" s="121">
        <f t="shared" si="89"/>
        <v>21</v>
      </c>
      <c r="S104" s="122">
        <f t="shared" si="90"/>
        <v>0</v>
      </c>
      <c r="T104" s="126">
        <f t="shared" si="91"/>
        <v>-30</v>
      </c>
      <c r="U104" s="127">
        <f t="shared" si="92"/>
        <v>-0.01</v>
      </c>
      <c r="V104" s="366"/>
      <c r="W104" s="348">
        <f t="shared" si="93"/>
        <v>6.7938344664067097E+33</v>
      </c>
      <c r="X104" s="349">
        <f t="shared" si="94"/>
        <v>1.94572824620196E+34</v>
      </c>
      <c r="Y104" s="343"/>
      <c r="Z104" s="352">
        <f t="shared" si="95"/>
        <v>-1.94572824620196E+34</v>
      </c>
      <c r="AA104" s="353">
        <f t="shared" si="96"/>
        <v>7.7829129848078399E+30</v>
      </c>
      <c r="AB104" s="354">
        <f t="shared" si="97"/>
        <v>0</v>
      </c>
      <c r="AC104" s="355">
        <f t="shared" si="98"/>
        <v>0</v>
      </c>
      <c r="AD104" s="159">
        <f t="shared" si="99"/>
        <v>85</v>
      </c>
      <c r="AE104" s="369"/>
      <c r="AF104" s="350">
        <f t="shared" si="100"/>
        <v>0.54</v>
      </c>
      <c r="AG104" s="351">
        <f t="shared" si="101"/>
        <v>2.71753378656268E+30</v>
      </c>
    </row>
    <row r="105" spans="1:33" ht="15" x14ac:dyDescent="0.25">
      <c r="A105" s="159">
        <f t="shared" si="77"/>
        <v>86</v>
      </c>
      <c r="B105" s="107">
        <f t="shared" si="78"/>
        <v>-1</v>
      </c>
      <c r="C105" s="112">
        <f t="shared" si="79"/>
        <v>-52</v>
      </c>
      <c r="D105" s="76"/>
      <c r="E105" s="107">
        <f t="shared" si="80"/>
        <v>0</v>
      </c>
      <c r="F105" s="105">
        <f t="shared" si="81"/>
        <v>60</v>
      </c>
      <c r="G105" s="100">
        <f t="shared" si="82"/>
        <v>4742</v>
      </c>
      <c r="H105" s="11"/>
      <c r="I105" s="7">
        <f t="shared" si="83"/>
        <v>3.9</v>
      </c>
      <c r="J105" s="110">
        <f t="shared" si="84"/>
        <v>1.73721871428356E+32</v>
      </c>
      <c r="K105" s="8">
        <f t="shared" si="85"/>
        <v>2.3384430033461009E+32</v>
      </c>
      <c r="L105" s="153"/>
      <c r="M105" s="157">
        <f t="shared" si="86"/>
        <v>-1.2159903617399699E+35</v>
      </c>
      <c r="N105" s="300">
        <f t="shared" si="75"/>
        <v>-4.8639614469598801E+31</v>
      </c>
      <c r="O105" s="155">
        <f t="shared" si="87"/>
        <v>2.3384430033461E+33</v>
      </c>
      <c r="P105" s="203">
        <f t="shared" si="88"/>
        <v>4.8736905339365402E+34</v>
      </c>
      <c r="Q105" s="216">
        <f t="shared" si="76"/>
        <v>1.9494762135746162E+31</v>
      </c>
      <c r="R105" s="119">
        <f t="shared" si="89"/>
        <v>21</v>
      </c>
      <c r="S105" s="120">
        <f t="shared" si="90"/>
        <v>0</v>
      </c>
      <c r="T105" s="124">
        <f t="shared" si="91"/>
        <v>-31</v>
      </c>
      <c r="U105" s="125">
        <f t="shared" si="92"/>
        <v>-0.01</v>
      </c>
      <c r="V105" s="366"/>
      <c r="W105" s="339">
        <f t="shared" si="93"/>
        <v>2.6424405937810899E+34</v>
      </c>
      <c r="X105" s="340">
        <f t="shared" si="94"/>
        <v>7.5161311277176301E+34</v>
      </c>
      <c r="Y105" s="343"/>
      <c r="Z105" s="344">
        <f t="shared" si="95"/>
        <v>-7.5161311277176301E+34</v>
      </c>
      <c r="AA105" s="345">
        <f t="shared" si="96"/>
        <v>3.0064524510870499E+31</v>
      </c>
      <c r="AB105" s="346">
        <f t="shared" si="97"/>
        <v>0</v>
      </c>
      <c r="AC105" s="347">
        <f t="shared" si="98"/>
        <v>0</v>
      </c>
      <c r="AD105" s="159">
        <f t="shared" si="99"/>
        <v>86</v>
      </c>
      <c r="AE105" s="369"/>
      <c r="AF105" s="341">
        <f t="shared" si="100"/>
        <v>0.54</v>
      </c>
      <c r="AG105" s="342">
        <f t="shared" si="101"/>
        <v>1.05697623751244E+31</v>
      </c>
    </row>
    <row r="106" spans="1:33" ht="15" x14ac:dyDescent="0.25">
      <c r="A106" s="159">
        <f t="shared" si="77"/>
        <v>87</v>
      </c>
      <c r="B106" s="107">
        <f t="shared" si="78"/>
        <v>-1</v>
      </c>
      <c r="C106" s="112">
        <f t="shared" si="79"/>
        <v>-53</v>
      </c>
      <c r="D106" s="76"/>
      <c r="E106" s="107">
        <f t="shared" si="80"/>
        <v>0</v>
      </c>
      <c r="F106" s="105">
        <f t="shared" si="81"/>
        <v>60</v>
      </c>
      <c r="G106" s="100">
        <f t="shared" si="82"/>
        <v>4802</v>
      </c>
      <c r="H106" s="11"/>
      <c r="I106" s="7">
        <f t="shared" si="83"/>
        <v>3.93</v>
      </c>
      <c r="J106" s="110">
        <f t="shared" si="84"/>
        <v>6.8272695471343896E+32</v>
      </c>
      <c r="K106" s="8">
        <f t="shared" si="85"/>
        <v>9.1657125504804905E+32</v>
      </c>
      <c r="L106" s="153"/>
      <c r="M106" s="157">
        <f t="shared" si="86"/>
        <v>-4.8578276517546603E+35</v>
      </c>
      <c r="N106" s="300">
        <f t="shared" si="75"/>
        <v>-1.9431310607018643E+32</v>
      </c>
      <c r="O106" s="155">
        <f t="shared" si="87"/>
        <v>9.1657125504804902E+33</v>
      </c>
      <c r="P106" s="203">
        <f t="shared" si="88"/>
        <v>1.8904348554013101E+35</v>
      </c>
      <c r="Q106" s="216">
        <f t="shared" si="76"/>
        <v>7.5617394216052406E+31</v>
      </c>
      <c r="R106" s="119">
        <f t="shared" si="89"/>
        <v>21</v>
      </c>
      <c r="S106" s="120">
        <f t="shared" si="90"/>
        <v>0</v>
      </c>
      <c r="T106" s="124">
        <f t="shared" si="91"/>
        <v>-32</v>
      </c>
      <c r="U106" s="125">
        <f t="shared" si="92"/>
        <v>-0.01</v>
      </c>
      <c r="V106" s="366"/>
      <c r="W106" s="339">
        <f t="shared" si="93"/>
        <v>1.0357255182043001E+35</v>
      </c>
      <c r="X106" s="340">
        <f t="shared" si="94"/>
        <v>2.9261603736056099E+35</v>
      </c>
      <c r="Y106" s="343"/>
      <c r="Z106" s="344">
        <f t="shared" si="95"/>
        <v>-2.9261603736056099E+35</v>
      </c>
      <c r="AA106" s="345">
        <f t="shared" si="96"/>
        <v>1.1704641494422401E+32</v>
      </c>
      <c r="AB106" s="346">
        <f t="shared" si="97"/>
        <v>0</v>
      </c>
      <c r="AC106" s="347">
        <f t="shared" si="98"/>
        <v>0</v>
      </c>
      <c r="AD106" s="159">
        <f t="shared" si="99"/>
        <v>87</v>
      </c>
      <c r="AE106" s="369"/>
      <c r="AF106" s="341">
        <f t="shared" si="100"/>
        <v>0.55000000000000004</v>
      </c>
      <c r="AG106" s="342">
        <f t="shared" si="101"/>
        <v>4.1429020728171997E+31</v>
      </c>
    </row>
    <row r="107" spans="1:33" ht="15" x14ac:dyDescent="0.25">
      <c r="A107" s="159">
        <f t="shared" si="77"/>
        <v>88</v>
      </c>
      <c r="B107" s="107">
        <f t="shared" si="78"/>
        <v>-1</v>
      </c>
      <c r="C107" s="112">
        <f t="shared" si="79"/>
        <v>-54</v>
      </c>
      <c r="D107" s="76"/>
      <c r="E107" s="107">
        <f t="shared" si="80"/>
        <v>0</v>
      </c>
      <c r="F107" s="105">
        <f t="shared" si="81"/>
        <v>60</v>
      </c>
      <c r="G107" s="100">
        <f t="shared" si="82"/>
        <v>4862</v>
      </c>
      <c r="H107" s="11"/>
      <c r="I107" s="7">
        <f t="shared" si="83"/>
        <v>3.96</v>
      </c>
      <c r="J107" s="110">
        <f t="shared" si="84"/>
        <v>2.7035987406652202E+33</v>
      </c>
      <c r="K107" s="8">
        <f t="shared" si="85"/>
        <v>3.6201699957132691E+33</v>
      </c>
      <c r="L107" s="153"/>
      <c r="M107" s="157">
        <f t="shared" si="86"/>
        <v>-1.95489179768517E+36</v>
      </c>
      <c r="N107" s="300">
        <f t="shared" si="75"/>
        <v>-7.8195671907406806E+32</v>
      </c>
      <c r="O107" s="155">
        <f t="shared" si="87"/>
        <v>3.6201699957132699E+34</v>
      </c>
      <c r="P107" s="203">
        <f t="shared" si="88"/>
        <v>7.3898623856896006E+35</v>
      </c>
      <c r="Q107" s="216">
        <f t="shared" si="76"/>
        <v>2.9559449542758401E+32</v>
      </c>
      <c r="R107" s="119">
        <f t="shared" si="89"/>
        <v>20</v>
      </c>
      <c r="S107" s="120">
        <f t="shared" si="90"/>
        <v>0</v>
      </c>
      <c r="T107" s="124">
        <f t="shared" si="91"/>
        <v>-34</v>
      </c>
      <c r="U107" s="125">
        <f t="shared" si="92"/>
        <v>-0.01</v>
      </c>
      <c r="V107" s="366"/>
      <c r="W107" s="339">
        <f t="shared" si="93"/>
        <v>4.0907920951559901E+35</v>
      </c>
      <c r="X107" s="340">
        <f t="shared" si="94"/>
        <v>1.1480654480845599E+36</v>
      </c>
      <c r="Y107" s="343"/>
      <c r="Z107" s="344">
        <f t="shared" si="95"/>
        <v>-1.1480654480845599E+36</v>
      </c>
      <c r="AA107" s="345">
        <f t="shared" si="96"/>
        <v>4.5922617923382399E+32</v>
      </c>
      <c r="AB107" s="346">
        <f t="shared" si="97"/>
        <v>0</v>
      </c>
      <c r="AC107" s="347">
        <f t="shared" si="98"/>
        <v>0</v>
      </c>
      <c r="AD107" s="159">
        <f t="shared" si="99"/>
        <v>88</v>
      </c>
      <c r="AE107" s="369"/>
      <c r="AF107" s="341">
        <f t="shared" si="100"/>
        <v>0.55000000000000004</v>
      </c>
      <c r="AG107" s="342">
        <f t="shared" si="101"/>
        <v>1.6363168380624002E+32</v>
      </c>
    </row>
    <row r="108" spans="1:33" ht="15" x14ac:dyDescent="0.25">
      <c r="A108" s="159">
        <f t="shared" si="77"/>
        <v>89</v>
      </c>
      <c r="B108" s="107">
        <f t="shared" si="78"/>
        <v>-1</v>
      </c>
      <c r="C108" s="112">
        <f t="shared" si="79"/>
        <v>-55</v>
      </c>
      <c r="D108" s="76"/>
      <c r="E108" s="107">
        <f t="shared" si="80"/>
        <v>0</v>
      </c>
      <c r="F108" s="105">
        <f t="shared" si="81"/>
        <v>60</v>
      </c>
      <c r="G108" s="100">
        <f t="shared" si="82"/>
        <v>4922</v>
      </c>
      <c r="H108" s="11"/>
      <c r="I108" s="7">
        <f t="shared" si="83"/>
        <v>3.99</v>
      </c>
      <c r="J108" s="110">
        <f t="shared" si="84"/>
        <v>1.0787358975254199E+34</v>
      </c>
      <c r="K108" s="8">
        <f t="shared" si="85"/>
        <v>1.4407528970967468E+34</v>
      </c>
      <c r="L108" s="153"/>
      <c r="M108" s="157">
        <f t="shared" si="86"/>
        <v>-7.9241409340321201E+36</v>
      </c>
      <c r="N108" s="300">
        <f t="shared" si="75"/>
        <v>-3.1696563736128481E+33</v>
      </c>
      <c r="O108" s="155">
        <f t="shared" si="87"/>
        <v>1.44075289709675E+35</v>
      </c>
      <c r="P108" s="203">
        <f t="shared" si="88"/>
        <v>2.9110882359969202E+36</v>
      </c>
      <c r="Q108" s="216">
        <f t="shared" si="76"/>
        <v>1.1644352943987681E+33</v>
      </c>
      <c r="R108" s="119">
        <f t="shared" si="89"/>
        <v>20</v>
      </c>
      <c r="S108" s="120">
        <f t="shared" si="90"/>
        <v>0</v>
      </c>
      <c r="T108" s="124">
        <f t="shared" si="91"/>
        <v>-35</v>
      </c>
      <c r="U108" s="125">
        <f t="shared" si="92"/>
        <v>-0.01</v>
      </c>
      <c r="V108" s="366"/>
      <c r="W108" s="339">
        <f t="shared" si="93"/>
        <v>1.6280507737193201E+36</v>
      </c>
      <c r="X108" s="340">
        <f t="shared" si="94"/>
        <v>4.53913900971624E+36</v>
      </c>
      <c r="Y108" s="343"/>
      <c r="Z108" s="344">
        <f t="shared" si="95"/>
        <v>-4.53913900971624E+36</v>
      </c>
      <c r="AA108" s="345">
        <f t="shared" si="96"/>
        <v>1.8156556038865E+33</v>
      </c>
      <c r="AB108" s="346">
        <f t="shared" si="97"/>
        <v>0</v>
      </c>
      <c r="AC108" s="347">
        <f t="shared" si="98"/>
        <v>0</v>
      </c>
      <c r="AD108" s="159">
        <f t="shared" si="99"/>
        <v>89</v>
      </c>
      <c r="AE108" s="369"/>
      <c r="AF108" s="341">
        <f t="shared" si="100"/>
        <v>0.56000000000000005</v>
      </c>
      <c r="AG108" s="342">
        <f t="shared" si="101"/>
        <v>6.5122030948772794E+32</v>
      </c>
    </row>
    <row r="109" spans="1:33" ht="15" x14ac:dyDescent="0.25">
      <c r="A109" s="159">
        <f t="shared" si="77"/>
        <v>90</v>
      </c>
      <c r="B109" s="108">
        <f t="shared" si="78"/>
        <v>-1</v>
      </c>
      <c r="C109" s="102">
        <f t="shared" si="79"/>
        <v>-56</v>
      </c>
      <c r="D109" s="9"/>
      <c r="E109" s="108">
        <f t="shared" si="80"/>
        <v>0</v>
      </c>
      <c r="F109" s="101">
        <f t="shared" si="81"/>
        <v>60</v>
      </c>
      <c r="G109" s="102">
        <f t="shared" si="82"/>
        <v>4982</v>
      </c>
      <c r="H109" s="9"/>
      <c r="I109" s="13">
        <f t="shared" si="83"/>
        <v>4.0199999999999996</v>
      </c>
      <c r="J109" s="14">
        <f t="shared" si="84"/>
        <v>4.3365183080521897E+34</v>
      </c>
      <c r="K109" s="15">
        <f t="shared" si="85"/>
        <v>5.7772712051489362E+34</v>
      </c>
      <c r="L109" s="153"/>
      <c r="M109" s="158">
        <f t="shared" si="86"/>
        <v>-3.23527187488341E+37</v>
      </c>
      <c r="N109" s="301">
        <f t="shared" si="75"/>
        <v>-1.2941087499533641E+34</v>
      </c>
      <c r="O109" s="156">
        <f t="shared" si="87"/>
        <v>5.7772712051489397E+35</v>
      </c>
      <c r="P109" s="204">
        <f t="shared" si="88"/>
        <v>1.1555605618577401E+37</v>
      </c>
      <c r="Q109" s="215">
        <f t="shared" si="76"/>
        <v>4.6222422474309601E+33</v>
      </c>
      <c r="R109" s="121">
        <f t="shared" si="89"/>
        <v>20</v>
      </c>
      <c r="S109" s="122">
        <f t="shared" si="90"/>
        <v>0</v>
      </c>
      <c r="T109" s="126">
        <f t="shared" si="91"/>
        <v>-36</v>
      </c>
      <c r="U109" s="127">
        <f t="shared" si="92"/>
        <v>-0.01</v>
      </c>
      <c r="V109" s="366"/>
      <c r="W109" s="348">
        <f t="shared" si="93"/>
        <v>6.5283164618183003E+36</v>
      </c>
      <c r="X109" s="349">
        <f t="shared" si="94"/>
        <v>1.80839220803957E+37</v>
      </c>
      <c r="Y109" s="343"/>
      <c r="Z109" s="352">
        <f t="shared" si="95"/>
        <v>-1.80839220803957E+37</v>
      </c>
      <c r="AA109" s="353">
        <f t="shared" si="96"/>
        <v>7.2335688321582797E+33</v>
      </c>
      <c r="AB109" s="354">
        <f t="shared" si="97"/>
        <v>0</v>
      </c>
      <c r="AC109" s="355">
        <f t="shared" si="98"/>
        <v>0</v>
      </c>
      <c r="AD109" s="159">
        <f t="shared" si="99"/>
        <v>90</v>
      </c>
      <c r="AE109" s="369"/>
      <c r="AF109" s="350">
        <f t="shared" si="100"/>
        <v>0.56000000000000005</v>
      </c>
      <c r="AG109" s="351">
        <f t="shared" si="101"/>
        <v>2.6113265847273201E+33</v>
      </c>
    </row>
    <row r="110" spans="1:33" ht="15" x14ac:dyDescent="0.25">
      <c r="A110" s="159">
        <f t="shared" si="77"/>
        <v>91</v>
      </c>
      <c r="B110" s="107">
        <f t="shared" si="78"/>
        <v>-1</v>
      </c>
      <c r="C110" s="112">
        <f t="shared" si="79"/>
        <v>-57</v>
      </c>
      <c r="D110" s="76"/>
      <c r="E110" s="107">
        <f t="shared" si="80"/>
        <v>0</v>
      </c>
      <c r="F110" s="105">
        <f t="shared" si="81"/>
        <v>60</v>
      </c>
      <c r="G110" s="100">
        <f t="shared" si="82"/>
        <v>5042</v>
      </c>
      <c r="H110" s="11"/>
      <c r="I110" s="7">
        <f t="shared" si="83"/>
        <v>4.05</v>
      </c>
      <c r="J110" s="110">
        <f t="shared" si="84"/>
        <v>1.7562899147611398E+35</v>
      </c>
      <c r="K110" s="8">
        <f t="shared" si="85"/>
        <v>2.3340170352760334E+35</v>
      </c>
      <c r="L110" s="153"/>
      <c r="M110" s="157">
        <f t="shared" si="86"/>
        <v>-1.33038971010734E+38</v>
      </c>
      <c r="N110" s="300">
        <f t="shared" si="75"/>
        <v>-5.3215588404293601E+34</v>
      </c>
      <c r="O110" s="155">
        <f t="shared" si="87"/>
        <v>2.33401703527603E+36</v>
      </c>
      <c r="P110" s="203">
        <f t="shared" si="88"/>
        <v>4.6219232849470996E+37</v>
      </c>
      <c r="Q110" s="216">
        <f t="shared" si="76"/>
        <v>1.8487693139788398E+34</v>
      </c>
      <c r="R110" s="119">
        <f t="shared" si="89"/>
        <v>20</v>
      </c>
      <c r="S110" s="120">
        <f t="shared" si="90"/>
        <v>0</v>
      </c>
      <c r="T110" s="124">
        <f t="shared" si="91"/>
        <v>-37</v>
      </c>
      <c r="U110" s="125">
        <f t="shared" si="92"/>
        <v>-0.01</v>
      </c>
      <c r="V110" s="366"/>
      <c r="W110" s="339">
        <f t="shared" si="93"/>
        <v>2.6374392498619201E+37</v>
      </c>
      <c r="X110" s="340">
        <f t="shared" si="94"/>
        <v>7.2593625348090202E+37</v>
      </c>
      <c r="Y110" s="343"/>
      <c r="Z110" s="344">
        <f t="shared" si="95"/>
        <v>-7.2593625348090202E+37</v>
      </c>
      <c r="AA110" s="345">
        <f t="shared" si="96"/>
        <v>2.9037450139236102E+34</v>
      </c>
      <c r="AB110" s="346">
        <f t="shared" si="97"/>
        <v>0</v>
      </c>
      <c r="AC110" s="347">
        <f t="shared" si="98"/>
        <v>0</v>
      </c>
      <c r="AD110" s="159">
        <f t="shared" si="99"/>
        <v>91</v>
      </c>
      <c r="AE110" s="369"/>
      <c r="AF110" s="341">
        <f t="shared" si="100"/>
        <v>0.56999999999999995</v>
      </c>
      <c r="AG110" s="342">
        <f t="shared" si="101"/>
        <v>1.05497569994477E+34</v>
      </c>
    </row>
    <row r="111" spans="1:33" ht="15" x14ac:dyDescent="0.25">
      <c r="A111" s="159">
        <f t="shared" si="77"/>
        <v>92</v>
      </c>
      <c r="B111" s="107">
        <f t="shared" si="78"/>
        <v>-1</v>
      </c>
      <c r="C111" s="112">
        <f t="shared" si="79"/>
        <v>-58</v>
      </c>
      <c r="D111" s="76"/>
      <c r="E111" s="107">
        <f t="shared" si="80"/>
        <v>0</v>
      </c>
      <c r="F111" s="105">
        <f t="shared" si="81"/>
        <v>60</v>
      </c>
      <c r="G111" s="100">
        <f t="shared" si="82"/>
        <v>5102</v>
      </c>
      <c r="H111" s="11"/>
      <c r="I111" s="7">
        <f t="shared" si="83"/>
        <v>4.08</v>
      </c>
      <c r="J111" s="110">
        <f t="shared" si="84"/>
        <v>7.1656628522254498E+35</v>
      </c>
      <c r="K111" s="8">
        <f t="shared" si="85"/>
        <v>9.4996798875014828E+35</v>
      </c>
      <c r="L111" s="153"/>
      <c r="M111" s="157">
        <f t="shared" si="86"/>
        <v>-5.5098143347508596E+38</v>
      </c>
      <c r="N111" s="300">
        <f t="shared" si="75"/>
        <v>-2.2039257339003437E+35</v>
      </c>
      <c r="O111" s="155">
        <f t="shared" si="87"/>
        <v>9.4996798875014801E+36</v>
      </c>
      <c r="P111" s="203">
        <f t="shared" si="88"/>
        <v>1.8626025496603299E+38</v>
      </c>
      <c r="Q111" s="216">
        <f t="shared" si="76"/>
        <v>7.4504101986413193E+34</v>
      </c>
      <c r="R111" s="119">
        <f t="shared" si="89"/>
        <v>20</v>
      </c>
      <c r="S111" s="120">
        <f t="shared" si="90"/>
        <v>0</v>
      </c>
      <c r="T111" s="124">
        <f t="shared" si="91"/>
        <v>-38</v>
      </c>
      <c r="U111" s="125">
        <f t="shared" si="92"/>
        <v>-0.01</v>
      </c>
      <c r="V111" s="366"/>
      <c r="W111" s="339">
        <f t="shared" si="93"/>
        <v>1.07346382728767E+38</v>
      </c>
      <c r="X111" s="340">
        <f t="shared" si="94"/>
        <v>2.936066376948E+38</v>
      </c>
      <c r="Y111" s="343"/>
      <c r="Z111" s="344">
        <f t="shared" si="95"/>
        <v>-2.936066376948E+38</v>
      </c>
      <c r="AA111" s="345">
        <f t="shared" si="96"/>
        <v>1.1744265507792E+35</v>
      </c>
      <c r="AB111" s="346">
        <f t="shared" si="97"/>
        <v>0</v>
      </c>
      <c r="AC111" s="347">
        <f t="shared" si="98"/>
        <v>0</v>
      </c>
      <c r="AD111" s="159">
        <f t="shared" si="99"/>
        <v>92</v>
      </c>
      <c r="AE111" s="369"/>
      <c r="AF111" s="341">
        <f t="shared" si="100"/>
        <v>0.57999999999999996</v>
      </c>
      <c r="AG111" s="342">
        <f t="shared" si="101"/>
        <v>4.2938553091506804E+34</v>
      </c>
    </row>
    <row r="112" spans="1:33" ht="15" x14ac:dyDescent="0.25">
      <c r="A112" s="159">
        <f t="shared" si="77"/>
        <v>93</v>
      </c>
      <c r="B112" s="107">
        <f t="shared" si="78"/>
        <v>-1</v>
      </c>
      <c r="C112" s="112">
        <f t="shared" si="79"/>
        <v>-59</v>
      </c>
      <c r="D112" s="76"/>
      <c r="E112" s="107">
        <f t="shared" si="80"/>
        <v>0</v>
      </c>
      <c r="F112" s="105">
        <f t="shared" si="81"/>
        <v>60</v>
      </c>
      <c r="G112" s="100">
        <f t="shared" si="82"/>
        <v>5162</v>
      </c>
      <c r="H112" s="11"/>
      <c r="I112" s="7">
        <f t="shared" si="83"/>
        <v>4.1100000000000003</v>
      </c>
      <c r="J112" s="110">
        <f t="shared" si="84"/>
        <v>2.9450874322646599E+36</v>
      </c>
      <c r="K112" s="8">
        <f t="shared" si="85"/>
        <v>3.895055421014808E+36</v>
      </c>
      <c r="L112" s="153"/>
      <c r="M112" s="157">
        <f t="shared" si="86"/>
        <v>-2.29808269839874E+39</v>
      </c>
      <c r="N112" s="300">
        <f t="shared" si="75"/>
        <v>-9.1923307935949594E+35</v>
      </c>
      <c r="O112" s="155">
        <f t="shared" si="87"/>
        <v>3.8950554210148098E+37</v>
      </c>
      <c r="P112" s="203">
        <f t="shared" si="88"/>
        <v>7.5624104821612196E+38</v>
      </c>
      <c r="Q112" s="216">
        <f t="shared" si="76"/>
        <v>3.0249641928644877E+35</v>
      </c>
      <c r="R112" s="119">
        <f t="shared" si="89"/>
        <v>19</v>
      </c>
      <c r="S112" s="120">
        <f t="shared" si="90"/>
        <v>0</v>
      </c>
      <c r="T112" s="124">
        <f t="shared" si="91"/>
        <v>-40</v>
      </c>
      <c r="U112" s="125">
        <f t="shared" si="92"/>
        <v>-0.01</v>
      </c>
      <c r="V112" s="366"/>
      <c r="W112" s="339">
        <f t="shared" si="93"/>
        <v>4.4014126257467299E+38</v>
      </c>
      <c r="X112" s="340">
        <f t="shared" si="94"/>
        <v>1.19638231079079E+39</v>
      </c>
      <c r="Y112" s="343"/>
      <c r="Z112" s="344">
        <f t="shared" si="95"/>
        <v>-1.19638231079079E+39</v>
      </c>
      <c r="AA112" s="345">
        <f t="shared" si="96"/>
        <v>4.7855292431631597E+35</v>
      </c>
      <c r="AB112" s="346">
        <f t="shared" si="97"/>
        <v>0</v>
      </c>
      <c r="AC112" s="347">
        <f t="shared" si="98"/>
        <v>0</v>
      </c>
      <c r="AD112" s="159">
        <f t="shared" si="99"/>
        <v>93</v>
      </c>
      <c r="AE112" s="369"/>
      <c r="AF112" s="341">
        <f t="shared" si="100"/>
        <v>0.57999999999999996</v>
      </c>
      <c r="AG112" s="342">
        <f t="shared" si="101"/>
        <v>1.7605650502986901E+35</v>
      </c>
    </row>
    <row r="113" spans="1:33" ht="15" x14ac:dyDescent="0.25">
      <c r="A113" s="159">
        <f t="shared" si="77"/>
        <v>94</v>
      </c>
      <c r="B113" s="107">
        <f t="shared" si="78"/>
        <v>-1</v>
      </c>
      <c r="C113" s="112">
        <f t="shared" si="79"/>
        <v>-60</v>
      </c>
      <c r="D113" s="76"/>
      <c r="E113" s="107">
        <f t="shared" si="80"/>
        <v>0</v>
      </c>
      <c r="F113" s="105">
        <f t="shared" si="81"/>
        <v>60</v>
      </c>
      <c r="G113" s="100">
        <f t="shared" si="82"/>
        <v>5222</v>
      </c>
      <c r="H113" s="11"/>
      <c r="I113" s="7">
        <f t="shared" si="83"/>
        <v>4.1399999999999997</v>
      </c>
      <c r="J113" s="110">
        <f t="shared" si="84"/>
        <v>1.21926619695757E+37</v>
      </c>
      <c r="K113" s="8">
        <f t="shared" si="85"/>
        <v>1.6087717390590508E+37</v>
      </c>
      <c r="L113" s="153"/>
      <c r="M113" s="157">
        <f t="shared" si="86"/>
        <v>-9.6526304343542994E+39</v>
      </c>
      <c r="N113" s="300">
        <f t="shared" si="75"/>
        <v>-3.86105217374172E+36</v>
      </c>
      <c r="O113" s="155">
        <f t="shared" si="87"/>
        <v>1.6087717390590499E+38</v>
      </c>
      <c r="P113" s="203">
        <f t="shared" si="88"/>
        <v>3.0932743008250098E+39</v>
      </c>
      <c r="Q113" s="216">
        <f t="shared" si="76"/>
        <v>1.2373097203300038E+36</v>
      </c>
      <c r="R113" s="119">
        <f t="shared" si="89"/>
        <v>19</v>
      </c>
      <c r="S113" s="120">
        <f t="shared" si="90"/>
        <v>0</v>
      </c>
      <c r="T113" s="124">
        <f t="shared" si="91"/>
        <v>-41</v>
      </c>
      <c r="U113" s="125">
        <f t="shared" si="92"/>
        <v>-0.01</v>
      </c>
      <c r="V113" s="366"/>
      <c r="W113" s="339">
        <f t="shared" si="93"/>
        <v>1.8179120651367299E+39</v>
      </c>
      <c r="X113" s="340">
        <f t="shared" si="94"/>
        <v>4.91118636596174E+39</v>
      </c>
      <c r="Y113" s="343"/>
      <c r="Z113" s="344">
        <f t="shared" si="95"/>
        <v>-4.91118636596174E+39</v>
      </c>
      <c r="AA113" s="345">
        <f t="shared" si="96"/>
        <v>1.9644745463847001E+36</v>
      </c>
      <c r="AB113" s="346">
        <f t="shared" si="97"/>
        <v>0</v>
      </c>
      <c r="AC113" s="347">
        <f t="shared" si="98"/>
        <v>0</v>
      </c>
      <c r="AD113" s="159">
        <f t="shared" si="99"/>
        <v>94</v>
      </c>
      <c r="AE113" s="369"/>
      <c r="AF113" s="341">
        <f t="shared" si="100"/>
        <v>0.59</v>
      </c>
      <c r="AG113" s="342">
        <f t="shared" si="101"/>
        <v>7.2716482605469196E+35</v>
      </c>
    </row>
    <row r="114" spans="1:33" ht="15" x14ac:dyDescent="0.25">
      <c r="A114" s="159">
        <f t="shared" si="77"/>
        <v>95</v>
      </c>
      <c r="B114" s="108">
        <f t="shared" si="78"/>
        <v>-1</v>
      </c>
      <c r="C114" s="102">
        <f t="shared" si="79"/>
        <v>-61</v>
      </c>
      <c r="D114" s="9"/>
      <c r="E114" s="108">
        <f t="shared" si="80"/>
        <v>0</v>
      </c>
      <c r="F114" s="101">
        <f t="shared" si="81"/>
        <v>60</v>
      </c>
      <c r="G114" s="102">
        <f t="shared" si="82"/>
        <v>5282</v>
      </c>
      <c r="H114" s="9"/>
      <c r="I114" s="13">
        <f t="shared" si="83"/>
        <v>4.17</v>
      </c>
      <c r="J114" s="14">
        <f t="shared" si="84"/>
        <v>5.08434004131307E+37</v>
      </c>
      <c r="K114" s="15">
        <f t="shared" si="85"/>
        <v>6.6931117803721212E+37</v>
      </c>
      <c r="L114" s="153"/>
      <c r="M114" s="158">
        <f t="shared" si="86"/>
        <v>-4.0827981860269902E+40</v>
      </c>
      <c r="N114" s="301">
        <f t="shared" si="75"/>
        <v>-1.633119274410796E+37</v>
      </c>
      <c r="O114" s="156">
        <f t="shared" si="87"/>
        <v>6.6931117803721197E+38</v>
      </c>
      <c r="P114" s="204">
        <f t="shared" si="88"/>
        <v>1.2745904735179301E+40</v>
      </c>
      <c r="Q114" s="215">
        <f t="shared" si="76"/>
        <v>5.09836189407172E+36</v>
      </c>
      <c r="R114" s="121">
        <f t="shared" si="89"/>
        <v>19</v>
      </c>
      <c r="S114" s="122">
        <f t="shared" si="90"/>
        <v>0</v>
      </c>
      <c r="T114" s="126">
        <f t="shared" si="91"/>
        <v>-42</v>
      </c>
      <c r="U114" s="127">
        <f t="shared" si="92"/>
        <v>-0.01</v>
      </c>
      <c r="V114" s="366"/>
      <c r="W114" s="348">
        <f t="shared" si="93"/>
        <v>7.5632163118205001E+39</v>
      </c>
      <c r="X114" s="349">
        <f t="shared" si="94"/>
        <v>2.0309121046999801E+40</v>
      </c>
      <c r="Y114" s="343"/>
      <c r="Z114" s="352">
        <f t="shared" si="95"/>
        <v>-2.0309121046999801E+40</v>
      </c>
      <c r="AA114" s="353">
        <f t="shared" si="96"/>
        <v>8.12364841879992E+36</v>
      </c>
      <c r="AB114" s="354">
        <f t="shared" si="97"/>
        <v>0</v>
      </c>
      <c r="AC114" s="355">
        <f t="shared" si="98"/>
        <v>0</v>
      </c>
      <c r="AD114" s="159">
        <f t="shared" si="99"/>
        <v>95</v>
      </c>
      <c r="AE114" s="369"/>
      <c r="AF114" s="350">
        <f t="shared" si="100"/>
        <v>0.59</v>
      </c>
      <c r="AG114" s="351">
        <f t="shared" si="101"/>
        <v>3.0252865247282E+36</v>
      </c>
    </row>
    <row r="115" spans="1:33" ht="15" x14ac:dyDescent="0.25">
      <c r="A115" s="159">
        <f t="shared" si="77"/>
        <v>96</v>
      </c>
      <c r="B115" s="107">
        <f t="shared" si="78"/>
        <v>-1</v>
      </c>
      <c r="C115" s="112">
        <f t="shared" si="79"/>
        <v>-62</v>
      </c>
      <c r="D115" s="76"/>
      <c r="E115" s="107">
        <f t="shared" si="80"/>
        <v>0</v>
      </c>
      <c r="F115" s="105">
        <f t="shared" si="81"/>
        <v>60</v>
      </c>
      <c r="G115" s="100">
        <f t="shared" si="82"/>
        <v>5342</v>
      </c>
      <c r="H115" s="11"/>
      <c r="I115" s="7">
        <f t="shared" si="83"/>
        <v>4.2</v>
      </c>
      <c r="J115" s="110">
        <f t="shared" si="84"/>
        <v>2.1354228173514898E+38</v>
      </c>
      <c r="K115" s="8">
        <f t="shared" si="85"/>
        <v>2.804733995388702E+38</v>
      </c>
      <c r="L115" s="153"/>
      <c r="M115" s="157">
        <f t="shared" si="86"/>
        <v>-1.73893507714099E+41</v>
      </c>
      <c r="N115" s="300">
        <f t="shared" si="75"/>
        <v>-6.9557403085639597E+37</v>
      </c>
      <c r="O115" s="155">
        <f t="shared" si="87"/>
        <v>2.8047339953886999E+39</v>
      </c>
      <c r="P115" s="203">
        <f t="shared" si="88"/>
        <v>5.2904575417411995E+40</v>
      </c>
      <c r="Q115" s="216">
        <f t="shared" si="76"/>
        <v>2.1161830166964799E+37</v>
      </c>
      <c r="R115" s="119">
        <f t="shared" si="89"/>
        <v>19</v>
      </c>
      <c r="S115" s="120">
        <f t="shared" si="90"/>
        <v>0</v>
      </c>
      <c r="T115" s="124">
        <f t="shared" si="91"/>
        <v>-43</v>
      </c>
      <c r="U115" s="125">
        <f t="shared" si="92"/>
        <v>-0.01</v>
      </c>
      <c r="V115" s="366"/>
      <c r="W115" s="339">
        <f t="shared" si="93"/>
        <v>3.1693494147892302E+40</v>
      </c>
      <c r="X115" s="340">
        <f t="shared" si="94"/>
        <v>8.4598069565304297E+40</v>
      </c>
      <c r="Y115" s="343"/>
      <c r="Z115" s="344">
        <f t="shared" si="95"/>
        <v>-8.4598069565304297E+40</v>
      </c>
      <c r="AA115" s="345">
        <f t="shared" si="96"/>
        <v>3.3839227826121702E+37</v>
      </c>
      <c r="AB115" s="346">
        <f t="shared" si="97"/>
        <v>0</v>
      </c>
      <c r="AC115" s="347">
        <f t="shared" si="98"/>
        <v>0</v>
      </c>
      <c r="AD115" s="159">
        <f t="shared" si="99"/>
        <v>96</v>
      </c>
      <c r="AE115" s="369"/>
      <c r="AF115" s="341">
        <f t="shared" si="100"/>
        <v>0.6</v>
      </c>
      <c r="AG115" s="342">
        <f t="shared" si="101"/>
        <v>1.2677397659156901E+37</v>
      </c>
    </row>
    <row r="116" spans="1:33" ht="15" x14ac:dyDescent="0.25">
      <c r="A116" s="159">
        <f t="shared" si="77"/>
        <v>97</v>
      </c>
      <c r="B116" s="107">
        <f t="shared" si="78"/>
        <v>-1</v>
      </c>
      <c r="C116" s="112">
        <f t="shared" si="79"/>
        <v>-63</v>
      </c>
      <c r="D116" s="76"/>
      <c r="E116" s="107">
        <f t="shared" si="80"/>
        <v>0</v>
      </c>
      <c r="F116" s="105">
        <f t="shared" si="81"/>
        <v>60</v>
      </c>
      <c r="G116" s="100">
        <f t="shared" si="82"/>
        <v>5402</v>
      </c>
      <c r="H116" s="11"/>
      <c r="I116" s="7">
        <f t="shared" si="83"/>
        <v>4.2300000000000004</v>
      </c>
      <c r="J116" s="110">
        <f t="shared" si="84"/>
        <v>9.0328385173968002E+38</v>
      </c>
      <c r="K116" s="8">
        <f t="shared" si="85"/>
        <v>1.1837572512785503E+39</v>
      </c>
      <c r="L116" s="153"/>
      <c r="M116" s="157">
        <f t="shared" si="86"/>
        <v>-7.4576706830548601E+41</v>
      </c>
      <c r="N116" s="300">
        <f t="shared" si="75"/>
        <v>-2.9830682732219442E+38</v>
      </c>
      <c r="O116" s="155">
        <f t="shared" si="87"/>
        <v>1.1837572512785499E+40</v>
      </c>
      <c r="P116" s="203">
        <f t="shared" si="88"/>
        <v>2.2118861514073402E+41</v>
      </c>
      <c r="Q116" s="216">
        <f t="shared" si="76"/>
        <v>8.84754460562936E+37</v>
      </c>
      <c r="R116" s="119">
        <f t="shared" si="89"/>
        <v>19</v>
      </c>
      <c r="S116" s="120">
        <f t="shared" si="90"/>
        <v>0</v>
      </c>
      <c r="T116" s="124">
        <f t="shared" si="91"/>
        <v>-44</v>
      </c>
      <c r="U116" s="125">
        <f t="shared" si="92"/>
        <v>-0.01</v>
      </c>
      <c r="V116" s="366"/>
      <c r="W116" s="339">
        <f t="shared" si="93"/>
        <v>1.33764569394476E+41</v>
      </c>
      <c r="X116" s="340">
        <f t="shared" si="94"/>
        <v>3.5495318453521E+41</v>
      </c>
      <c r="Y116" s="343"/>
      <c r="Z116" s="344">
        <f t="shared" si="95"/>
        <v>-3.5495318453521E+41</v>
      </c>
      <c r="AA116" s="345">
        <f t="shared" si="96"/>
        <v>1.4198127381408401E+38</v>
      </c>
      <c r="AB116" s="346">
        <f t="shared" si="97"/>
        <v>0</v>
      </c>
      <c r="AC116" s="347">
        <f t="shared" si="98"/>
        <v>0</v>
      </c>
      <c r="AD116" s="159">
        <f t="shared" si="99"/>
        <v>97</v>
      </c>
      <c r="AE116" s="369"/>
      <c r="AF116" s="341">
        <f t="shared" si="100"/>
        <v>0.6</v>
      </c>
      <c r="AG116" s="342">
        <f t="shared" si="101"/>
        <v>5.3505827757790397E+37</v>
      </c>
    </row>
    <row r="117" spans="1:33" ht="15" x14ac:dyDescent="0.25">
      <c r="A117" s="159">
        <f t="shared" si="77"/>
        <v>98</v>
      </c>
      <c r="B117" s="107">
        <f t="shared" si="78"/>
        <v>-1</v>
      </c>
      <c r="C117" s="112">
        <f t="shared" si="79"/>
        <v>-64</v>
      </c>
      <c r="D117" s="76"/>
      <c r="E117" s="107">
        <f t="shared" si="80"/>
        <v>0</v>
      </c>
      <c r="F117" s="105">
        <f t="shared" si="81"/>
        <v>60</v>
      </c>
      <c r="G117" s="100">
        <f t="shared" si="82"/>
        <v>5462</v>
      </c>
      <c r="H117" s="11"/>
      <c r="I117" s="7">
        <f t="shared" si="83"/>
        <v>4.26</v>
      </c>
      <c r="J117" s="110">
        <f t="shared" si="84"/>
        <v>3.8479892084110398E+39</v>
      </c>
      <c r="K117" s="8">
        <f t="shared" si="85"/>
        <v>5.0317464596895901E+39</v>
      </c>
      <c r="L117" s="153"/>
      <c r="M117" s="157">
        <f t="shared" si="86"/>
        <v>-3.2203177342013399E+42</v>
      </c>
      <c r="N117" s="300">
        <f t="shared" si="75"/>
        <v>-1.288127093680536E+39</v>
      </c>
      <c r="O117" s="155">
        <f t="shared" si="87"/>
        <v>5.0317464596895897E+40</v>
      </c>
      <c r="P117" s="203">
        <f t="shared" si="88"/>
        <v>9.3144296590786403E+41</v>
      </c>
      <c r="Q117" s="216">
        <f t="shared" si="76"/>
        <v>3.7257718636314558E+38</v>
      </c>
      <c r="R117" s="119">
        <f t="shared" si="89"/>
        <v>19</v>
      </c>
      <c r="S117" s="120">
        <f t="shared" si="90"/>
        <v>0</v>
      </c>
      <c r="T117" s="124">
        <f t="shared" si="91"/>
        <v>-45</v>
      </c>
      <c r="U117" s="125">
        <f t="shared" si="92"/>
        <v>-0.01</v>
      </c>
      <c r="V117" s="366"/>
      <c r="W117" s="339">
        <f t="shared" si="93"/>
        <v>5.6858734994492402E+41</v>
      </c>
      <c r="X117" s="340">
        <f t="shared" si="94"/>
        <v>1.5000303158527901E+42</v>
      </c>
      <c r="Y117" s="343"/>
      <c r="Z117" s="344">
        <f t="shared" si="95"/>
        <v>-1.5000303158527901E+42</v>
      </c>
      <c r="AA117" s="345">
        <f t="shared" si="96"/>
        <v>6.0001212634111597E+38</v>
      </c>
      <c r="AB117" s="346">
        <f t="shared" si="97"/>
        <v>0</v>
      </c>
      <c r="AC117" s="347">
        <f t="shared" si="98"/>
        <v>0</v>
      </c>
      <c r="AD117" s="159">
        <f t="shared" si="99"/>
        <v>98</v>
      </c>
      <c r="AE117" s="369"/>
      <c r="AF117" s="341">
        <f t="shared" si="100"/>
        <v>0.61</v>
      </c>
      <c r="AG117" s="342">
        <f t="shared" si="101"/>
        <v>2.2743493997797001E+38</v>
      </c>
    </row>
    <row r="118" spans="1:33" ht="15" x14ac:dyDescent="0.25">
      <c r="A118" s="159">
        <f t="shared" si="77"/>
        <v>99</v>
      </c>
      <c r="B118" s="107">
        <f t="shared" si="78"/>
        <v>-1</v>
      </c>
      <c r="C118" s="112">
        <f t="shared" si="79"/>
        <v>-65</v>
      </c>
      <c r="D118" s="76"/>
      <c r="E118" s="107">
        <f t="shared" si="80"/>
        <v>0</v>
      </c>
      <c r="F118" s="105">
        <f t="shared" si="81"/>
        <v>60</v>
      </c>
      <c r="G118" s="100">
        <f t="shared" si="82"/>
        <v>5522</v>
      </c>
      <c r="H118" s="11"/>
      <c r="I118" s="7">
        <f t="shared" si="83"/>
        <v>4.29</v>
      </c>
      <c r="J118" s="110">
        <f t="shared" si="84"/>
        <v>1.6507873704083399E+40</v>
      </c>
      <c r="K118" s="8">
        <f t="shared" si="85"/>
        <v>2.153962016377299E+40</v>
      </c>
      <c r="L118" s="153"/>
      <c r="M118" s="157">
        <f t="shared" si="86"/>
        <v>-1.40007531064524E+43</v>
      </c>
      <c r="N118" s="300">
        <f t="shared" si="75"/>
        <v>-5.6003012425809606E+39</v>
      </c>
      <c r="O118" s="155">
        <f t="shared" si="87"/>
        <v>2.1539620163772999E+41</v>
      </c>
      <c r="P118" s="203">
        <f t="shared" si="88"/>
        <v>3.9504908417216199E+42</v>
      </c>
      <c r="Q118" s="216">
        <f t="shared" si="76"/>
        <v>1.580196336688648E+39</v>
      </c>
      <c r="R118" s="119">
        <f t="shared" si="89"/>
        <v>18</v>
      </c>
      <c r="S118" s="120">
        <f t="shared" si="90"/>
        <v>0</v>
      </c>
      <c r="T118" s="124">
        <f t="shared" si="91"/>
        <v>-47</v>
      </c>
      <c r="U118" s="125">
        <f t="shared" si="92"/>
        <v>-0.01</v>
      </c>
      <c r="V118" s="366"/>
      <c r="W118" s="339">
        <f t="shared" si="93"/>
        <v>2.4339770785063499E+42</v>
      </c>
      <c r="X118" s="340">
        <f t="shared" si="94"/>
        <v>6.3844679202279698E+42</v>
      </c>
      <c r="Y118" s="343"/>
      <c r="Z118" s="344">
        <f t="shared" si="95"/>
        <v>-6.3844679202279698E+42</v>
      </c>
      <c r="AA118" s="345">
        <f t="shared" si="96"/>
        <v>2.5537871680911901E+39</v>
      </c>
      <c r="AB118" s="346">
        <f t="shared" si="97"/>
        <v>0</v>
      </c>
      <c r="AC118" s="347">
        <f t="shared" si="98"/>
        <v>0</v>
      </c>
      <c r="AD118" s="159">
        <f t="shared" si="99"/>
        <v>99</v>
      </c>
      <c r="AE118" s="369"/>
      <c r="AF118" s="341">
        <f t="shared" si="100"/>
        <v>0.62</v>
      </c>
      <c r="AG118" s="342">
        <f t="shared" si="101"/>
        <v>9.7359083140253996E+38</v>
      </c>
    </row>
    <row r="119" spans="1:33" ht="15" x14ac:dyDescent="0.25">
      <c r="A119" s="159">
        <f t="shared" si="77"/>
        <v>100</v>
      </c>
      <c r="B119" s="108">
        <f t="shared" si="78"/>
        <v>-1</v>
      </c>
      <c r="C119" s="102">
        <f t="shared" si="79"/>
        <v>-66</v>
      </c>
      <c r="D119" s="9"/>
      <c r="E119" s="108">
        <f t="shared" si="80"/>
        <v>0</v>
      </c>
      <c r="F119" s="101">
        <f t="shared" si="81"/>
        <v>60</v>
      </c>
      <c r="G119" s="102">
        <f t="shared" si="82"/>
        <v>5582</v>
      </c>
      <c r="H119" s="9"/>
      <c r="I119" s="13">
        <f t="shared" si="83"/>
        <v>4.32</v>
      </c>
      <c r="J119" s="14">
        <f t="shared" si="84"/>
        <v>7.1314014401640304E+40</v>
      </c>
      <c r="K119" s="15">
        <f t="shared" si="85"/>
        <v>9.2853634565413294E+40</v>
      </c>
      <c r="L119" s="153"/>
      <c r="M119" s="158">
        <f t="shared" si="86"/>
        <v>-6.1283398813172797E+43</v>
      </c>
      <c r="N119" s="301">
        <f t="shared" si="75"/>
        <v>-2.4513359525269117E+40</v>
      </c>
      <c r="O119" s="156">
        <f t="shared" si="87"/>
        <v>9.2853634565413305E+41</v>
      </c>
      <c r="P119" s="204">
        <f t="shared" si="88"/>
        <v>1.6874262939985399E+43</v>
      </c>
      <c r="Q119" s="215">
        <f t="shared" si="76"/>
        <v>6.7497051759941591E+39</v>
      </c>
      <c r="R119" s="121">
        <f t="shared" si="89"/>
        <v>18</v>
      </c>
      <c r="S119" s="122">
        <f t="shared" si="90"/>
        <v>0</v>
      </c>
      <c r="T119" s="126">
        <f t="shared" si="91"/>
        <v>-48</v>
      </c>
      <c r="U119" s="127">
        <f t="shared" si="92"/>
        <v>-0.01</v>
      </c>
      <c r="V119" s="366"/>
      <c r="W119" s="348">
        <f t="shared" si="93"/>
        <v>1.04924607058917E+43</v>
      </c>
      <c r="X119" s="349">
        <f t="shared" si="94"/>
        <v>2.7366723645877102E+43</v>
      </c>
      <c r="Y119" s="343"/>
      <c r="Z119" s="352">
        <f t="shared" si="95"/>
        <v>-2.7366723645877102E+43</v>
      </c>
      <c r="AA119" s="353">
        <f t="shared" si="96"/>
        <v>1.0946689458350801E+40</v>
      </c>
      <c r="AB119" s="354">
        <f t="shared" si="97"/>
        <v>0</v>
      </c>
      <c r="AC119" s="355">
        <f t="shared" si="98"/>
        <v>0</v>
      </c>
      <c r="AD119" s="159">
        <f t="shared" si="99"/>
        <v>100</v>
      </c>
      <c r="AE119" s="369"/>
      <c r="AF119" s="350">
        <f t="shared" si="100"/>
        <v>0.62</v>
      </c>
      <c r="AG119" s="351">
        <f t="shared" si="101"/>
        <v>4.1969842823566802E+39</v>
      </c>
    </row>
  </sheetData>
  <sheetProtection sheet="1" objects="1" scenarios="1"/>
  <protectedRanges>
    <protectedRange sqref="C2:C4" name="Диапазон1"/>
    <protectedRange sqref="G2:G4" name="Диапазон1_1"/>
    <protectedRange sqref="K2:K4" name="Диапазон1_2"/>
  </protectedRanges>
  <mergeCells count="7">
    <mergeCell ref="M18:N18"/>
    <mergeCell ref="AI26:AI27"/>
    <mergeCell ref="P18:Q18"/>
    <mergeCell ref="AI5:AI6"/>
    <mergeCell ref="T18:U18"/>
    <mergeCell ref="AB18:AC18"/>
    <mergeCell ref="R18:S18"/>
  </mergeCells>
  <phoneticPr fontId="2" type="noConversion"/>
  <pageMargins left="0.2" right="0.12" top="0.4" bottom="0.34" header="0.3" footer="0.23"/>
  <pageSetup paperSize="9" orientation="landscape" horizontalDpi="200" verticalDpi="200" r:id="rId1"/>
  <headerFooter alignWithMargins="0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49"/>
  <sheetViews>
    <sheetView workbookViewId="0">
      <selection activeCell="D9" sqref="D9"/>
    </sheetView>
  </sheetViews>
  <sheetFormatPr defaultRowHeight="12.75" x14ac:dyDescent="0.2"/>
  <cols>
    <col min="1" max="1" width="4" customWidth="1"/>
    <col min="2" max="2" width="16.85546875" customWidth="1"/>
    <col min="4" max="4" width="16.140625" customWidth="1"/>
  </cols>
  <sheetData>
    <row r="1" spans="1:6" ht="15.75" x14ac:dyDescent="0.25">
      <c r="B1" s="169" t="s">
        <v>50</v>
      </c>
    </row>
    <row r="2" spans="1:6" ht="15.75" x14ac:dyDescent="0.25">
      <c r="B2" s="169"/>
    </row>
    <row r="3" spans="1:6" x14ac:dyDescent="0.2">
      <c r="B3" s="173" t="s">
        <v>57</v>
      </c>
    </row>
    <row r="4" spans="1:6" x14ac:dyDescent="0.2">
      <c r="B4" s="173" t="s">
        <v>58</v>
      </c>
    </row>
    <row r="5" spans="1:6" x14ac:dyDescent="0.2">
      <c r="B5" s="173" t="s">
        <v>55</v>
      </c>
    </row>
    <row r="7" spans="1:6" ht="15.75" x14ac:dyDescent="0.25">
      <c r="B7" s="171">
        <v>42492</v>
      </c>
      <c r="D7" s="172" t="s">
        <v>53</v>
      </c>
      <c r="F7" s="174" t="s">
        <v>54</v>
      </c>
    </row>
    <row r="8" spans="1:6" ht="13.5" thickBot="1" x14ac:dyDescent="0.25"/>
    <row r="9" spans="1:6" ht="39" thickBot="1" x14ac:dyDescent="0.25">
      <c r="A9" s="175" t="s">
        <v>56</v>
      </c>
      <c r="B9" s="176" t="s">
        <v>51</v>
      </c>
      <c r="C9" s="180" t="s">
        <v>39</v>
      </c>
      <c r="D9" s="181" t="s">
        <v>52</v>
      </c>
      <c r="E9" s="170"/>
    </row>
    <row r="10" spans="1:6" ht="14.25" x14ac:dyDescent="0.2">
      <c r="A10" s="184">
        <v>1</v>
      </c>
      <c r="B10" s="185" t="s">
        <v>29</v>
      </c>
      <c r="C10" s="182">
        <v>230.72</v>
      </c>
      <c r="D10" s="186">
        <v>10</v>
      </c>
    </row>
    <row r="11" spans="1:6" ht="14.25" x14ac:dyDescent="0.2">
      <c r="A11" s="187">
        <f>A10+1</f>
        <v>2</v>
      </c>
      <c r="B11" s="188" t="s">
        <v>59</v>
      </c>
      <c r="C11" s="189">
        <v>293.43</v>
      </c>
      <c r="D11" s="190">
        <v>10</v>
      </c>
    </row>
    <row r="12" spans="1:6" ht="14.25" x14ac:dyDescent="0.2">
      <c r="A12" s="187">
        <f t="shared" ref="A12:A49" si="0">A11+1</f>
        <v>3</v>
      </c>
      <c r="B12" s="188" t="s">
        <v>60</v>
      </c>
      <c r="C12" s="189">
        <v>153.47999999999999</v>
      </c>
      <c r="D12" s="190">
        <v>10</v>
      </c>
    </row>
    <row r="13" spans="1:6" ht="14.25" x14ac:dyDescent="0.2">
      <c r="A13" s="187">
        <f t="shared" si="0"/>
        <v>4</v>
      </c>
      <c r="B13" s="188" t="s">
        <v>61</v>
      </c>
      <c r="C13" s="189">
        <v>140.97999999999999</v>
      </c>
      <c r="D13" s="190">
        <v>10</v>
      </c>
    </row>
    <row r="14" spans="1:6" ht="14.25" x14ac:dyDescent="0.2">
      <c r="A14" s="191">
        <f t="shared" si="0"/>
        <v>5</v>
      </c>
      <c r="B14" s="192" t="s">
        <v>63</v>
      </c>
      <c r="C14" s="193">
        <v>200</v>
      </c>
      <c r="D14" s="194">
        <v>10.4811</v>
      </c>
    </row>
    <row r="15" spans="1:6" ht="14.25" x14ac:dyDescent="0.2">
      <c r="A15" s="191">
        <f t="shared" si="0"/>
        <v>6</v>
      </c>
      <c r="B15" s="192" t="s">
        <v>64</v>
      </c>
      <c r="C15" s="193">
        <v>200</v>
      </c>
      <c r="D15" s="194">
        <v>9.4276999999999997</v>
      </c>
    </row>
    <row r="16" spans="1:6" ht="14.25" x14ac:dyDescent="0.2">
      <c r="A16" s="191">
        <f t="shared" si="0"/>
        <v>7</v>
      </c>
      <c r="B16" s="192" t="s">
        <v>65</v>
      </c>
      <c r="C16" s="193">
        <v>200</v>
      </c>
      <c r="D16" s="194">
        <v>7.9878999999999998</v>
      </c>
    </row>
    <row r="17" spans="1:4" ht="14.25" x14ac:dyDescent="0.2">
      <c r="A17" s="199">
        <f t="shared" si="0"/>
        <v>8</v>
      </c>
      <c r="B17" s="200" t="s">
        <v>66</v>
      </c>
      <c r="C17" s="201">
        <v>230.72</v>
      </c>
      <c r="D17" s="202">
        <v>10.4811</v>
      </c>
    </row>
    <row r="18" spans="1:4" ht="14.25" x14ac:dyDescent="0.2">
      <c r="A18" s="199">
        <f t="shared" si="0"/>
        <v>9</v>
      </c>
      <c r="B18" s="200" t="s">
        <v>67</v>
      </c>
      <c r="C18" s="201">
        <v>230.72</v>
      </c>
      <c r="D18" s="202">
        <v>9.4276999999999997</v>
      </c>
    </row>
    <row r="19" spans="1:4" ht="14.25" x14ac:dyDescent="0.2">
      <c r="A19" s="199">
        <f t="shared" si="0"/>
        <v>10</v>
      </c>
      <c r="B19" s="200" t="s">
        <v>68</v>
      </c>
      <c r="C19" s="201">
        <v>230.72</v>
      </c>
      <c r="D19" s="202">
        <v>14.67</v>
      </c>
    </row>
    <row r="20" spans="1:4" ht="14.25" x14ac:dyDescent="0.2">
      <c r="A20" s="199">
        <f t="shared" si="0"/>
        <v>11</v>
      </c>
      <c r="B20" s="200" t="s">
        <v>69</v>
      </c>
      <c r="C20" s="201">
        <v>230.72</v>
      </c>
      <c r="D20" s="202">
        <v>7.6719999999999997</v>
      </c>
    </row>
    <row r="21" spans="1:4" ht="14.25" x14ac:dyDescent="0.2">
      <c r="A21" s="199">
        <f t="shared" si="0"/>
        <v>12</v>
      </c>
      <c r="B21" s="200" t="s">
        <v>70</v>
      </c>
      <c r="C21" s="201">
        <v>230.72</v>
      </c>
      <c r="D21" s="202">
        <v>7.9878999999999998</v>
      </c>
    </row>
    <row r="22" spans="1:4" ht="14.25" x14ac:dyDescent="0.2">
      <c r="A22" s="199">
        <f t="shared" si="0"/>
        <v>13</v>
      </c>
      <c r="B22" s="200" t="s">
        <v>71</v>
      </c>
      <c r="C22" s="201">
        <v>230.72</v>
      </c>
      <c r="D22" s="202">
        <v>7.0439999999999996</v>
      </c>
    </row>
    <row r="23" spans="1:4" ht="14.25" x14ac:dyDescent="0.2">
      <c r="A23" s="195">
        <f t="shared" si="0"/>
        <v>14</v>
      </c>
      <c r="B23" s="196" t="s">
        <v>72</v>
      </c>
      <c r="C23" s="197">
        <v>293.43</v>
      </c>
      <c r="D23" s="198">
        <v>9.4276999999999997</v>
      </c>
    </row>
    <row r="24" spans="1:4" ht="14.25" x14ac:dyDescent="0.2">
      <c r="A24" s="195">
        <f t="shared" si="0"/>
        <v>15</v>
      </c>
      <c r="B24" s="196" t="s">
        <v>73</v>
      </c>
      <c r="C24" s="197">
        <v>293.43</v>
      </c>
      <c r="D24" s="198">
        <v>10.4811</v>
      </c>
    </row>
    <row r="25" spans="1:4" ht="14.25" x14ac:dyDescent="0.2">
      <c r="A25" s="195">
        <f t="shared" si="0"/>
        <v>16</v>
      </c>
      <c r="B25" s="196" t="s">
        <v>74</v>
      </c>
      <c r="C25" s="197">
        <v>293.43</v>
      </c>
      <c r="D25" s="198">
        <v>7.673</v>
      </c>
    </row>
    <row r="26" spans="1:4" ht="14.25" x14ac:dyDescent="0.2">
      <c r="A26" s="195">
        <f t="shared" si="0"/>
        <v>17</v>
      </c>
      <c r="B26" s="196" t="s">
        <v>75</v>
      </c>
      <c r="C26" s="197">
        <v>293.43</v>
      </c>
      <c r="D26" s="198">
        <v>7.9878999999999998</v>
      </c>
    </row>
    <row r="27" spans="1:4" ht="14.25" x14ac:dyDescent="0.2">
      <c r="A27" s="199">
        <f t="shared" si="0"/>
        <v>18</v>
      </c>
      <c r="B27" s="200" t="s">
        <v>76</v>
      </c>
      <c r="C27" s="201">
        <v>153.47999999999999</v>
      </c>
      <c r="D27" s="202">
        <v>7.9878999999999998</v>
      </c>
    </row>
    <row r="28" spans="1:4" ht="14.25" x14ac:dyDescent="0.2">
      <c r="A28" s="199">
        <f t="shared" si="0"/>
        <v>19</v>
      </c>
      <c r="B28" s="200" t="s">
        <v>77</v>
      </c>
      <c r="C28" s="201">
        <v>153.47999999999999</v>
      </c>
      <c r="D28" s="202">
        <v>7.0439999999999996</v>
      </c>
    </row>
    <row r="29" spans="1:4" ht="14.25" x14ac:dyDescent="0.2">
      <c r="A29" s="199">
        <f t="shared" si="0"/>
        <v>20</v>
      </c>
      <c r="B29" s="200" t="s">
        <v>78</v>
      </c>
      <c r="C29" s="201">
        <v>153.47999999999999</v>
      </c>
      <c r="D29" s="202">
        <v>9.4276999999999997</v>
      </c>
    </row>
    <row r="30" spans="1:4" ht="14.25" x14ac:dyDescent="0.2">
      <c r="A30" s="177">
        <f t="shared" si="0"/>
        <v>21</v>
      </c>
      <c r="B30" s="183"/>
      <c r="C30" s="178"/>
      <c r="D30" s="179"/>
    </row>
    <row r="31" spans="1:4" ht="14.25" x14ac:dyDescent="0.2">
      <c r="A31" s="177">
        <f t="shared" si="0"/>
        <v>22</v>
      </c>
      <c r="B31" s="183"/>
      <c r="C31" s="178"/>
      <c r="D31" s="179"/>
    </row>
    <row r="32" spans="1:4" ht="14.25" x14ac:dyDescent="0.2">
      <c r="A32" s="177">
        <f t="shared" si="0"/>
        <v>23</v>
      </c>
      <c r="B32" s="183"/>
      <c r="C32" s="178"/>
      <c r="D32" s="179"/>
    </row>
    <row r="33" spans="1:4" ht="14.25" x14ac:dyDescent="0.2">
      <c r="A33" s="177">
        <f t="shared" si="0"/>
        <v>24</v>
      </c>
      <c r="B33" s="183"/>
      <c r="C33" s="178"/>
      <c r="D33" s="179"/>
    </row>
    <row r="34" spans="1:4" ht="14.25" x14ac:dyDescent="0.2">
      <c r="A34" s="177">
        <f t="shared" si="0"/>
        <v>25</v>
      </c>
      <c r="B34" s="183"/>
      <c r="C34" s="178"/>
      <c r="D34" s="179"/>
    </row>
    <row r="35" spans="1:4" ht="14.25" x14ac:dyDescent="0.2">
      <c r="A35" s="177">
        <f t="shared" si="0"/>
        <v>26</v>
      </c>
      <c r="B35" s="183"/>
      <c r="C35" s="178"/>
      <c r="D35" s="179"/>
    </row>
    <row r="36" spans="1:4" ht="14.25" x14ac:dyDescent="0.2">
      <c r="A36" s="177">
        <f t="shared" si="0"/>
        <v>27</v>
      </c>
      <c r="B36" s="183"/>
      <c r="C36" s="178"/>
      <c r="D36" s="179"/>
    </row>
    <row r="37" spans="1:4" ht="14.25" x14ac:dyDescent="0.2">
      <c r="A37" s="177">
        <f t="shared" si="0"/>
        <v>28</v>
      </c>
      <c r="B37" s="183"/>
      <c r="C37" s="178"/>
      <c r="D37" s="179"/>
    </row>
    <row r="38" spans="1:4" ht="14.25" x14ac:dyDescent="0.2">
      <c r="A38" s="177">
        <f t="shared" si="0"/>
        <v>29</v>
      </c>
      <c r="B38" s="183"/>
      <c r="C38" s="178"/>
      <c r="D38" s="179"/>
    </row>
    <row r="39" spans="1:4" ht="14.25" x14ac:dyDescent="0.2">
      <c r="A39" s="177">
        <f t="shared" si="0"/>
        <v>30</v>
      </c>
      <c r="B39" s="183"/>
      <c r="C39" s="178"/>
      <c r="D39" s="179"/>
    </row>
    <row r="40" spans="1:4" ht="14.25" x14ac:dyDescent="0.2">
      <c r="A40" s="177">
        <f t="shared" si="0"/>
        <v>31</v>
      </c>
      <c r="B40" s="183"/>
      <c r="C40" s="178"/>
      <c r="D40" s="179"/>
    </row>
    <row r="41" spans="1:4" ht="14.25" x14ac:dyDescent="0.2">
      <c r="A41" s="177">
        <f t="shared" si="0"/>
        <v>32</v>
      </c>
      <c r="B41" s="183"/>
      <c r="C41" s="178"/>
      <c r="D41" s="179"/>
    </row>
    <row r="42" spans="1:4" ht="14.25" x14ac:dyDescent="0.2">
      <c r="A42" s="177">
        <f t="shared" si="0"/>
        <v>33</v>
      </c>
      <c r="B42" s="183"/>
      <c r="C42" s="178"/>
      <c r="D42" s="179"/>
    </row>
    <row r="43" spans="1:4" ht="14.25" x14ac:dyDescent="0.2">
      <c r="A43" s="177">
        <f t="shared" si="0"/>
        <v>34</v>
      </c>
      <c r="B43" s="183"/>
      <c r="C43" s="178"/>
      <c r="D43" s="179"/>
    </row>
    <row r="44" spans="1:4" ht="14.25" x14ac:dyDescent="0.2">
      <c r="A44" s="177">
        <f t="shared" si="0"/>
        <v>35</v>
      </c>
      <c r="B44" s="183"/>
      <c r="C44" s="178"/>
      <c r="D44" s="179"/>
    </row>
    <row r="45" spans="1:4" ht="14.25" x14ac:dyDescent="0.2">
      <c r="A45" s="177">
        <f t="shared" si="0"/>
        <v>36</v>
      </c>
      <c r="B45" s="183"/>
      <c r="C45" s="178"/>
      <c r="D45" s="179"/>
    </row>
    <row r="46" spans="1:4" ht="14.25" x14ac:dyDescent="0.2">
      <c r="A46" s="177">
        <f t="shared" si="0"/>
        <v>37</v>
      </c>
      <c r="B46" s="183"/>
      <c r="C46" s="178"/>
      <c r="D46" s="179"/>
    </row>
    <row r="47" spans="1:4" ht="14.25" x14ac:dyDescent="0.2">
      <c r="A47" s="177">
        <f t="shared" si="0"/>
        <v>38</v>
      </c>
      <c r="B47" s="183"/>
      <c r="C47" s="178"/>
      <c r="D47" s="179"/>
    </row>
    <row r="48" spans="1:4" ht="14.25" x14ac:dyDescent="0.2">
      <c r="A48" s="177">
        <f t="shared" si="0"/>
        <v>39</v>
      </c>
      <c r="B48" s="183"/>
      <c r="C48" s="178"/>
      <c r="D48" s="179"/>
    </row>
    <row r="49" spans="1:4" ht="14.25" x14ac:dyDescent="0.2">
      <c r="A49" s="177">
        <f t="shared" si="0"/>
        <v>40</v>
      </c>
      <c r="B49" s="183"/>
      <c r="C49" s="178"/>
      <c r="D49" s="179"/>
    </row>
  </sheetData>
  <sheetProtection sheet="1" objects="1" scenarios="1"/>
  <phoneticPr fontId="2" type="noConversion"/>
  <pageMargins left="0.59" right="0.45" top="0.3" bottom="0.27" header="0.23" footer="0.19"/>
  <pageSetup paperSize="9" orientation="portrait" horizontalDpi="200" verticalDpi="200" r:id="rId1"/>
  <headerFooter alignWithMargins="0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11</vt:i4>
      </vt:variant>
    </vt:vector>
  </HeadingPairs>
  <TitlesOfParts>
    <vt:vector size="11" baseType="lpstr">
      <vt:lpstr>mult+lots 2x2</vt:lpstr>
      <vt:lpstr>mult+lots 4x1</vt:lpstr>
      <vt:lpstr>Лист1</vt:lpstr>
      <vt:lpstr>Steps 4x1</vt:lpstr>
      <vt:lpstr>Лист2</vt:lpstr>
      <vt:lpstr>TP 4x1</vt:lpstr>
      <vt:lpstr>Лист3</vt:lpstr>
      <vt:lpstr>Сводная МОДЕЛЬ 1x1</vt:lpstr>
      <vt:lpstr>Лист5</vt:lpstr>
      <vt:lpstr>Залоги и Цена пункта</vt:lpstr>
      <vt:lpstr>Лист4</vt:lpstr>
    </vt:vector>
  </TitlesOfParts>
  <Company>RePack by SPecialiST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</dc:creator>
  <cp:lastModifiedBy>Алексей</cp:lastModifiedBy>
  <cp:lastPrinted>2016-09-13T02:40:01Z</cp:lastPrinted>
  <dcterms:created xsi:type="dcterms:W3CDTF">2016-02-20T10:06:05Z</dcterms:created>
  <dcterms:modified xsi:type="dcterms:W3CDTF">2017-11-03T15:20:37Z</dcterms:modified>
</cp:coreProperties>
</file>