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90" windowWidth="21675" windowHeight="13035" firstSheet="2" activeTab="7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Лист5" sheetId="12" r:id="rId9"/>
    <sheet name="Залоги и Цена пункта" sheetId="13" r:id="rId10"/>
    <sheet name="Лист4" sheetId="9" r:id="rId11"/>
    <sheet name="Лист6" sheetId="14" r:id="rId12"/>
    <sheet name="Лист7" sheetId="15" r:id="rId13"/>
    <sheet name="Лист8" sheetId="16" r:id="rId14"/>
  </sheets>
  <calcPr calcId="125725"/>
</workbook>
</file>

<file path=xl/calcChain.xml><?xml version="1.0" encoding="utf-8"?>
<calcChain xmlns="http://schemas.openxmlformats.org/spreadsheetml/2006/main">
  <c r="G30" i="13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10"/>
  <c r="J13" i="10"/>
  <c r="K13" s="1"/>
  <c r="I15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E15"/>
  <c r="E16"/>
  <c r="E17"/>
  <c r="E18"/>
  <c r="E19"/>
  <c r="E20"/>
  <c r="E21"/>
  <c r="E22"/>
  <c r="E23"/>
  <c r="E24"/>
  <c r="E25"/>
  <c r="E26"/>
  <c r="E27"/>
  <c r="E28"/>
  <c r="E29"/>
  <c r="E30"/>
  <c r="E31"/>
  <c r="E32"/>
  <c r="A11" i="13"/>
  <c r="A12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F14" i="10"/>
  <c r="F15" s="1"/>
  <c r="G13"/>
  <c r="B14"/>
  <c r="C13"/>
  <c r="B15"/>
  <c r="B16"/>
  <c r="B17"/>
  <c r="B18"/>
  <c r="B19"/>
  <c r="B20"/>
  <c r="B21"/>
  <c r="B22"/>
  <c r="B23"/>
  <c r="B24"/>
  <c r="B25"/>
  <c r="B26"/>
  <c r="B27"/>
  <c r="B28"/>
  <c r="B29"/>
  <c r="B30"/>
  <c r="B31"/>
  <c r="B32"/>
  <c r="I14"/>
  <c r="I13"/>
  <c r="E14"/>
  <c r="E13"/>
  <c r="L32" i="8"/>
  <c r="K32"/>
  <c r="L31"/>
  <c r="K31"/>
  <c r="L30"/>
  <c r="K30"/>
  <c r="L29"/>
  <c r="K29"/>
  <c r="L28"/>
  <c r="K28"/>
  <c r="L27"/>
  <c r="K27"/>
  <c r="L26"/>
  <c r="K26"/>
  <c r="L13"/>
  <c r="K14"/>
  <c r="L14"/>
  <c r="L15" s="1"/>
  <c r="L16" s="1"/>
  <c r="L17" s="1"/>
  <c r="L18" s="1"/>
  <c r="L19" s="1"/>
  <c r="L20" s="1"/>
  <c r="L21" s="1"/>
  <c r="L22" s="1"/>
  <c r="K15"/>
  <c r="K16"/>
  <c r="K17"/>
  <c r="K18"/>
  <c r="K19"/>
  <c r="K20"/>
  <c r="K21"/>
  <c r="K22"/>
  <c r="K23"/>
  <c r="L23"/>
  <c r="K24"/>
  <c r="L24"/>
  <c r="K25"/>
  <c r="L25"/>
  <c r="I32"/>
  <c r="H32"/>
  <c r="I31"/>
  <c r="H31"/>
  <c r="I30"/>
  <c r="H30"/>
  <c r="I29"/>
  <c r="H29"/>
  <c r="I28"/>
  <c r="H28"/>
  <c r="I27"/>
  <c r="H27"/>
  <c r="I26"/>
  <c r="H26"/>
  <c r="H14"/>
  <c r="I13"/>
  <c r="I14" s="1"/>
  <c r="I15" s="1"/>
  <c r="I16" s="1"/>
  <c r="I17" s="1"/>
  <c r="I18" s="1"/>
  <c r="I19" s="1"/>
  <c r="I20" s="1"/>
  <c r="I21" s="1"/>
  <c r="I22" s="1"/>
  <c r="I23" s="1"/>
  <c r="I24" s="1"/>
  <c r="I25" s="1"/>
  <c r="H15"/>
  <c r="H16"/>
  <c r="H17"/>
  <c r="H18"/>
  <c r="H19"/>
  <c r="H20"/>
  <c r="H21"/>
  <c r="H22"/>
  <c r="H23"/>
  <c r="H24"/>
  <c r="H25"/>
  <c r="F32"/>
  <c r="E32"/>
  <c r="F31"/>
  <c r="E31"/>
  <c r="F30"/>
  <c r="E30"/>
  <c r="F29"/>
  <c r="E29"/>
  <c r="F28"/>
  <c r="E28"/>
  <c r="F27"/>
  <c r="E27"/>
  <c r="F26"/>
  <c r="E26"/>
  <c r="F25"/>
  <c r="E25"/>
  <c r="F24"/>
  <c r="E24"/>
  <c r="F23"/>
  <c r="E23"/>
  <c r="F13"/>
  <c r="E14"/>
  <c r="F14"/>
  <c r="F15" s="1"/>
  <c r="F16" s="1"/>
  <c r="F17" s="1"/>
  <c r="F18" s="1"/>
  <c r="F19" s="1"/>
  <c r="F20" s="1"/>
  <c r="F21" s="1"/>
  <c r="E15"/>
  <c r="E16"/>
  <c r="E17"/>
  <c r="E18"/>
  <c r="E19"/>
  <c r="E20"/>
  <c r="E21"/>
  <c r="E22"/>
  <c r="F22"/>
  <c r="B32"/>
  <c r="B31"/>
  <c r="B30"/>
  <c r="B29"/>
  <c r="B28"/>
  <c r="B27"/>
  <c r="B26"/>
  <c r="B25"/>
  <c r="B24"/>
  <c r="B23"/>
  <c r="B22"/>
  <c r="B21"/>
  <c r="B20"/>
  <c r="B19"/>
  <c r="B18"/>
  <c r="B17"/>
  <c r="B16"/>
  <c r="B15"/>
  <c r="B14"/>
  <c r="C32"/>
  <c r="C31"/>
  <c r="C30"/>
  <c r="C29"/>
  <c r="C28"/>
  <c r="C27"/>
  <c r="C26"/>
  <c r="C25"/>
  <c r="C24"/>
  <c r="C23"/>
  <c r="C13"/>
  <c r="C14" s="1"/>
  <c r="C15" s="1"/>
  <c r="C16" s="1"/>
  <c r="C17" s="1"/>
  <c r="C18" s="1"/>
  <c r="C19" s="1"/>
  <c r="C20" s="1"/>
  <c r="C21" s="1"/>
  <c r="C22" s="1"/>
  <c r="P13" i="5"/>
  <c r="P14" s="1"/>
  <c r="P15" s="1"/>
  <c r="P16" s="1"/>
  <c r="P17" s="1"/>
  <c r="O14"/>
  <c r="N15"/>
  <c r="O15"/>
  <c r="O16" s="1"/>
  <c r="O17" s="1"/>
  <c r="N16"/>
  <c r="N17"/>
  <c r="N18"/>
  <c r="N19"/>
  <c r="N20"/>
  <c r="N21"/>
  <c r="N22"/>
  <c r="N23"/>
  <c r="N24"/>
  <c r="N25"/>
  <c r="N26"/>
  <c r="N27"/>
  <c r="N28"/>
  <c r="N29"/>
  <c r="N30"/>
  <c r="N31"/>
  <c r="N32"/>
  <c r="N14"/>
  <c r="N13"/>
  <c r="L13"/>
  <c r="K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14"/>
  <c r="J13"/>
  <c r="H13"/>
  <c r="G14"/>
  <c r="H14"/>
  <c r="H15" s="1"/>
  <c r="F15"/>
  <c r="G15" s="1"/>
  <c r="F16"/>
  <c r="F17"/>
  <c r="F18"/>
  <c r="F19"/>
  <c r="F20"/>
  <c r="F21"/>
  <c r="F22"/>
  <c r="F23"/>
  <c r="F24"/>
  <c r="F25"/>
  <c r="F26"/>
  <c r="F27"/>
  <c r="F28"/>
  <c r="F29"/>
  <c r="F30"/>
  <c r="F31"/>
  <c r="F32"/>
  <c r="F14"/>
  <c r="F13"/>
  <c r="B15"/>
  <c r="C14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B16"/>
  <c r="B17"/>
  <c r="B18"/>
  <c r="B19"/>
  <c r="B20"/>
  <c r="B21"/>
  <c r="B22"/>
  <c r="B23"/>
  <c r="B24"/>
  <c r="B25"/>
  <c r="B26"/>
  <c r="B27"/>
  <c r="B28"/>
  <c r="B29"/>
  <c r="B30"/>
  <c r="B31"/>
  <c r="B32"/>
  <c r="B14"/>
  <c r="B13"/>
  <c r="D13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O13" i="1"/>
  <c r="N14"/>
  <c r="O14"/>
  <c r="N15"/>
  <c r="O15"/>
  <c r="N16"/>
  <c r="O16"/>
  <c r="N17"/>
  <c r="O17"/>
  <c r="O18" s="1"/>
  <c r="O19" s="1"/>
  <c r="O20" s="1"/>
  <c r="O21" s="1"/>
  <c r="O22" s="1"/>
  <c r="O23" s="1"/>
  <c r="O24" s="1"/>
  <c r="O25" s="1"/>
  <c r="O26" s="1"/>
  <c r="O27" s="1"/>
  <c r="O28" s="1"/>
  <c r="O29" s="1"/>
  <c r="O30" s="1"/>
  <c r="O31" s="1"/>
  <c r="O32" s="1"/>
  <c r="N18"/>
  <c r="N19" s="1"/>
  <c r="N20" s="1"/>
  <c r="N21" s="1"/>
  <c r="N22" s="1"/>
  <c r="N23" s="1"/>
  <c r="N24" s="1"/>
  <c r="N25" s="1"/>
  <c r="N26" s="1"/>
  <c r="N27" s="1"/>
  <c r="N28" s="1"/>
  <c r="N29" s="1"/>
  <c r="N30" s="1"/>
  <c r="N31" s="1"/>
  <c r="N32" s="1"/>
  <c r="K14"/>
  <c r="K15"/>
  <c r="K16" s="1"/>
  <c r="J16"/>
  <c r="J17"/>
  <c r="K17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J18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K13"/>
  <c r="G13"/>
  <c r="F14"/>
  <c r="G14"/>
  <c r="F15"/>
  <c r="G15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F16"/>
  <c r="F17"/>
  <c r="F18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C13"/>
  <c r="B14"/>
  <c r="C14" s="1"/>
  <c r="C15" s="1"/>
  <c r="C16" s="1"/>
  <c r="C17" s="1"/>
  <c r="B15"/>
  <c r="B16"/>
  <c r="B17"/>
  <c r="B18"/>
  <c r="B19" s="1"/>
  <c r="B20"/>
  <c r="B21" s="1"/>
  <c r="B22" s="1"/>
  <c r="B23" s="1"/>
  <c r="B24" s="1"/>
  <c r="B25" s="1"/>
  <c r="B26" s="1"/>
  <c r="B27" s="1"/>
  <c r="B28" s="1"/>
  <c r="B29" s="1"/>
  <c r="B30" s="1"/>
  <c r="B31" s="1"/>
  <c r="B32" s="1"/>
  <c r="N13"/>
  <c r="J15"/>
  <c r="J14"/>
  <c r="J13"/>
  <c r="F13"/>
  <c r="B13"/>
  <c r="B13" i="4"/>
  <c r="C13"/>
  <c r="D13" s="1"/>
  <c r="D14" s="1"/>
  <c r="D15" s="1"/>
  <c r="F13"/>
  <c r="G13"/>
  <c r="H13" s="1"/>
  <c r="J13"/>
  <c r="K13"/>
  <c r="L13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N13"/>
  <c r="O13"/>
  <c r="P13"/>
  <c r="B14"/>
  <c r="C14"/>
  <c r="F14"/>
  <c r="G14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J14"/>
  <c r="K14"/>
  <c r="N14"/>
  <c r="O14" s="1"/>
  <c r="B15"/>
  <c r="C15" s="1"/>
  <c r="F15"/>
  <c r="J15"/>
  <c r="K15"/>
  <c r="N15"/>
  <c r="B16"/>
  <c r="F16"/>
  <c r="J16"/>
  <c r="K16"/>
  <c r="N16"/>
  <c r="B17"/>
  <c r="F17"/>
  <c r="J17"/>
  <c r="K17"/>
  <c r="N17"/>
  <c r="B18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F18"/>
  <c r="J18"/>
  <c r="K18"/>
  <c r="N18"/>
  <c r="F19"/>
  <c r="J19"/>
  <c r="K19"/>
  <c r="N19"/>
  <c r="F20"/>
  <c r="J20"/>
  <c r="K20"/>
  <c r="N20"/>
  <c r="F21"/>
  <c r="J21"/>
  <c r="K21"/>
  <c r="N21"/>
  <c r="F22"/>
  <c r="J22"/>
  <c r="K22"/>
  <c r="N22"/>
  <c r="F23"/>
  <c r="J23"/>
  <c r="K23"/>
  <c r="N23"/>
  <c r="N24" s="1"/>
  <c r="N25" s="1"/>
  <c r="N26" s="1"/>
  <c r="N27" s="1"/>
  <c r="N28" s="1"/>
  <c r="N29" s="1"/>
  <c r="N30" s="1"/>
  <c r="N31" s="1"/>
  <c r="N32" s="1"/>
  <c r="F24"/>
  <c r="J24"/>
  <c r="K24"/>
  <c r="F25"/>
  <c r="J25"/>
  <c r="K25"/>
  <c r="F26"/>
  <c r="J26"/>
  <c r="K26"/>
  <c r="F27"/>
  <c r="J27"/>
  <c r="K27"/>
  <c r="F28"/>
  <c r="J28"/>
  <c r="K28"/>
  <c r="F29"/>
  <c r="J29"/>
  <c r="K29"/>
  <c r="F30"/>
  <c r="J30"/>
  <c r="K30"/>
  <c r="F31"/>
  <c r="J31"/>
  <c r="K31"/>
  <c r="F32"/>
  <c r="J32"/>
  <c r="K32"/>
  <c r="P13" i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L13"/>
  <c r="L14" s="1"/>
  <c r="L15" s="1"/>
  <c r="L16" s="1"/>
  <c r="L17"/>
  <c r="L18" s="1"/>
  <c r="H13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D13"/>
  <c r="D14" s="1"/>
  <c r="D15" s="1"/>
  <c r="D16" s="1"/>
  <c r="D17" s="1"/>
  <c r="F16" i="10" l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C14"/>
  <c r="C15" s="1"/>
  <c r="J14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O13"/>
  <c r="P13" s="1"/>
  <c r="P14" i="4"/>
  <c r="O15"/>
  <c r="O16" s="1"/>
  <c r="O17" s="1"/>
  <c r="O18" s="1"/>
  <c r="O19" s="1"/>
  <c r="O20" s="1"/>
  <c r="O21" s="1"/>
  <c r="O22" s="1"/>
  <c r="O23" s="1"/>
  <c r="O24" s="1"/>
  <c r="O25" s="1"/>
  <c r="O26" s="1"/>
  <c r="O27" s="1"/>
  <c r="O28" s="1"/>
  <c r="O29" s="1"/>
  <c r="O30" s="1"/>
  <c r="O31" s="1"/>
  <c r="O32" s="1"/>
  <c r="V13" i="10"/>
  <c r="N13"/>
  <c r="M13" s="1"/>
  <c r="L19" i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O18" i="5"/>
  <c r="O19" s="1"/>
  <c r="O20" s="1"/>
  <c r="O21" s="1"/>
  <c r="O22" s="1"/>
  <c r="O23" s="1"/>
  <c r="O24" s="1"/>
  <c r="O25" s="1"/>
  <c r="O26" s="1"/>
  <c r="O27" s="1"/>
  <c r="O28" s="1"/>
  <c r="O29" s="1"/>
  <c r="O30" s="1"/>
  <c r="O31" s="1"/>
  <c r="O32" s="1"/>
  <c r="D16" i="4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C16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18" i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K15" i="5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L14"/>
  <c r="H14" i="4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G16" i="5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14" i="10"/>
  <c r="G15" s="1"/>
  <c r="G16" l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K14"/>
  <c r="K15" s="1"/>
  <c r="O14"/>
  <c r="Q13"/>
  <c r="S13" s="1"/>
  <c r="P18" i="5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X13" i="10"/>
  <c r="W13"/>
  <c r="Y13"/>
  <c r="D18" i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C16" i="10"/>
  <c r="L15" i="5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H16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P15" i="4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P30" s="1"/>
  <c r="P31" s="1"/>
  <c r="P32" s="1"/>
  <c r="D31"/>
  <c r="D32" s="1"/>
  <c r="O15" i="10" l="1"/>
  <c r="O16" s="1"/>
  <c r="V14"/>
  <c r="Y14" s="1"/>
  <c r="N14"/>
  <c r="M14" s="1"/>
  <c r="P14"/>
  <c r="N15"/>
  <c r="M15" s="1"/>
  <c r="V15"/>
  <c r="Y15" s="1"/>
  <c r="K16"/>
  <c r="C17"/>
  <c r="AB13"/>
  <c r="AA13"/>
  <c r="AC13" s="1"/>
  <c r="AD13" s="1"/>
  <c r="W14" l="1"/>
  <c r="AB14" s="1"/>
  <c r="X14"/>
  <c r="P15"/>
  <c r="Q14"/>
  <c r="S14" s="1"/>
  <c r="T14" s="1"/>
  <c r="Q15"/>
  <c r="S15" s="1"/>
  <c r="T15" s="1"/>
  <c r="X15"/>
  <c r="W15"/>
  <c r="AB15" s="1"/>
  <c r="C18"/>
  <c r="N16"/>
  <c r="M16" s="1"/>
  <c r="K17"/>
  <c r="O17"/>
  <c r="V16"/>
  <c r="Y16" s="1"/>
  <c r="P16"/>
  <c r="AA14" l="1"/>
  <c r="AC14" s="1"/>
  <c r="AD14" s="1"/>
  <c r="R14"/>
  <c r="R15"/>
  <c r="X16"/>
  <c r="AA15"/>
  <c r="AC15" s="1"/>
  <c r="AD15" s="1"/>
  <c r="W16"/>
  <c r="AA16" s="1"/>
  <c r="AC16" s="1"/>
  <c r="AD16" s="1"/>
  <c r="K18"/>
  <c r="V17"/>
  <c r="Y17" s="1"/>
  <c r="N17"/>
  <c r="M17" s="1"/>
  <c r="O18"/>
  <c r="P17"/>
  <c r="C19"/>
  <c r="Q16"/>
  <c r="AB16" l="1"/>
  <c r="Q17"/>
  <c r="R17" s="1"/>
  <c r="C20"/>
  <c r="R16"/>
  <c r="S16"/>
  <c r="T16" s="1"/>
  <c r="K19"/>
  <c r="O19"/>
  <c r="V18"/>
  <c r="Y18" s="1"/>
  <c r="N18"/>
  <c r="M18" s="1"/>
  <c r="X17"/>
  <c r="W17"/>
  <c r="P18"/>
  <c r="W18" l="1"/>
  <c r="AB18" s="1"/>
  <c r="X18"/>
  <c r="S17"/>
  <c r="T17" s="1"/>
  <c r="Q18"/>
  <c r="S18" s="1"/>
  <c r="T18" s="1"/>
  <c r="P19"/>
  <c r="C21"/>
  <c r="N19"/>
  <c r="M19" s="1"/>
  <c r="V19"/>
  <c r="Y19" s="1"/>
  <c r="K20"/>
  <c r="O20"/>
  <c r="AB17"/>
  <c r="AA17"/>
  <c r="AC17" s="1"/>
  <c r="AD17" s="1"/>
  <c r="AA18" l="1"/>
  <c r="AC18" s="1"/>
  <c r="AD18" s="1"/>
  <c r="R18"/>
  <c r="Q19"/>
  <c r="S19" s="1"/>
  <c r="T19" s="1"/>
  <c r="C22"/>
  <c r="N20"/>
  <c r="M20" s="1"/>
  <c r="K21"/>
  <c r="O21"/>
  <c r="V20"/>
  <c r="Y20" s="1"/>
  <c r="X19"/>
  <c r="P20"/>
  <c r="W19"/>
  <c r="R19" l="1"/>
  <c r="Q20"/>
  <c r="S20" s="1"/>
  <c r="T20" s="1"/>
  <c r="P21"/>
  <c r="C23"/>
  <c r="X20"/>
  <c r="W20"/>
  <c r="AA19"/>
  <c r="AC19" s="1"/>
  <c r="AD19" s="1"/>
  <c r="AB19"/>
  <c r="K22"/>
  <c r="V21"/>
  <c r="Y21" s="1"/>
  <c r="N21"/>
  <c r="M21" s="1"/>
  <c r="O22"/>
  <c r="R20" l="1"/>
  <c r="Q21"/>
  <c r="S21" s="1"/>
  <c r="T21" s="1"/>
  <c r="P22"/>
  <c r="C24"/>
  <c r="K23"/>
  <c r="O23"/>
  <c r="V22"/>
  <c r="Y22" s="1"/>
  <c r="N22"/>
  <c r="M22" s="1"/>
  <c r="AA20"/>
  <c r="AC20" s="1"/>
  <c r="AD20" s="1"/>
  <c r="AB20"/>
  <c r="X21"/>
  <c r="W21"/>
  <c r="R21" l="1"/>
  <c r="C25"/>
  <c r="W22"/>
  <c r="AB21"/>
  <c r="AA21"/>
  <c r="AC21" s="1"/>
  <c r="AD21" s="1"/>
  <c r="N23"/>
  <c r="M23" s="1"/>
  <c r="V23"/>
  <c r="Y23" s="1"/>
  <c r="K24"/>
  <c r="O24"/>
  <c r="X22"/>
  <c r="P23"/>
  <c r="Q22"/>
  <c r="X23" l="1"/>
  <c r="Q23"/>
  <c r="S23" s="1"/>
  <c r="T23" s="1"/>
  <c r="P24"/>
  <c r="C26"/>
  <c r="R22"/>
  <c r="S22"/>
  <c r="T22" s="1"/>
  <c r="AA22"/>
  <c r="AC22" s="1"/>
  <c r="AD22" s="1"/>
  <c r="AB22"/>
  <c r="N24"/>
  <c r="M24" s="1"/>
  <c r="K25"/>
  <c r="O25"/>
  <c r="V24"/>
  <c r="Y24" s="1"/>
  <c r="W23"/>
  <c r="R23" l="1"/>
  <c r="AA23"/>
  <c r="AC23" s="1"/>
  <c r="AD23" s="1"/>
  <c r="AB23"/>
  <c r="K26"/>
  <c r="V25"/>
  <c r="Y25" s="1"/>
  <c r="N25"/>
  <c r="M25" s="1"/>
  <c r="O26"/>
  <c r="Q24"/>
  <c r="P25"/>
  <c r="C27"/>
  <c r="X24"/>
  <c r="W24"/>
  <c r="W25" l="1"/>
  <c r="AA25" s="1"/>
  <c r="AC25" s="1"/>
  <c r="AD25" s="1"/>
  <c r="X25"/>
  <c r="Q25"/>
  <c r="R25" s="1"/>
  <c r="C28"/>
  <c r="P26"/>
  <c r="AA24"/>
  <c r="AC24" s="1"/>
  <c r="AD24" s="1"/>
  <c r="AB24"/>
  <c r="R24"/>
  <c r="S24"/>
  <c r="T24" s="1"/>
  <c r="K27"/>
  <c r="O27"/>
  <c r="V26"/>
  <c r="Y26" s="1"/>
  <c r="N26"/>
  <c r="M26" s="1"/>
  <c r="S25" l="1"/>
  <c r="T25" s="1"/>
  <c r="AB25"/>
  <c r="C29"/>
  <c r="W26"/>
  <c r="P27"/>
  <c r="N27"/>
  <c r="M27" s="1"/>
  <c r="V27"/>
  <c r="Y27" s="1"/>
  <c r="K28"/>
  <c r="O28"/>
  <c r="X26"/>
  <c r="Q26"/>
  <c r="Q27" l="1"/>
  <c r="R27" s="1"/>
  <c r="X27"/>
  <c r="W27"/>
  <c r="P28"/>
  <c r="R26"/>
  <c r="S26"/>
  <c r="T26" s="1"/>
  <c r="N28"/>
  <c r="M28" s="1"/>
  <c r="K29"/>
  <c r="O29"/>
  <c r="V28"/>
  <c r="Y28" s="1"/>
  <c r="C30"/>
  <c r="AA26"/>
  <c r="AC26" s="1"/>
  <c r="AD26" s="1"/>
  <c r="AB26"/>
  <c r="S27" l="1"/>
  <c r="T27" s="1"/>
  <c r="X28"/>
  <c r="K30"/>
  <c r="V29"/>
  <c r="Y29" s="1"/>
  <c r="N29"/>
  <c r="M29" s="1"/>
  <c r="O30"/>
  <c r="AA27"/>
  <c r="AC27" s="1"/>
  <c r="AD27" s="1"/>
  <c r="AB27"/>
  <c r="W28"/>
  <c r="P29"/>
  <c r="Q28"/>
  <c r="C31"/>
  <c r="X29" l="1"/>
  <c r="W29"/>
  <c r="AA29" s="1"/>
  <c r="AC29" s="1"/>
  <c r="AD29" s="1"/>
  <c r="Q29"/>
  <c r="R29" s="1"/>
  <c r="K31"/>
  <c r="N30"/>
  <c r="M30" s="1"/>
  <c r="O31"/>
  <c r="V30"/>
  <c r="Y30" s="1"/>
  <c r="R28"/>
  <c r="S28"/>
  <c r="T28" s="1"/>
  <c r="C32"/>
  <c r="AA28"/>
  <c r="AC28" s="1"/>
  <c r="AD28" s="1"/>
  <c r="AB28"/>
  <c r="P30"/>
  <c r="AB29" l="1"/>
  <c r="Q30"/>
  <c r="S30" s="1"/>
  <c r="T30" s="1"/>
  <c r="X30"/>
  <c r="S29"/>
  <c r="T29" s="1"/>
  <c r="W30"/>
  <c r="AB30" s="1"/>
  <c r="K32"/>
  <c r="O32"/>
  <c r="V31"/>
  <c r="Y31" s="1"/>
  <c r="N31"/>
  <c r="M31" s="1"/>
  <c r="P31"/>
  <c r="R30" l="1"/>
  <c r="W31"/>
  <c r="AA31" s="1"/>
  <c r="AC31" s="1"/>
  <c r="AD31" s="1"/>
  <c r="X31"/>
  <c r="Q31"/>
  <c r="R31" s="1"/>
  <c r="AA30"/>
  <c r="AC30" s="1"/>
  <c r="AD30" s="1"/>
  <c r="V32"/>
  <c r="Y32" s="1"/>
  <c r="N32"/>
  <c r="M32" s="1"/>
  <c r="P32"/>
  <c r="S31" l="1"/>
  <c r="T31" s="1"/>
  <c r="AB31"/>
  <c r="X32"/>
  <c r="W32"/>
  <c r="AA32" s="1"/>
  <c r="AC32" s="1"/>
  <c r="AD32" s="1"/>
  <c r="Q32"/>
  <c r="R32" s="1"/>
  <c r="S32" l="1"/>
  <c r="T32" s="1"/>
  <c r="AB32"/>
</calcChain>
</file>

<file path=xl/comments1.xml><?xml version="1.0" encoding="utf-8"?>
<comments xmlns="http://schemas.openxmlformats.org/spreadsheetml/2006/main">
  <authors>
    <author>eu</author>
  </authors>
  <commentList>
    <comment ref="G1" author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блоке модели должна быть в 10 раз меньше (вокруг $1).</t>
        </r>
      </text>
    </comment>
    <comment ref="K1" authorId="0">
      <text>
        <r>
          <rPr>
            <sz val="8"/>
            <color indexed="81"/>
            <rFont val="Tahoma"/>
            <family val="2"/>
            <charset val="204"/>
          </rPr>
          <t>Разделитель запятая</t>
        </r>
      </text>
    </comment>
    <comment ref="O1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2" author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</t>
        </r>
      </text>
    </comment>
    <comment ref="O5" author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9" authorId="0">
      <text>
        <r>
          <rPr>
            <sz val="8"/>
            <color indexed="81"/>
            <rFont val="Tahoma"/>
            <family val="2"/>
            <charset val="204"/>
          </rPr>
          <t>Справочно, для анализа достаточности дэпо и максимальной просадки. Если не нужно =0</t>
        </r>
      </text>
    </comment>
    <comment ref="M11" author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N11" authorId="0">
      <text>
        <r>
          <rPr>
            <sz val="8"/>
            <color indexed="81"/>
            <rFont val="Tahoma"/>
            <family val="2"/>
            <charset val="204"/>
          </rPr>
          <t xml:space="preserve">С учетом ордера текущего колена
</t>
        </r>
      </text>
    </comment>
    <comment ref="O11" author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V11" author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W11" author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ордеров).</t>
        </r>
      </text>
    </comment>
    <comment ref="AA11" authorId="0">
      <text>
        <r>
          <rPr>
            <sz val="8"/>
            <color indexed="81"/>
            <rFont val="Tahoma"/>
            <family val="2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C11" authorId="0">
      <text>
        <r>
          <rPr>
            <sz val="8"/>
            <color indexed="81"/>
            <rFont val="Tahoma"/>
            <family val="2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family val="2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O12" author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Q12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R12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12" authorId="0">
      <text>
        <r>
          <rPr>
            <sz val="8"/>
            <color indexed="81"/>
            <rFont val="Tahoma"/>
            <family val="2"/>
            <charset val="204"/>
          </rPr>
          <t>Расстояние от наибольшего открытого ордера сетки 
(N-го колена)</t>
        </r>
      </text>
    </comment>
    <comment ref="T12" author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R13" author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</t>
        </r>
      </text>
    </comment>
    <comment ref="C10" author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<sst xmlns="http://schemas.openxmlformats.org/spreadsheetml/2006/main" count="166" uniqueCount="85">
  <si>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</si>
  <si>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</si>
  <si>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</si>
  <si>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</si>
  <si>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</si>
  <si>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</si>
  <si>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</si>
  <si>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</si>
  <si>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</si>
  <si>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</si>
  <si>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</si>
  <si>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</si>
  <si>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</si>
  <si>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</si>
  <si>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</si>
  <si>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</si>
  <si>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</si>
  <si>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</si>
  <si>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</si>
  <si>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</si>
  <si>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</si>
  <si>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</si>
  <si>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</si>
  <si>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</si>
  <si>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</si>
  <si>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</si>
  <si>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</si>
  <si>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</si>
  <si>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</si>
  <si>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</si>
  <si>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</si>
  <si>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</si>
  <si>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</si>
  <si>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</si>
  <si>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</si>
  <si>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</si>
  <si>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</si>
  <si>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</si>
  <si>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</si>
  <si>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Прибыль $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</si>
  <si>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</si>
  <si>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</si>
  <si>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</si>
  <si>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>(включая комиссию)</t>
    </r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</si>
  <si>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</si>
  <si>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</si>
  <si>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</si>
  <si>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</si>
  <si>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</si>
  <si>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</si>
  <si>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</si>
  <si>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</si>
  <si>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</si>
  <si>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</si>
  <si>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</si>
  <si>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</si>
  <si>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</si>
  <si>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</si>
  <si>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</si>
  <si>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</si>
  <si>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</si>
  <si>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</si>
  <si>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</si>
  <si>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</si>
  <si>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</si>
  <si>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</si>
  <si>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</si>
  <si>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</si>
  <si>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</si>
  <si>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</si>
  <si>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</si>
  <si>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</si>
  <si>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</si>
  <si>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</si>
  <si>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</si>
  <si>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</si>
  <si>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</si>
  <si>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</si>
  <si>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</si>
  <si>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</si>
  <si>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</si>
  <si>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</si>
  <si>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</si>
  <si>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</si>
  <si>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nzdcad</t>
  </si>
</sst>
</file>

<file path=xl/styles.xml><?xml version="1.0" encoding="utf-8"?>
<styleSheet xmlns="http://schemas.openxmlformats.org/spreadsheetml/2006/main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55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20"/>
      <name val="Calibri"/>
      <family val="2"/>
      <charset val="204"/>
    </font>
    <font>
      <b/>
      <sz val="11"/>
      <color indexed="60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1"/>
      <color indexed="57"/>
      <name val="Calibri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b/>
      <sz val="11"/>
      <color indexed="21"/>
      <name val="Calibri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</fonts>
  <fills count="12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6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3">
    <xf numFmtId="0" fontId="0" fillId="0" borderId="0" xfId="0"/>
    <xf numFmtId="0" fontId="7" fillId="0" borderId="0" xfId="0" applyFont="1" applyProtection="1">
      <protection hidden="1"/>
    </xf>
    <xf numFmtId="0" fontId="4" fillId="0" borderId="0" xfId="0" applyFont="1" applyProtection="1">
      <protection hidden="1"/>
    </xf>
    <xf numFmtId="0" fontId="12" fillId="0" borderId="0" xfId="0" applyFont="1" applyFill="1" applyBorder="1" applyProtection="1">
      <protection hidden="1"/>
    </xf>
    <xf numFmtId="0" fontId="12" fillId="2" borderId="0" xfId="0" applyFont="1" applyFill="1" applyBorder="1" applyProtection="1">
      <protection hidden="1"/>
    </xf>
    <xf numFmtId="0" fontId="3" fillId="0" borderId="0" xfId="0" applyFont="1" applyProtection="1">
      <protection hidden="1"/>
    </xf>
    <xf numFmtId="0" fontId="8" fillId="0" borderId="0" xfId="0" applyFont="1" applyProtection="1">
      <protection hidden="1"/>
    </xf>
    <xf numFmtId="0" fontId="12" fillId="0" borderId="0" xfId="0" applyFont="1" applyProtection="1">
      <protection hidden="1"/>
    </xf>
    <xf numFmtId="0" fontId="12" fillId="2" borderId="0" xfId="0" applyFont="1" applyFill="1" applyProtection="1">
      <protection hidden="1"/>
    </xf>
    <xf numFmtId="0" fontId="9" fillId="0" borderId="0" xfId="0" applyFont="1" applyProtection="1">
      <protection hidden="1"/>
    </xf>
    <xf numFmtId="0" fontId="5" fillId="0" borderId="0" xfId="0" applyFont="1" applyProtection="1">
      <protection hidden="1"/>
    </xf>
    <xf numFmtId="0" fontId="14" fillId="0" borderId="0" xfId="0" applyFont="1" applyProtection="1">
      <protection hidden="1"/>
    </xf>
    <xf numFmtId="0" fontId="14" fillId="2" borderId="0" xfId="0" applyFont="1" applyFill="1" applyProtection="1">
      <protection hidden="1"/>
    </xf>
    <xf numFmtId="0" fontId="10" fillId="0" borderId="0" xfId="0" applyFont="1" applyProtection="1">
      <protection hidden="1"/>
    </xf>
    <xf numFmtId="0" fontId="6" fillId="0" borderId="0" xfId="0" applyFont="1" applyProtection="1">
      <protection hidden="1"/>
    </xf>
    <xf numFmtId="0" fontId="17" fillId="0" borderId="0" xfId="0" applyFont="1" applyProtection="1">
      <protection hidden="1"/>
    </xf>
    <xf numFmtId="0" fontId="17" fillId="2" borderId="0" xfId="0" applyFont="1" applyFill="1" applyProtection="1">
      <protection hidden="1"/>
    </xf>
    <xf numFmtId="0" fontId="3" fillId="2" borderId="0" xfId="0" applyFont="1" applyFill="1" applyProtection="1">
      <protection hidden="1"/>
    </xf>
    <xf numFmtId="0" fontId="7" fillId="2" borderId="1" xfId="0" applyFont="1" applyFill="1" applyBorder="1" applyAlignment="1" applyProtection="1">
      <alignment horizontal="center"/>
      <protection hidden="1"/>
    </xf>
    <xf numFmtId="0" fontId="4" fillId="3" borderId="1" xfId="0" applyFont="1" applyFill="1" applyBorder="1" applyAlignment="1" applyProtection="1">
      <alignment horizontal="center"/>
      <protection hidden="1"/>
    </xf>
    <xf numFmtId="0" fontId="4" fillId="0" borderId="2" xfId="0" applyFont="1" applyFill="1" applyBorder="1" applyAlignment="1" applyProtection="1">
      <alignment horizontal="center"/>
      <protection hidden="1"/>
    </xf>
    <xf numFmtId="0" fontId="4" fillId="0" borderId="3" xfId="0" applyFont="1" applyBorder="1" applyAlignment="1" applyProtection="1">
      <alignment horizontal="center"/>
      <protection hidden="1"/>
    </xf>
    <xf numFmtId="0" fontId="4" fillId="0" borderId="4" xfId="0" applyFont="1" applyBorder="1" applyAlignment="1" applyProtection="1">
      <alignment horizontal="center"/>
      <protection hidden="1"/>
    </xf>
    <xf numFmtId="0" fontId="4" fillId="3" borderId="5" xfId="0" applyFont="1" applyFill="1" applyBorder="1" applyAlignment="1" applyProtection="1">
      <alignment horizontal="center"/>
      <protection hidden="1"/>
    </xf>
    <xf numFmtId="0" fontId="4" fillId="0" borderId="6" xfId="0" applyFont="1" applyBorder="1" applyAlignment="1" applyProtection="1">
      <alignment horizontal="center"/>
      <protection hidden="1"/>
    </xf>
    <xf numFmtId="0" fontId="4" fillId="2" borderId="5" xfId="0" applyFont="1" applyFill="1" applyBorder="1" applyAlignment="1" applyProtection="1">
      <alignment horizontal="center"/>
      <protection hidden="1"/>
    </xf>
    <xf numFmtId="0" fontId="4" fillId="0" borderId="6" xfId="0" applyFont="1" applyFill="1" applyBorder="1" applyAlignment="1" applyProtection="1">
      <alignment horizontal="center"/>
      <protection hidden="1"/>
    </xf>
    <xf numFmtId="0" fontId="3" fillId="3" borderId="7" xfId="0" applyFont="1" applyFill="1" applyBorder="1" applyProtection="1">
      <protection hidden="1"/>
    </xf>
    <xf numFmtId="166" fontId="3" fillId="0" borderId="8" xfId="0" applyNumberFormat="1" applyFont="1" applyFill="1" applyBorder="1" applyAlignment="1" applyProtection="1">
      <alignment horizontal="center" vertical="center"/>
      <protection hidden="1"/>
    </xf>
    <xf numFmtId="0" fontId="3" fillId="0" borderId="9" xfId="0" applyFont="1" applyBorder="1" applyProtection="1">
      <protection hidden="1"/>
    </xf>
    <xf numFmtId="0" fontId="3" fillId="0" borderId="10" xfId="0" applyFont="1" applyBorder="1" applyProtection="1">
      <protection hidden="1"/>
    </xf>
    <xf numFmtId="0" fontId="3" fillId="3" borderId="11" xfId="0" applyFont="1" applyFill="1" applyBorder="1" applyProtection="1">
      <protection hidden="1"/>
    </xf>
    <xf numFmtId="0" fontId="3" fillId="0" borderId="12" xfId="0" applyFont="1" applyBorder="1" applyProtection="1">
      <protection hidden="1"/>
    </xf>
    <xf numFmtId="0" fontId="3" fillId="2" borderId="11" xfId="0" applyFont="1" applyFill="1" applyBorder="1" applyProtection="1">
      <protection hidden="1"/>
    </xf>
    <xf numFmtId="0" fontId="3" fillId="0" borderId="12" xfId="0" applyFont="1" applyFill="1" applyBorder="1" applyProtection="1">
      <protection hidden="1"/>
    </xf>
    <xf numFmtId="1" fontId="4" fillId="3" borderId="13" xfId="0" applyNumberFormat="1" applyFont="1" applyFill="1" applyBorder="1" applyAlignment="1" applyProtection="1">
      <alignment horizontal="center"/>
      <protection hidden="1"/>
    </xf>
    <xf numFmtId="1" fontId="4" fillId="3" borderId="14" xfId="0" applyNumberFormat="1" applyFont="1" applyFill="1" applyBorder="1" applyAlignment="1" applyProtection="1">
      <alignment horizontal="center"/>
      <protection hidden="1"/>
    </xf>
    <xf numFmtId="2" fontId="11" fillId="0" borderId="0" xfId="0" applyNumberFormat="1" applyFont="1" applyFill="1" applyBorder="1" applyAlignment="1" applyProtection="1">
      <alignment horizontal="center"/>
      <protection locked="0"/>
    </xf>
    <xf numFmtId="164" fontId="11" fillId="0" borderId="0" xfId="0" applyNumberFormat="1" applyFont="1" applyFill="1" applyBorder="1" applyAlignment="1" applyProtection="1">
      <alignment horizontal="center"/>
      <protection locked="0"/>
    </xf>
    <xf numFmtId="2" fontId="12" fillId="0" borderId="0" xfId="0" applyNumberFormat="1" applyFont="1" applyProtection="1">
      <protection locked="0"/>
    </xf>
    <xf numFmtId="1" fontId="13" fillId="0" borderId="0" xfId="0" applyNumberFormat="1" applyFont="1" applyAlignment="1" applyProtection="1">
      <alignment horizontal="center"/>
      <protection locked="0"/>
    </xf>
    <xf numFmtId="164" fontId="13" fillId="0" borderId="0" xfId="0" applyNumberFormat="1" applyFont="1" applyAlignment="1" applyProtection="1">
      <alignment horizontal="center"/>
      <protection locked="0"/>
    </xf>
    <xf numFmtId="2" fontId="15" fillId="0" borderId="0" xfId="0" applyNumberFormat="1" applyFont="1" applyProtection="1">
      <protection locked="0"/>
    </xf>
    <xf numFmtId="1" fontId="16" fillId="0" borderId="0" xfId="0" applyNumberFormat="1" applyFont="1" applyAlignment="1" applyProtection="1">
      <alignment horizontal="center"/>
      <protection locked="0"/>
    </xf>
    <xf numFmtId="0" fontId="12" fillId="0" borderId="0" xfId="0" applyFont="1" applyProtection="1">
      <protection locked="0"/>
    </xf>
    <xf numFmtId="0" fontId="13" fillId="0" borderId="0" xfId="0" applyFont="1" applyAlignment="1" applyProtection="1">
      <alignment horizontal="center"/>
      <protection locked="0"/>
    </xf>
    <xf numFmtId="165" fontId="13" fillId="0" borderId="0" xfId="0" applyNumberFormat="1" applyFont="1" applyAlignment="1" applyProtection="1">
      <alignment horizontal="center"/>
      <protection locked="0"/>
    </xf>
    <xf numFmtId="0" fontId="15" fillId="0" borderId="0" xfId="0" applyFont="1" applyProtection="1">
      <protection locked="0"/>
    </xf>
    <xf numFmtId="0" fontId="16" fillId="0" borderId="0" xfId="0" applyFont="1" applyAlignment="1" applyProtection="1">
      <alignment horizontal="center"/>
      <protection locked="0"/>
    </xf>
    <xf numFmtId="1" fontId="7" fillId="3" borderId="15" xfId="0" applyNumberFormat="1" applyFont="1" applyFill="1" applyBorder="1" applyAlignment="1" applyProtection="1">
      <alignment horizontal="center"/>
      <protection locked="0"/>
    </xf>
    <xf numFmtId="1" fontId="7" fillId="2" borderId="15" xfId="0" applyNumberFormat="1" applyFont="1" applyFill="1" applyBorder="1" applyAlignment="1" applyProtection="1">
      <alignment horizontal="center"/>
      <protection locked="0"/>
    </xf>
    <xf numFmtId="167" fontId="3" fillId="0" borderId="16" xfId="0" applyNumberFormat="1" applyFont="1" applyFill="1" applyBorder="1" applyAlignment="1" applyProtection="1">
      <alignment horizontal="center" vertical="center"/>
    </xf>
    <xf numFmtId="2" fontId="3" fillId="0" borderId="17" xfId="0" applyNumberFormat="1" applyFont="1" applyBorder="1" applyAlignment="1" applyProtection="1">
      <alignment horizontal="center"/>
    </xf>
    <xf numFmtId="2" fontId="3" fillId="0" borderId="18" xfId="0" applyNumberFormat="1" applyFont="1" applyBorder="1" applyAlignment="1" applyProtection="1">
      <alignment horizontal="center"/>
    </xf>
    <xf numFmtId="2" fontId="3" fillId="3" borderId="19" xfId="0" applyNumberFormat="1" applyFont="1" applyFill="1" applyBorder="1" applyAlignment="1" applyProtection="1">
      <alignment horizontal="center"/>
    </xf>
    <xf numFmtId="164" fontId="3" fillId="0" borderId="20" xfId="0" applyNumberFormat="1" applyFont="1" applyBorder="1" applyAlignment="1" applyProtection="1">
      <alignment horizontal="center"/>
    </xf>
    <xf numFmtId="2" fontId="3" fillId="2" borderId="19" xfId="0" applyNumberFormat="1" applyFont="1" applyFill="1" applyBorder="1" applyAlignment="1" applyProtection="1">
      <alignment horizontal="center"/>
    </xf>
    <xf numFmtId="164" fontId="3" fillId="0" borderId="20" xfId="0" applyNumberFormat="1" applyFont="1" applyFill="1" applyBorder="1" applyAlignment="1" applyProtection="1">
      <alignment horizontal="center"/>
    </xf>
    <xf numFmtId="167" fontId="3" fillId="3" borderId="16" xfId="0" applyNumberFormat="1" applyFont="1" applyFill="1" applyBorder="1" applyAlignment="1" applyProtection="1">
      <alignment horizontal="center" vertical="center"/>
    </xf>
    <xf numFmtId="2" fontId="3" fillId="3" borderId="17" xfId="0" applyNumberFormat="1" applyFont="1" applyFill="1" applyBorder="1" applyAlignment="1" applyProtection="1">
      <alignment horizontal="center"/>
    </xf>
    <xf numFmtId="2" fontId="3" fillId="3" borderId="18" xfId="0" applyNumberFormat="1" applyFont="1" applyFill="1" applyBorder="1" applyAlignment="1" applyProtection="1">
      <alignment horizontal="center"/>
    </xf>
    <xf numFmtId="164" fontId="3" fillId="3" borderId="20" xfId="0" applyNumberFormat="1" applyFont="1" applyFill="1" applyBorder="1" applyAlignment="1" applyProtection="1">
      <alignment horizontal="center"/>
    </xf>
    <xf numFmtId="167" fontId="3" fillId="0" borderId="21" xfId="0" applyNumberFormat="1" applyFont="1" applyFill="1" applyBorder="1" applyAlignment="1" applyProtection="1">
      <alignment horizontal="center" vertical="center"/>
    </xf>
    <xf numFmtId="2" fontId="3" fillId="0" borderId="22" xfId="0" applyNumberFormat="1" applyFont="1" applyBorder="1" applyAlignment="1" applyProtection="1">
      <alignment horizontal="center"/>
    </xf>
    <xf numFmtId="2" fontId="3" fillId="0" borderId="23" xfId="0" applyNumberFormat="1" applyFont="1" applyBorder="1" applyAlignment="1" applyProtection="1">
      <alignment horizontal="center"/>
    </xf>
    <xf numFmtId="2" fontId="3" fillId="3" borderId="24" xfId="0" applyNumberFormat="1" applyFont="1" applyFill="1" applyBorder="1" applyAlignment="1" applyProtection="1">
      <alignment horizontal="center"/>
    </xf>
    <xf numFmtId="164" fontId="3" fillId="0" borderId="25" xfId="0" applyNumberFormat="1" applyFont="1" applyBorder="1" applyAlignment="1" applyProtection="1">
      <alignment horizontal="center"/>
    </xf>
    <xf numFmtId="2" fontId="3" fillId="2" borderId="24" xfId="0" applyNumberFormat="1" applyFont="1" applyFill="1" applyBorder="1" applyAlignment="1" applyProtection="1">
      <alignment horizontal="center"/>
    </xf>
    <xf numFmtId="164" fontId="3" fillId="0" borderId="25" xfId="0" applyNumberFormat="1" applyFont="1" applyFill="1" applyBorder="1" applyAlignment="1" applyProtection="1">
      <alignment horizontal="center"/>
    </xf>
    <xf numFmtId="1" fontId="7" fillId="0" borderId="0" xfId="0" applyNumberFormat="1" applyFont="1" applyFill="1" applyBorder="1" applyAlignment="1" applyProtection="1">
      <alignment horizontal="center"/>
      <protection locked="0"/>
    </xf>
    <xf numFmtId="1" fontId="20" fillId="0" borderId="0" xfId="0" applyNumberFormat="1" applyFont="1" applyAlignment="1" applyProtection="1">
      <alignment horizontal="center"/>
      <protection locked="0"/>
    </xf>
    <xf numFmtId="0" fontId="20" fillId="0" borderId="0" xfId="0" applyFont="1" applyAlignment="1" applyProtection="1">
      <alignment horizontal="center"/>
      <protection locked="0"/>
    </xf>
    <xf numFmtId="165" fontId="20" fillId="0" borderId="0" xfId="0" applyNumberFormat="1" applyFont="1" applyAlignment="1" applyProtection="1">
      <alignment horizontal="center"/>
      <protection locked="0"/>
    </xf>
    <xf numFmtId="0" fontId="7" fillId="0" borderId="0" xfId="0" applyFont="1" applyProtection="1"/>
    <xf numFmtId="0" fontId="4" fillId="0" borderId="0" xfId="0" applyFont="1" applyProtection="1"/>
    <xf numFmtId="0" fontId="12" fillId="0" borderId="0" xfId="0" applyFont="1" applyFill="1" applyBorder="1" applyProtection="1"/>
    <xf numFmtId="0" fontId="12" fillId="4" borderId="0" xfId="0" applyFont="1" applyFill="1" applyBorder="1" applyProtection="1"/>
    <xf numFmtId="0" fontId="12" fillId="2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8" fillId="0" borderId="0" xfId="0" applyFont="1" applyProtection="1"/>
    <xf numFmtId="0" fontId="12" fillId="0" borderId="0" xfId="0" applyFont="1" applyProtection="1"/>
    <xf numFmtId="0" fontId="12" fillId="4" borderId="0" xfId="0" applyFont="1" applyFill="1" applyProtection="1"/>
    <xf numFmtId="0" fontId="12" fillId="2" borderId="0" xfId="0" applyFont="1" applyFill="1" applyProtection="1"/>
    <xf numFmtId="0" fontId="9" fillId="0" borderId="0" xfId="0" applyFont="1" applyProtection="1"/>
    <xf numFmtId="0" fontId="5" fillId="0" borderId="0" xfId="0" applyFont="1" applyProtection="1"/>
    <xf numFmtId="0" fontId="14" fillId="0" borderId="0" xfId="0" applyFont="1" applyProtection="1"/>
    <xf numFmtId="0" fontId="14" fillId="4" borderId="0" xfId="0" applyFont="1" applyFill="1" applyProtection="1"/>
    <xf numFmtId="0" fontId="14" fillId="2" borderId="0" xfId="0" applyFont="1" applyFill="1" applyProtection="1"/>
    <xf numFmtId="165" fontId="14" fillId="0" borderId="0" xfId="0" applyNumberFormat="1" applyFont="1" applyProtection="1"/>
    <xf numFmtId="165" fontId="14" fillId="4" borderId="0" xfId="0" applyNumberFormat="1" applyFont="1" applyFill="1" applyProtection="1"/>
    <xf numFmtId="165" fontId="14" fillId="2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8" fillId="0" borderId="0" xfId="0" applyFont="1" applyProtection="1"/>
    <xf numFmtId="0" fontId="19" fillId="0" borderId="0" xfId="0" applyFont="1" applyProtection="1"/>
    <xf numFmtId="0" fontId="21" fillId="0" borderId="0" xfId="0" applyFont="1" applyProtection="1"/>
    <xf numFmtId="0" fontId="21" fillId="4" borderId="0" xfId="0" applyFont="1" applyFill="1" applyProtection="1"/>
    <xf numFmtId="0" fontId="21" fillId="2" borderId="0" xfId="0" applyFont="1" applyFill="1" applyProtection="1"/>
    <xf numFmtId="0" fontId="22" fillId="0" borderId="0" xfId="0" applyFont="1" applyProtection="1"/>
    <xf numFmtId="0" fontId="22" fillId="5" borderId="0" xfId="0" applyFont="1" applyFill="1" applyProtection="1"/>
    <xf numFmtId="165" fontId="21" fillId="0" borderId="0" xfId="0" applyNumberFormat="1" applyFont="1" applyProtection="1"/>
    <xf numFmtId="165" fontId="21" fillId="4" borderId="0" xfId="0" applyNumberFormat="1" applyFont="1" applyFill="1" applyProtection="1"/>
    <xf numFmtId="0" fontId="3" fillId="4" borderId="0" xfId="0" applyFont="1" applyFill="1" applyProtection="1"/>
    <xf numFmtId="0" fontId="3" fillId="2" borderId="0" xfId="0" applyFont="1" applyFill="1" applyProtection="1"/>
    <xf numFmtId="0" fontId="4" fillId="3" borderId="1" xfId="0" applyFont="1" applyFill="1" applyBorder="1" applyAlignment="1" applyProtection="1">
      <alignment horizontal="center"/>
    </xf>
    <xf numFmtId="0" fontId="4" fillId="0" borderId="2" xfId="0" applyFont="1" applyFill="1" applyBorder="1" applyAlignment="1" applyProtection="1">
      <alignment horizontal="center"/>
    </xf>
    <xf numFmtId="0" fontId="4" fillId="0" borderId="3" xfId="0" applyFont="1" applyBorder="1" applyAlignment="1" applyProtection="1">
      <alignment horizontal="center"/>
    </xf>
    <xf numFmtId="0" fontId="4" fillId="0" borderId="4" xfId="0" applyFont="1" applyBorder="1" applyAlignment="1" applyProtection="1">
      <alignment horizontal="center"/>
    </xf>
    <xf numFmtId="0" fontId="4" fillId="4" borderId="5" xfId="0" applyFont="1" applyFill="1" applyBorder="1" applyAlignment="1" applyProtection="1">
      <alignment horizontal="center"/>
    </xf>
    <xf numFmtId="0" fontId="4" fillId="0" borderId="6" xfId="0" applyFont="1" applyBorder="1" applyAlignment="1" applyProtection="1">
      <alignment horizontal="center"/>
    </xf>
    <xf numFmtId="0" fontId="4" fillId="2" borderId="5" xfId="0" applyFont="1" applyFill="1" applyBorder="1" applyAlignment="1" applyProtection="1">
      <alignment horizontal="center"/>
    </xf>
    <xf numFmtId="0" fontId="4" fillId="0" borderId="6" xfId="0" applyFont="1" applyFill="1" applyBorder="1" applyAlignment="1" applyProtection="1">
      <alignment horizontal="center"/>
    </xf>
    <xf numFmtId="0" fontId="4" fillId="5" borderId="5" xfId="0" applyFont="1" applyFill="1" applyBorder="1" applyAlignment="1" applyProtection="1">
      <alignment horizontal="center"/>
    </xf>
    <xf numFmtId="0" fontId="3" fillId="3" borderId="7" xfId="0" applyFont="1" applyFill="1" applyBorder="1" applyProtection="1"/>
    <xf numFmtId="166" fontId="3" fillId="0" borderId="8" xfId="0" applyNumberFormat="1" applyFont="1" applyFill="1" applyBorder="1" applyAlignment="1" applyProtection="1">
      <alignment horizontal="center" vertical="center"/>
    </xf>
    <xf numFmtId="0" fontId="3" fillId="0" borderId="9" xfId="0" applyFont="1" applyBorder="1" applyProtection="1"/>
    <xf numFmtId="0" fontId="3" fillId="0" borderId="10" xfId="0" applyFont="1" applyBorder="1" applyProtection="1"/>
    <xf numFmtId="0" fontId="3" fillId="4" borderId="11" xfId="0" applyFont="1" applyFill="1" applyBorder="1" applyProtection="1"/>
    <xf numFmtId="0" fontId="3" fillId="0" borderId="12" xfId="0" applyFont="1" applyBorder="1" applyProtection="1"/>
    <xf numFmtId="0" fontId="3" fillId="2" borderId="11" xfId="0" applyFont="1" applyFill="1" applyBorder="1" applyProtection="1"/>
    <xf numFmtId="0" fontId="3" fillId="0" borderId="12" xfId="0" applyFont="1" applyFill="1" applyBorder="1" applyProtection="1"/>
    <xf numFmtId="0" fontId="3" fillId="5" borderId="11" xfId="0" applyFont="1" applyFill="1" applyBorder="1" applyProtection="1"/>
    <xf numFmtId="1" fontId="4" fillId="3" borderId="13" xfId="0" applyNumberFormat="1" applyFont="1" applyFill="1" applyBorder="1" applyAlignment="1" applyProtection="1">
      <alignment horizontal="center"/>
    </xf>
    <xf numFmtId="2" fontId="3" fillId="4" borderId="19" xfId="0" applyNumberFormat="1" applyFont="1" applyFill="1" applyBorder="1" applyAlignment="1" applyProtection="1">
      <alignment horizontal="center"/>
    </xf>
    <xf numFmtId="2" fontId="3" fillId="5" borderId="19" xfId="0" applyNumberFormat="1" applyFont="1" applyFill="1" applyBorder="1" applyAlignment="1" applyProtection="1">
      <alignment horizontal="center"/>
    </xf>
    <xf numFmtId="1" fontId="4" fillId="3" borderId="14" xfId="0" applyNumberFormat="1" applyFont="1" applyFill="1" applyBorder="1" applyAlignment="1" applyProtection="1">
      <alignment horizontal="center"/>
    </xf>
    <xf numFmtId="2" fontId="3" fillId="4" borderId="24" xfId="0" applyNumberFormat="1" applyFont="1" applyFill="1" applyBorder="1" applyAlignment="1" applyProtection="1">
      <alignment horizontal="center"/>
    </xf>
    <xf numFmtId="2" fontId="3" fillId="5" borderId="24" xfId="0" applyNumberFormat="1" applyFont="1" applyFill="1" applyBorder="1" applyAlignment="1" applyProtection="1">
      <alignment horizontal="center"/>
    </xf>
    <xf numFmtId="0" fontId="3" fillId="0" borderId="0" xfId="0" applyFont="1" applyProtection="1">
      <protection locked="0"/>
    </xf>
    <xf numFmtId="1" fontId="11" fillId="0" borderId="0" xfId="0" applyNumberFormat="1" applyFont="1" applyFill="1" applyBorder="1" applyAlignment="1" applyProtection="1">
      <alignment horizontal="center"/>
      <protection locked="0"/>
    </xf>
    <xf numFmtId="1" fontId="12" fillId="0" borderId="0" xfId="0" applyNumberFormat="1" applyFont="1" applyFill="1" applyBorder="1" applyProtection="1"/>
    <xf numFmtId="1" fontId="12" fillId="4" borderId="0" xfId="0" applyNumberFormat="1" applyFont="1" applyFill="1" applyBorder="1" applyProtection="1"/>
    <xf numFmtId="1" fontId="12" fillId="2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3" fillId="0" borderId="0" xfId="0" applyNumberFormat="1" applyFont="1" applyAlignment="1" applyProtection="1">
      <alignment horizontal="center"/>
      <protection locked="0"/>
    </xf>
    <xf numFmtId="171" fontId="20" fillId="0" borderId="0" xfId="0" applyNumberFormat="1" applyFont="1" applyAlignment="1" applyProtection="1">
      <alignment horizontal="center"/>
      <protection locked="0"/>
    </xf>
    <xf numFmtId="171" fontId="21" fillId="0" borderId="0" xfId="0" applyNumberFormat="1" applyFont="1" applyProtection="1"/>
    <xf numFmtId="171" fontId="21" fillId="4" borderId="0" xfId="0" applyNumberFormat="1" applyFont="1" applyFill="1" applyProtection="1"/>
    <xf numFmtId="171" fontId="21" fillId="2" borderId="0" xfId="0" applyNumberFormat="1" applyFont="1" applyFill="1" applyProtection="1"/>
    <xf numFmtId="171" fontId="22" fillId="5" borderId="0" xfId="0" applyNumberFormat="1" applyFont="1" applyFill="1" applyProtection="1"/>
    <xf numFmtId="171" fontId="14" fillId="0" borderId="0" xfId="0" applyNumberFormat="1" applyFont="1" applyProtection="1"/>
    <xf numFmtId="171" fontId="14" fillId="4" borderId="0" xfId="0" applyNumberFormat="1" applyFont="1" applyFill="1" applyProtection="1"/>
    <xf numFmtId="171" fontId="14" fillId="2" borderId="0" xfId="0" applyNumberFormat="1" applyFont="1" applyFill="1" applyProtection="1"/>
    <xf numFmtId="171" fontId="3" fillId="5" borderId="0" xfId="0" applyNumberFormat="1" applyFont="1" applyFill="1" applyProtection="1"/>
    <xf numFmtId="0" fontId="11" fillId="0" borderId="0" xfId="0" applyFont="1" applyProtection="1"/>
    <xf numFmtId="0" fontId="15" fillId="0" borderId="0" xfId="0" applyFont="1" applyProtection="1"/>
    <xf numFmtId="0" fontId="13" fillId="0" borderId="0" xfId="0" applyFont="1" applyProtection="1"/>
    <xf numFmtId="0" fontId="20" fillId="0" borderId="0" xfId="0" applyFont="1" applyProtection="1"/>
    <xf numFmtId="172" fontId="3" fillId="0" borderId="18" xfId="0" applyNumberFormat="1" applyFont="1" applyBorder="1" applyAlignment="1" applyProtection="1">
      <alignment horizontal="center"/>
    </xf>
    <xf numFmtId="172" fontId="3" fillId="3" borderId="17" xfId="0" applyNumberFormat="1" applyFont="1" applyFill="1" applyBorder="1" applyAlignment="1" applyProtection="1">
      <alignment horizontal="center"/>
    </xf>
    <xf numFmtId="172" fontId="3" fillId="3" borderId="18" xfId="0" applyNumberFormat="1" applyFont="1" applyFill="1" applyBorder="1" applyAlignment="1" applyProtection="1">
      <alignment horizontal="center"/>
    </xf>
    <xf numFmtId="172" fontId="3" fillId="0" borderId="23" xfId="0" applyNumberFormat="1" applyFont="1" applyBorder="1" applyAlignment="1" applyProtection="1">
      <alignment horizontal="center"/>
    </xf>
    <xf numFmtId="0" fontId="11" fillId="0" borderId="0" xfId="0" applyNumberFormat="1" applyFont="1" applyFill="1" applyBorder="1" applyAlignment="1" applyProtection="1">
      <alignment horizontal="center"/>
      <protection locked="0"/>
    </xf>
    <xf numFmtId="0" fontId="7" fillId="0" borderId="0" xfId="0" applyNumberFormat="1" applyFont="1" applyFill="1" applyBorder="1" applyAlignment="1" applyProtection="1">
      <alignment horizontal="center"/>
      <protection locked="0"/>
    </xf>
    <xf numFmtId="0" fontId="23" fillId="0" borderId="2" xfId="0" applyFont="1" applyFill="1" applyBorder="1" applyAlignment="1" applyProtection="1">
      <alignment horizontal="center"/>
    </xf>
    <xf numFmtId="172" fontId="3" fillId="6" borderId="17" xfId="0" applyNumberFormat="1" applyFont="1" applyFill="1" applyBorder="1" applyAlignment="1" applyProtection="1">
      <alignment horizontal="center"/>
    </xf>
    <xf numFmtId="172" fontId="3" fillId="6" borderId="22" xfId="0" applyNumberFormat="1" applyFont="1" applyFill="1" applyBorder="1" applyAlignment="1" applyProtection="1">
      <alignment horizontal="center"/>
    </xf>
    <xf numFmtId="171" fontId="23" fillId="0" borderId="16" xfId="0" applyNumberFormat="1" applyFont="1" applyFill="1" applyBorder="1" applyAlignment="1" applyProtection="1">
      <alignment horizontal="center" vertical="center"/>
    </xf>
    <xf numFmtId="171" fontId="23" fillId="3" borderId="16" xfId="0" applyNumberFormat="1" applyFont="1" applyFill="1" applyBorder="1" applyAlignment="1" applyProtection="1">
      <alignment horizontal="center" vertical="center"/>
    </xf>
    <xf numFmtId="171" fontId="23" fillId="0" borderId="21" xfId="0" applyNumberFormat="1" applyFont="1" applyFill="1" applyBorder="1" applyAlignment="1" applyProtection="1">
      <alignment horizontal="center" vertical="center"/>
    </xf>
    <xf numFmtId="2" fontId="3" fillId="6" borderId="17" xfId="0" applyNumberFormat="1" applyFont="1" applyFill="1" applyBorder="1" applyAlignment="1" applyProtection="1">
      <alignment horizontal="center"/>
    </xf>
    <xf numFmtId="2" fontId="3" fillId="6" borderId="22" xfId="0" applyNumberFormat="1" applyFont="1" applyFill="1" applyBorder="1" applyAlignment="1" applyProtection="1">
      <alignment horizontal="center"/>
    </xf>
    <xf numFmtId="172" fontId="3" fillId="0" borderId="18" xfId="0" applyNumberFormat="1" applyFont="1" applyFill="1" applyBorder="1" applyAlignment="1" applyProtection="1">
      <alignment horizontal="center"/>
    </xf>
    <xf numFmtId="172" fontId="3" fillId="0" borderId="23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6" xfId="0" applyBorder="1" applyProtection="1"/>
    <xf numFmtId="0" fontId="0" fillId="0" borderId="11" xfId="0" applyBorder="1" applyProtection="1"/>
    <xf numFmtId="0" fontId="0" fillId="0" borderId="12" xfId="0" applyBorder="1" applyAlignment="1" applyProtection="1">
      <alignment horizontal="center"/>
    </xf>
    <xf numFmtId="0" fontId="0" fillId="0" borderId="10" xfId="0" applyBorder="1" applyAlignment="1" applyProtection="1">
      <alignment horizontal="center"/>
    </xf>
    <xf numFmtId="0" fontId="0" fillId="0" borderId="20" xfId="0" applyBorder="1" applyProtection="1"/>
    <xf numFmtId="9" fontId="0" fillId="0" borderId="18" xfId="0" applyNumberFormat="1" applyBorder="1" applyProtection="1"/>
    <xf numFmtId="0" fontId="0" fillId="3" borderId="20" xfId="0" applyFill="1" applyBorder="1" applyProtection="1"/>
    <xf numFmtId="9" fontId="0" fillId="3" borderId="18" xfId="0" applyNumberFormat="1" applyFill="1" applyBorder="1" applyProtection="1"/>
    <xf numFmtId="0" fontId="0" fillId="0" borderId="25" xfId="0" applyBorder="1" applyProtection="1"/>
    <xf numFmtId="9" fontId="0" fillId="0" borderId="23" xfId="0" applyNumberFormat="1" applyBorder="1" applyProtection="1"/>
    <xf numFmtId="0" fontId="0" fillId="0" borderId="0" xfId="0" applyProtection="1">
      <protection locked="0"/>
    </xf>
    <xf numFmtId="172" fontId="0" fillId="6" borderId="20" xfId="0" applyNumberFormat="1" applyFill="1" applyBorder="1" applyProtection="1"/>
    <xf numFmtId="9" fontId="0" fillId="6" borderId="18" xfId="0" applyNumberFormat="1" applyFill="1" applyBorder="1" applyProtection="1"/>
    <xf numFmtId="172" fontId="0" fillId="6" borderId="25" xfId="0" applyNumberFormat="1" applyFill="1" applyBorder="1" applyProtection="1"/>
    <xf numFmtId="9" fontId="0" fillId="6" borderId="23" xfId="0" applyNumberFormat="1" applyFill="1" applyBorder="1" applyProtection="1"/>
    <xf numFmtId="172" fontId="1" fillId="3" borderId="20" xfId="0" applyNumberFormat="1" applyFont="1" applyFill="1" applyBorder="1" applyProtection="1"/>
    <xf numFmtId="9" fontId="1" fillId="3" borderId="18" xfId="0" applyNumberFormat="1" applyFont="1" applyFill="1" applyBorder="1" applyProtection="1"/>
    <xf numFmtId="172" fontId="0" fillId="3" borderId="20" xfId="0" applyNumberFormat="1" applyFill="1" applyBorder="1" applyProtection="1"/>
    <xf numFmtId="0" fontId="15" fillId="0" borderId="5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15" fillId="0" borderId="1" xfId="0" applyFont="1" applyFill="1" applyBorder="1" applyAlignment="1" applyProtection="1">
      <alignment horizontal="center" vertical="center" wrapText="1"/>
    </xf>
    <xf numFmtId="0" fontId="27" fillId="0" borderId="0" xfId="0" applyFont="1" applyProtection="1"/>
    <xf numFmtId="0" fontId="27" fillId="7" borderId="0" xfId="0" applyFont="1" applyFill="1" applyProtection="1"/>
    <xf numFmtId="0" fontId="28" fillId="0" borderId="0" xfId="0" applyFont="1" applyProtection="1"/>
    <xf numFmtId="2" fontId="13" fillId="0" borderId="0" xfId="0" applyNumberFormat="1" applyFont="1" applyProtection="1">
      <protection locked="0"/>
    </xf>
    <xf numFmtId="0" fontId="29" fillId="0" borderId="0" xfId="0" applyFont="1" applyProtection="1"/>
    <xf numFmtId="0" fontId="30" fillId="0" borderId="0" xfId="0" applyFont="1" applyProtection="1"/>
    <xf numFmtId="0" fontId="31" fillId="0" borderId="0" xfId="0" applyFont="1" applyProtection="1"/>
    <xf numFmtId="0" fontId="32" fillId="0" borderId="0" xfId="0" applyFont="1" applyProtection="1"/>
    <xf numFmtId="0" fontId="33" fillId="4" borderId="0" xfId="0" applyFont="1" applyFill="1" applyProtection="1"/>
    <xf numFmtId="0" fontId="33" fillId="2" borderId="0" xfId="0" applyFont="1" applyFill="1" applyProtection="1"/>
    <xf numFmtId="0" fontId="30" fillId="7" borderId="0" xfId="0" applyFont="1" applyFill="1" applyProtection="1"/>
    <xf numFmtId="0" fontId="30" fillId="0" borderId="0" xfId="0" applyFont="1" applyProtection="1">
      <protection locked="0"/>
    </xf>
    <xf numFmtId="171" fontId="33" fillId="4" borderId="0" xfId="0" applyNumberFormat="1" applyFont="1" applyFill="1" applyProtection="1"/>
    <xf numFmtId="171" fontId="33" fillId="2" borderId="0" xfId="0" applyNumberFormat="1" applyFont="1" applyFill="1" applyProtection="1"/>
    <xf numFmtId="165" fontId="13" fillId="8" borderId="0" xfId="0" applyNumberFormat="1" applyFont="1" applyFill="1" applyAlignment="1" applyProtection="1">
      <alignment horizontal="center"/>
      <protection locked="0"/>
    </xf>
    <xf numFmtId="165" fontId="31" fillId="8" borderId="0" xfId="0" applyNumberFormat="1" applyFont="1" applyFill="1" applyAlignment="1" applyProtection="1">
      <alignment horizontal="center"/>
      <protection locked="0"/>
    </xf>
    <xf numFmtId="1" fontId="7" fillId="8" borderId="0" xfId="0" applyNumberFormat="1" applyFont="1" applyFill="1" applyBorder="1" applyAlignment="1" applyProtection="1">
      <alignment horizontal="center"/>
      <protection locked="0"/>
    </xf>
    <xf numFmtId="171" fontId="35" fillId="8" borderId="0" xfId="0" applyNumberFormat="1" applyFont="1" applyFill="1" applyAlignment="1" applyProtection="1">
      <alignment horizontal="center"/>
      <protection locked="0"/>
    </xf>
    <xf numFmtId="171" fontId="9" fillId="8" borderId="0" xfId="0" applyNumberFormat="1" applyFont="1" applyFill="1" applyAlignment="1" applyProtection="1">
      <alignment horizontal="center"/>
      <protection locked="0"/>
    </xf>
    <xf numFmtId="2" fontId="36" fillId="0" borderId="0" xfId="0" applyNumberFormat="1" applyFont="1" applyProtection="1">
      <protection locked="0"/>
    </xf>
    <xf numFmtId="2" fontId="9" fillId="0" borderId="0" xfId="0" applyNumberFormat="1" applyFont="1" applyProtection="1">
      <protection locked="0"/>
    </xf>
    <xf numFmtId="1" fontId="35" fillId="8" borderId="27" xfId="0" applyNumberFormat="1" applyFont="1" applyFill="1" applyBorder="1" applyAlignment="1" applyProtection="1">
      <alignment horizontal="center"/>
      <protection locked="0"/>
    </xf>
    <xf numFmtId="1" fontId="9" fillId="8" borderId="27" xfId="0" applyNumberFormat="1" applyFont="1" applyFill="1" applyBorder="1" applyAlignment="1" applyProtection="1">
      <alignment horizontal="center"/>
      <protection locked="0"/>
    </xf>
    <xf numFmtId="1" fontId="31" fillId="8" borderId="27" xfId="0" applyNumberFormat="1" applyFont="1" applyFill="1" applyBorder="1" applyAlignment="1" applyProtection="1">
      <alignment horizontal="center"/>
      <protection locked="0"/>
    </xf>
    <xf numFmtId="1" fontId="13" fillId="8" borderId="27" xfId="0" applyNumberFormat="1" applyFont="1" applyFill="1" applyBorder="1" applyAlignment="1" applyProtection="1">
      <alignment horizontal="center"/>
      <protection locked="0"/>
    </xf>
    <xf numFmtId="164" fontId="11" fillId="8" borderId="27" xfId="0" applyNumberFormat="1" applyFont="1" applyFill="1" applyBorder="1" applyAlignment="1" applyProtection="1">
      <alignment horizontal="center"/>
      <protection locked="0"/>
    </xf>
    <xf numFmtId="2" fontId="11" fillId="8" borderId="27" xfId="0" applyNumberFormat="1" applyFont="1" applyFill="1" applyBorder="1" applyAlignment="1" applyProtection="1">
      <alignment horizontal="center"/>
      <protection locked="0"/>
    </xf>
    <xf numFmtId="0" fontId="0" fillId="8" borderId="27" xfId="0" applyFill="1" applyBorder="1" applyAlignment="1" applyProtection="1">
      <alignment horizontal="right"/>
      <protection locked="0"/>
    </xf>
    <xf numFmtId="0" fontId="0" fillId="8" borderId="28" xfId="0" applyFill="1" applyBorder="1" applyProtection="1">
      <protection locked="0"/>
    </xf>
    <xf numFmtId="0" fontId="37" fillId="8" borderId="0" xfId="0" applyFont="1" applyFill="1" applyProtection="1">
      <protection locked="0"/>
    </xf>
    <xf numFmtId="2" fontId="38" fillId="8" borderId="27" xfId="0" applyNumberFormat="1" applyFont="1" applyFill="1" applyBorder="1" applyProtection="1">
      <protection locked="0"/>
    </xf>
    <xf numFmtId="9" fontId="38" fillId="8" borderId="0" xfId="0" applyNumberFormat="1" applyFont="1" applyFill="1" applyProtection="1">
      <protection locked="0"/>
    </xf>
    <xf numFmtId="2" fontId="39" fillId="8" borderId="0" xfId="0" applyNumberFormat="1" applyFont="1" applyFill="1" applyProtection="1">
      <protection locked="0"/>
    </xf>
    <xf numFmtId="169" fontId="0" fillId="0" borderId="29" xfId="0" applyNumberFormat="1" applyBorder="1"/>
    <xf numFmtId="169" fontId="0" fillId="0" borderId="30" xfId="0" applyNumberFormat="1" applyBorder="1"/>
    <xf numFmtId="0" fontId="0" fillId="0" borderId="26" xfId="0" applyBorder="1"/>
    <xf numFmtId="0" fontId="0" fillId="0" borderId="11" xfId="0" applyBorder="1"/>
    <xf numFmtId="0" fontId="0" fillId="0" borderId="12" xfId="0" applyBorder="1"/>
    <xf numFmtId="0" fontId="0" fillId="0" borderId="10" xfId="0" applyBorder="1"/>
    <xf numFmtId="0" fontId="25" fillId="0" borderId="1" xfId="0" applyFont="1" applyBorder="1" applyAlignment="1">
      <alignment horizontal="center" vertical="center" wrapText="1"/>
    </xf>
    <xf numFmtId="0" fontId="25" fillId="0" borderId="6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169" fontId="0" fillId="3" borderId="29" xfId="0" applyNumberFormat="1" applyFill="1" applyBorder="1"/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 applyBorder="1"/>
    <xf numFmtId="0" fontId="0" fillId="7" borderId="0" xfId="0" applyFill="1"/>
    <xf numFmtId="0" fontId="0" fillId="9" borderId="0" xfId="0" applyFill="1"/>
    <xf numFmtId="0" fontId="0" fillId="9" borderId="0" xfId="0" applyFill="1" applyAlignment="1">
      <alignment vertical="center"/>
    </xf>
    <xf numFmtId="168" fontId="0" fillId="0" borderId="19" xfId="0" applyNumberFormat="1" applyBorder="1" applyProtection="1"/>
    <xf numFmtId="168" fontId="0" fillId="3" borderId="19" xfId="0" applyNumberFormat="1" applyFill="1" applyBorder="1" applyProtection="1"/>
    <xf numFmtId="168" fontId="0" fillId="0" borderId="24" xfId="0" applyNumberFormat="1" applyBorder="1" applyProtection="1"/>
    <xf numFmtId="168" fontId="0" fillId="0" borderId="29" xfId="0" applyNumberFormat="1" applyBorder="1" applyProtection="1"/>
    <xf numFmtId="168" fontId="0" fillId="3" borderId="29" xfId="0" applyNumberFormat="1" applyFill="1" applyBorder="1" applyProtection="1"/>
    <xf numFmtId="168" fontId="0" fillId="0" borderId="30" xfId="0" applyNumberFormat="1" applyBorder="1" applyProtection="1"/>
    <xf numFmtId="0" fontId="26" fillId="0" borderId="5" xfId="0" applyFont="1" applyBorder="1" applyAlignment="1">
      <alignment horizontal="center" vertical="center" wrapText="1"/>
    </xf>
    <xf numFmtId="170" fontId="40" fillId="8" borderId="19" xfId="0" applyNumberFormat="1" applyFont="1" applyFill="1" applyBorder="1"/>
    <xf numFmtId="170" fontId="40" fillId="3" borderId="19" xfId="0" applyNumberFormat="1" applyFont="1" applyFill="1" applyBorder="1"/>
    <xf numFmtId="170" fontId="40" fillId="8" borderId="24" xfId="0" applyNumberFormat="1" applyFont="1" applyFill="1" applyBorder="1"/>
    <xf numFmtId="1" fontId="15" fillId="3" borderId="13" xfId="0" applyNumberFormat="1" applyFont="1" applyFill="1" applyBorder="1" applyAlignment="1" applyProtection="1">
      <alignment horizontal="center"/>
    </xf>
    <xf numFmtId="1" fontId="15" fillId="3" borderId="14" xfId="0" applyNumberFormat="1" applyFont="1" applyFill="1" applyBorder="1" applyAlignment="1" applyProtection="1">
      <alignment horizontal="center"/>
    </xf>
    <xf numFmtId="0" fontId="8" fillId="3" borderId="1" xfId="0" applyFont="1" applyFill="1" applyBorder="1" applyAlignment="1" applyProtection="1">
      <alignment horizontal="center" vertical="center" wrapText="1"/>
    </xf>
    <xf numFmtId="0" fontId="12" fillId="0" borderId="2" xfId="0" applyFont="1" applyFill="1" applyBorder="1" applyAlignment="1" applyProtection="1">
      <alignment horizontal="center" vertical="center" wrapText="1"/>
    </xf>
    <xf numFmtId="0" fontId="8" fillId="0" borderId="4" xfId="0" applyFont="1" applyBorder="1" applyAlignment="1" applyProtection="1">
      <alignment horizontal="center" vertical="center" wrapText="1"/>
    </xf>
    <xf numFmtId="0" fontId="8" fillId="4" borderId="5" xfId="0" applyFont="1" applyFill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center" vertical="center" wrapText="1"/>
    </xf>
    <xf numFmtId="0" fontId="8" fillId="2" borderId="5" xfId="0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center" vertical="center" wrapText="1"/>
    </xf>
    <xf numFmtId="1" fontId="15" fillId="3" borderId="19" xfId="0" applyNumberFormat="1" applyFont="1" applyFill="1" applyBorder="1" applyAlignment="1" applyProtection="1">
      <alignment horizontal="center"/>
    </xf>
    <xf numFmtId="1" fontId="15" fillId="3" borderId="24" xfId="0" applyNumberFormat="1" applyFont="1" applyFill="1" applyBorder="1" applyAlignment="1" applyProtection="1">
      <alignment horizontal="center"/>
    </xf>
    <xf numFmtId="0" fontId="0" fillId="3" borderId="11" xfId="0" applyFill="1" applyBorder="1"/>
    <xf numFmtId="0" fontId="25" fillId="0" borderId="5" xfId="0" applyFont="1" applyBorder="1" applyAlignment="1">
      <alignment horizontal="center" vertical="center" wrapText="1"/>
    </xf>
    <xf numFmtId="0" fontId="25" fillId="3" borderId="5" xfId="0" applyFont="1" applyFill="1" applyBorder="1" applyAlignment="1">
      <alignment horizontal="center" vertical="center" wrapText="1"/>
    </xf>
    <xf numFmtId="0" fontId="25" fillId="7" borderId="0" xfId="0" applyFont="1" applyFill="1" applyAlignment="1">
      <alignment horizontal="center" vertical="center" wrapText="1"/>
    </xf>
    <xf numFmtId="9" fontId="0" fillId="7" borderId="0" xfId="0" applyNumberFormat="1" applyFill="1"/>
    <xf numFmtId="171" fontId="41" fillId="8" borderId="29" xfId="0" applyNumberFormat="1" applyFont="1" applyFill="1" applyBorder="1"/>
    <xf numFmtId="171" fontId="41" fillId="3" borderId="29" xfId="0" applyNumberFormat="1" applyFont="1" applyFill="1" applyBorder="1"/>
    <xf numFmtId="171" fontId="41" fillId="8" borderId="30" xfId="0" applyNumberFormat="1" applyFont="1" applyFill="1" applyBorder="1"/>
    <xf numFmtId="0" fontId="26" fillId="0" borderId="0" xfId="0" applyFont="1" applyProtection="1"/>
    <xf numFmtId="0" fontId="46" fillId="0" borderId="0" xfId="0" applyFont="1"/>
    <xf numFmtId="0" fontId="0" fillId="0" borderId="0" xfId="0" applyAlignment="1">
      <alignment horizontal="center" vertical="center" wrapText="1"/>
    </xf>
    <xf numFmtId="173" fontId="46" fillId="0" borderId="0" xfId="0" applyNumberFormat="1" applyFont="1"/>
    <xf numFmtId="49" fontId="38" fillId="0" borderId="0" xfId="0" applyNumberFormat="1" applyFont="1" applyAlignment="1">
      <alignment horizontal="center"/>
    </xf>
    <xf numFmtId="0" fontId="1" fillId="0" borderId="0" xfId="0" applyFont="1"/>
    <xf numFmtId="0" fontId="47" fillId="0" borderId="0" xfId="0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41" fillId="0" borderId="29" xfId="0" applyFont="1" applyBorder="1" applyAlignment="1">
      <alignment horizontal="center" vertical="center"/>
    </xf>
    <xf numFmtId="169" fontId="41" fillId="0" borderId="17" xfId="0" applyNumberFormat="1" applyFont="1" applyBorder="1" applyAlignment="1">
      <alignment horizontal="right" vertical="center"/>
    </xf>
    <xf numFmtId="174" fontId="41" fillId="0" borderId="18" xfId="0" applyNumberFormat="1" applyFont="1" applyBorder="1" applyAlignment="1">
      <alignment horizontal="right" vertical="center" indent="1"/>
    </xf>
    <xf numFmtId="0" fontId="45" fillId="0" borderId="3" xfId="0" applyFont="1" applyBorder="1" applyAlignment="1">
      <alignment horizontal="center" vertical="center" wrapText="1"/>
    </xf>
    <xf numFmtId="0" fontId="45" fillId="0" borderId="4" xfId="0" applyFont="1" applyBorder="1" applyAlignment="1">
      <alignment horizontal="center" vertical="center" wrapText="1"/>
    </xf>
    <xf numFmtId="169" fontId="41" fillId="10" borderId="9" xfId="0" applyNumberFormat="1" applyFont="1" applyFill="1" applyBorder="1" applyAlignment="1">
      <alignment horizontal="right" vertical="center"/>
    </xf>
    <xf numFmtId="1" fontId="0" fillId="0" borderId="20" xfId="0" applyNumberFormat="1" applyBorder="1" applyAlignment="1">
      <alignment horizontal="right" indent="1"/>
    </xf>
    <xf numFmtId="1" fontId="0" fillId="0" borderId="18" xfId="0" applyNumberFormat="1" applyBorder="1" applyAlignment="1">
      <alignment horizontal="right" indent="1"/>
    </xf>
    <xf numFmtId="1" fontId="0" fillId="3" borderId="20" xfId="0" applyNumberFormat="1" applyFill="1" applyBorder="1" applyAlignment="1">
      <alignment horizontal="right" indent="1"/>
    </xf>
    <xf numFmtId="1" fontId="0" fillId="3" borderId="18" xfId="0" applyNumberFormat="1" applyFill="1" applyBorder="1" applyAlignment="1">
      <alignment horizontal="right" indent="1"/>
    </xf>
    <xf numFmtId="1" fontId="0" fillId="0" borderId="25" xfId="0" applyNumberFormat="1" applyBorder="1" applyAlignment="1">
      <alignment horizontal="right" indent="1"/>
    </xf>
    <xf numFmtId="1" fontId="0" fillId="0" borderId="23" xfId="0" applyNumberFormat="1" applyBorder="1" applyAlignment="1">
      <alignment horizontal="right" indent="1"/>
    </xf>
    <xf numFmtId="9" fontId="0" fillId="0" borderId="19" xfId="0" applyNumberFormat="1" applyBorder="1" applyAlignment="1">
      <alignment horizontal="right" indent="1"/>
    </xf>
    <xf numFmtId="9" fontId="0" fillId="3" borderId="19" xfId="0" applyNumberFormat="1" applyFill="1" applyBorder="1" applyAlignment="1">
      <alignment horizontal="right" indent="1"/>
    </xf>
    <xf numFmtId="9" fontId="0" fillId="0" borderId="24" xfId="0" applyNumberFormat="1" applyBorder="1" applyAlignment="1">
      <alignment horizontal="right" indent="1"/>
    </xf>
    <xf numFmtId="9" fontId="0" fillId="0" borderId="20" xfId="0" applyNumberFormat="1" applyBorder="1" applyAlignment="1">
      <alignment horizontal="right" indent="1"/>
    </xf>
    <xf numFmtId="9" fontId="0" fillId="0" borderId="18" xfId="0" applyNumberFormat="1" applyBorder="1" applyAlignment="1">
      <alignment horizontal="right" indent="1"/>
    </xf>
    <xf numFmtId="9" fontId="0" fillId="3" borderId="20" xfId="0" applyNumberFormat="1" applyFill="1" applyBorder="1" applyAlignment="1">
      <alignment horizontal="right" indent="1"/>
    </xf>
    <xf numFmtId="9" fontId="0" fillId="3" borderId="18" xfId="0" applyNumberFormat="1" applyFill="1" applyBorder="1" applyAlignment="1">
      <alignment horizontal="right" indent="1"/>
    </xf>
    <xf numFmtId="9" fontId="0" fillId="0" borderId="25" xfId="0" applyNumberFormat="1" applyBorder="1" applyAlignment="1">
      <alignment horizontal="right" indent="1"/>
    </xf>
    <xf numFmtId="9" fontId="0" fillId="0" borderId="23" xfId="0" applyNumberFormat="1" applyBorder="1" applyAlignment="1">
      <alignment horizontal="right" indent="1"/>
    </xf>
    <xf numFmtId="49" fontId="26" fillId="0" borderId="1" xfId="0" applyNumberFormat="1" applyFont="1" applyBorder="1" applyAlignment="1">
      <alignment horizontal="center" vertical="center" wrapText="1"/>
    </xf>
    <xf numFmtId="0" fontId="41" fillId="0" borderId="20" xfId="0" applyFont="1" applyBorder="1" applyAlignment="1">
      <alignment horizontal="left" vertical="center" indent="1"/>
    </xf>
    <xf numFmtId="0" fontId="41" fillId="10" borderId="31" xfId="0" applyFont="1" applyFill="1" applyBorder="1" applyAlignment="1">
      <alignment horizontal="center" vertical="center"/>
    </xf>
    <xf numFmtId="0" fontId="41" fillId="10" borderId="12" xfId="0" applyFont="1" applyFill="1" applyBorder="1" applyAlignment="1">
      <alignment horizontal="left" vertical="center" indent="1"/>
    </xf>
    <xf numFmtId="174" fontId="41" fillId="10" borderId="10" xfId="0" applyNumberFormat="1" applyFont="1" applyFill="1" applyBorder="1" applyAlignment="1">
      <alignment horizontal="right" vertical="center" indent="1"/>
    </xf>
    <xf numFmtId="0" fontId="41" fillId="10" borderId="29" xfId="0" applyFont="1" applyFill="1" applyBorder="1" applyAlignment="1">
      <alignment horizontal="center" vertical="center"/>
    </xf>
    <xf numFmtId="0" fontId="41" fillId="10" borderId="20" xfId="0" applyFont="1" applyFill="1" applyBorder="1" applyAlignment="1">
      <alignment horizontal="left" vertical="center" indent="1"/>
    </xf>
    <xf numFmtId="169" fontId="41" fillId="10" borderId="17" xfId="0" applyNumberFormat="1" applyFont="1" applyFill="1" applyBorder="1" applyAlignment="1">
      <alignment horizontal="right" vertical="center"/>
    </xf>
    <xf numFmtId="174" fontId="41" fillId="10" borderId="18" xfId="0" applyNumberFormat="1" applyFont="1" applyFill="1" applyBorder="1" applyAlignment="1">
      <alignment horizontal="right" vertical="center" indent="1"/>
    </xf>
    <xf numFmtId="0" fontId="41" fillId="4" borderId="29" xfId="0" applyFont="1" applyFill="1" applyBorder="1" applyAlignment="1">
      <alignment horizontal="center" vertical="center"/>
    </xf>
    <xf numFmtId="0" fontId="41" fillId="4" borderId="20" xfId="0" applyFont="1" applyFill="1" applyBorder="1" applyAlignment="1">
      <alignment horizontal="left" vertical="center" indent="1"/>
    </xf>
    <xf numFmtId="169" fontId="41" fillId="4" borderId="17" xfId="0" applyNumberFormat="1" applyFont="1" applyFill="1" applyBorder="1" applyAlignment="1">
      <alignment horizontal="right" vertical="center"/>
    </xf>
    <xf numFmtId="174" fontId="41" fillId="4" borderId="18" xfId="0" applyNumberFormat="1" applyFont="1" applyFill="1" applyBorder="1" applyAlignment="1">
      <alignment horizontal="right" vertical="center" indent="1"/>
    </xf>
    <xf numFmtId="0" fontId="41" fillId="6" borderId="29" xfId="0" applyFont="1" applyFill="1" applyBorder="1" applyAlignment="1">
      <alignment horizontal="center" vertical="center"/>
    </xf>
    <xf numFmtId="0" fontId="41" fillId="6" borderId="20" xfId="0" applyFont="1" applyFill="1" applyBorder="1" applyAlignment="1">
      <alignment horizontal="left" vertical="center" indent="1"/>
    </xf>
    <xf numFmtId="169" fontId="41" fillId="6" borderId="17" xfId="0" applyNumberFormat="1" applyFont="1" applyFill="1" applyBorder="1" applyAlignment="1">
      <alignment horizontal="right" vertical="center"/>
    </xf>
    <xf numFmtId="174" fontId="41" fillId="6" borderId="18" xfId="0" applyNumberFormat="1" applyFont="1" applyFill="1" applyBorder="1" applyAlignment="1">
      <alignment horizontal="right" vertical="center" indent="1"/>
    </xf>
    <xf numFmtId="0" fontId="41" fillId="2" borderId="29" xfId="0" applyFont="1" applyFill="1" applyBorder="1" applyAlignment="1">
      <alignment horizontal="center" vertical="center"/>
    </xf>
    <xf numFmtId="0" fontId="41" fillId="2" borderId="20" xfId="0" applyFont="1" applyFill="1" applyBorder="1" applyAlignment="1">
      <alignment horizontal="left" vertical="center" indent="1"/>
    </xf>
    <xf numFmtId="169" fontId="41" fillId="2" borderId="17" xfId="0" applyNumberFormat="1" applyFont="1" applyFill="1" applyBorder="1" applyAlignment="1">
      <alignment horizontal="right" vertical="center"/>
    </xf>
    <xf numFmtId="174" fontId="41" fillId="2" borderId="18" xfId="0" applyNumberFormat="1" applyFont="1" applyFill="1" applyBorder="1" applyAlignment="1">
      <alignment horizontal="right" vertical="center" indent="1"/>
    </xf>
    <xf numFmtId="168" fontId="41" fillId="8" borderId="21" xfId="0" applyNumberFormat="1" applyFont="1" applyFill="1" applyBorder="1" applyProtection="1"/>
    <xf numFmtId="168" fontId="41" fillId="8" borderId="16" xfId="0" applyNumberFormat="1" applyFont="1" applyFill="1" applyBorder="1" applyProtection="1"/>
    <xf numFmtId="168" fontId="41" fillId="3" borderId="16" xfId="0" applyNumberFormat="1" applyFont="1" applyFill="1" applyBorder="1" applyProtection="1"/>
    <xf numFmtId="0" fontId="0" fillId="0" borderId="11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9" fillId="0" borderId="0" xfId="0" applyNumberFormat="1" applyFont="1" applyFill="1" applyProtection="1"/>
    <xf numFmtId="0" fontId="0" fillId="0" borderId="0" xfId="0" applyFill="1" applyProtection="1"/>
    <xf numFmtId="2" fontId="38" fillId="0" borderId="0" xfId="0" applyNumberFormat="1" applyFont="1" applyFill="1" applyBorder="1" applyProtection="1"/>
    <xf numFmtId="9" fontId="38" fillId="0" borderId="0" xfId="0" applyNumberFormat="1" applyFont="1" applyFill="1" applyProtection="1"/>
    <xf numFmtId="0" fontId="30" fillId="0" borderId="0" xfId="0" applyFont="1" applyFill="1" applyProtection="1"/>
    <xf numFmtId="0" fontId="37" fillId="0" borderId="0" xfId="0" applyFont="1" applyFill="1" applyProtection="1"/>
    <xf numFmtId="0" fontId="34" fillId="0" borderId="32" xfId="0" applyFont="1" applyFill="1" applyBorder="1" applyAlignment="1" applyProtection="1">
      <alignment horizontal="center"/>
    </xf>
    <xf numFmtId="9" fontId="1" fillId="3" borderId="19" xfId="0" applyNumberFormat="1" applyFont="1" applyFill="1" applyBorder="1" applyAlignment="1" applyProtection="1">
      <alignment horizontal="right"/>
    </xf>
    <xf numFmtId="9" fontId="1" fillId="6" borderId="19" xfId="0" applyNumberFormat="1" applyFont="1" applyFill="1" applyBorder="1" applyAlignment="1" applyProtection="1">
      <alignment horizontal="right"/>
    </xf>
    <xf numFmtId="9" fontId="1" fillId="6" borderId="24" xfId="0" applyNumberFormat="1" applyFont="1" applyFill="1" applyBorder="1" applyAlignment="1" applyProtection="1">
      <alignment horizontal="right"/>
    </xf>
    <xf numFmtId="0" fontId="52" fillId="0" borderId="0" xfId="0" applyFont="1"/>
    <xf numFmtId="0" fontId="51" fillId="0" borderId="0" xfId="0" applyFont="1" applyAlignment="1">
      <alignment horizontal="center"/>
    </xf>
    <xf numFmtId="0" fontId="54" fillId="0" borderId="0" xfId="0" applyFont="1" applyAlignment="1">
      <alignment horizontal="left"/>
    </xf>
    <xf numFmtId="0" fontId="54" fillId="0" borderId="0" xfId="0" applyFont="1" applyAlignment="1">
      <alignment horizontal="left" vertical="center"/>
    </xf>
    <xf numFmtId="1" fontId="7" fillId="2" borderId="33" xfId="0" applyNumberFormat="1" applyFont="1" applyFill="1" applyBorder="1" applyAlignment="1" applyProtection="1">
      <alignment horizontal="center"/>
      <protection locked="0"/>
    </xf>
    <xf numFmtId="1" fontId="7" fillId="11" borderId="33" xfId="0" applyNumberFormat="1" applyFont="1" applyFill="1" applyBorder="1" applyAlignment="1" applyProtection="1">
      <alignment horizontal="center"/>
      <protection locked="0"/>
    </xf>
    <xf numFmtId="1" fontId="7" fillId="11" borderId="34" xfId="0" applyNumberFormat="1" applyFont="1" applyFill="1" applyBorder="1" applyAlignment="1" applyProtection="1">
      <alignment horizontal="center"/>
      <protection locked="0"/>
    </xf>
    <xf numFmtId="1" fontId="7" fillId="2" borderId="35" xfId="0" applyNumberFormat="1" applyFont="1" applyFill="1" applyBorder="1" applyAlignment="1" applyProtection="1">
      <alignment horizontal="center"/>
      <protection locked="0"/>
    </xf>
    <xf numFmtId="1" fontId="7" fillId="2" borderId="36" xfId="0" applyNumberFormat="1" applyFont="1" applyFill="1" applyBorder="1" applyAlignment="1" applyProtection="1">
      <alignment horizontal="center"/>
      <protection locked="0"/>
    </xf>
    <xf numFmtId="1" fontId="7" fillId="2" borderId="5" xfId="0" applyNumberFormat="1" applyFont="1" applyFill="1" applyBorder="1" applyAlignment="1" applyProtection="1">
      <alignment horizontal="center"/>
      <protection locked="0"/>
    </xf>
    <xf numFmtId="0" fontId="15" fillId="0" borderId="36" xfId="0" applyFont="1" applyFill="1" applyBorder="1" applyAlignment="1" applyProtection="1">
      <alignment horizontal="center" vertical="center"/>
    </xf>
    <xf numFmtId="0" fontId="0" fillId="0" borderId="5" xfId="0" applyBorder="1" applyAlignment="1">
      <alignment vertical="center"/>
    </xf>
    <xf numFmtId="0" fontId="49" fillId="0" borderId="35" xfId="0" applyFont="1" applyFill="1" applyBorder="1" applyAlignment="1" applyProtection="1">
      <alignment horizontal="center" vertical="center" wrapText="1"/>
    </xf>
    <xf numFmtId="0" fontId="50" fillId="0" borderId="5" xfId="0" applyFont="1" applyBorder="1" applyAlignment="1">
      <alignment horizontal="center" vertical="center" wrapText="1"/>
    </xf>
    <xf numFmtId="0" fontId="51" fillId="0" borderId="0" xfId="0" applyFont="1" applyAlignment="1">
      <alignment horizontal="center"/>
    </xf>
    <xf numFmtId="0" fontId="53" fillId="0" borderId="0" xfId="0" applyFont="1" applyAlignment="1">
      <alignment horizontal="left"/>
    </xf>
    <xf numFmtId="0" fontId="15" fillId="0" borderId="6" xfId="0" applyFont="1" applyFill="1" applyBorder="1" applyAlignment="1" applyProtection="1">
      <alignment horizontal="center" vertical="center"/>
    </xf>
    <xf numFmtId="0" fontId="12" fillId="0" borderId="4" xfId="0" applyFont="1" applyBorder="1" applyAlignment="1" applyProtection="1">
      <alignment vertical="center"/>
    </xf>
    <xf numFmtId="0" fontId="25" fillId="0" borderId="6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32"/>
  <sheetViews>
    <sheetView workbookViewId="0">
      <selection activeCell="O15" sqref="O15"/>
    </sheetView>
  </sheetViews>
  <sheetFormatPr defaultRowHeight="12.75"/>
  <cols>
    <col min="1" max="1" width="10.85546875" customWidth="1"/>
    <col min="5" max="5" width="2.42578125" customWidth="1"/>
    <col min="9" max="9" width="1.28515625" customWidth="1"/>
    <col min="13" max="13" width="2.140625" customWidth="1"/>
  </cols>
  <sheetData>
    <row r="1" spans="1:16" ht="15">
      <c r="A1" s="1" t="s">
        <v>0</v>
      </c>
      <c r="B1" s="2"/>
      <c r="C1" s="37">
        <v>0.01</v>
      </c>
      <c r="D1" s="3"/>
      <c r="E1" s="3"/>
      <c r="F1" s="3"/>
      <c r="G1" s="3"/>
      <c r="H1" s="3"/>
      <c r="I1" s="4"/>
      <c r="J1" s="3"/>
      <c r="K1" s="37">
        <v>0.01</v>
      </c>
      <c r="L1" s="5"/>
      <c r="M1" s="5"/>
      <c r="N1" s="5"/>
      <c r="O1" s="5"/>
      <c r="P1" s="5"/>
    </row>
    <row r="2" spans="1:16" ht="15">
      <c r="A2" s="1" t="s">
        <v>1</v>
      </c>
      <c r="B2" s="2"/>
      <c r="C2" s="38">
        <v>1.4</v>
      </c>
      <c r="D2" s="3"/>
      <c r="E2" s="3"/>
      <c r="F2" s="3"/>
      <c r="G2" s="3"/>
      <c r="H2" s="3"/>
      <c r="I2" s="4"/>
      <c r="J2" s="3"/>
      <c r="K2" s="38">
        <v>1.5</v>
      </c>
      <c r="L2" s="5"/>
      <c r="M2" s="5"/>
      <c r="N2" s="5"/>
      <c r="O2" s="5"/>
      <c r="P2" s="5"/>
    </row>
    <row r="3" spans="1:16" ht="15">
      <c r="A3" s="6"/>
      <c r="B3" s="2"/>
      <c r="C3" s="39"/>
      <c r="D3" s="7"/>
      <c r="E3" s="7"/>
      <c r="F3" s="7"/>
      <c r="G3" s="7"/>
      <c r="H3" s="7"/>
      <c r="I3" s="8"/>
      <c r="J3" s="7"/>
      <c r="K3" s="44"/>
      <c r="L3" s="5"/>
      <c r="M3" s="5"/>
      <c r="N3" s="5"/>
      <c r="O3" s="5"/>
      <c r="P3" s="5"/>
    </row>
    <row r="4" spans="1:16" ht="15">
      <c r="A4" s="9" t="s">
        <v>2</v>
      </c>
      <c r="B4" s="10"/>
      <c r="C4" s="40">
        <v>6</v>
      </c>
      <c r="D4" s="11"/>
      <c r="E4" s="11"/>
      <c r="F4" s="11"/>
      <c r="G4" s="11"/>
      <c r="H4" s="11"/>
      <c r="I4" s="12"/>
      <c r="J4" s="11"/>
      <c r="K4" s="45">
        <v>5</v>
      </c>
      <c r="L4" s="5"/>
      <c r="M4" s="5"/>
      <c r="N4" s="5"/>
      <c r="O4" s="5"/>
      <c r="P4" s="5"/>
    </row>
    <row r="5" spans="1:16" ht="15">
      <c r="A5" s="9" t="s">
        <v>3</v>
      </c>
      <c r="B5" s="10"/>
      <c r="C5" s="41">
        <v>0.02</v>
      </c>
      <c r="D5" s="11"/>
      <c r="E5" s="11"/>
      <c r="F5" s="11"/>
      <c r="G5" s="11"/>
      <c r="H5" s="11"/>
      <c r="I5" s="12"/>
      <c r="J5" s="11"/>
      <c r="K5" s="46">
        <v>0.02</v>
      </c>
      <c r="L5" s="5"/>
      <c r="M5" s="5"/>
      <c r="N5" s="5"/>
      <c r="O5" s="5"/>
      <c r="P5" s="5"/>
    </row>
    <row r="6" spans="1:16" ht="15">
      <c r="A6" s="6"/>
      <c r="B6" s="2"/>
      <c r="C6" s="42"/>
      <c r="D6" s="7"/>
      <c r="E6" s="7"/>
      <c r="F6" s="7"/>
      <c r="G6" s="7"/>
      <c r="H6" s="7"/>
      <c r="I6" s="8"/>
      <c r="J6" s="7"/>
      <c r="K6" s="47"/>
      <c r="L6" s="5"/>
      <c r="M6" s="5"/>
      <c r="N6" s="5"/>
      <c r="O6" s="5"/>
      <c r="P6" s="5"/>
    </row>
    <row r="7" spans="1:16" ht="15">
      <c r="A7" s="13" t="s">
        <v>4</v>
      </c>
      <c r="B7" s="14"/>
      <c r="C7" s="43">
        <v>11</v>
      </c>
      <c r="D7" s="15"/>
      <c r="E7" s="15"/>
      <c r="F7" s="15"/>
      <c r="G7" s="15"/>
      <c r="H7" s="15"/>
      <c r="I7" s="16"/>
      <c r="J7" s="15"/>
      <c r="K7" s="48">
        <v>10</v>
      </c>
      <c r="L7" s="5"/>
      <c r="M7" s="5"/>
      <c r="N7" s="5"/>
      <c r="O7" s="5"/>
      <c r="P7" s="5"/>
    </row>
    <row r="8" spans="1:16" ht="15">
      <c r="A8" s="13" t="s">
        <v>5</v>
      </c>
      <c r="B8" s="14"/>
      <c r="C8" s="41">
        <v>-0.05</v>
      </c>
      <c r="D8" s="15"/>
      <c r="E8" s="15"/>
      <c r="F8" s="15"/>
      <c r="G8" s="15"/>
      <c r="H8" s="15"/>
      <c r="I8" s="16"/>
      <c r="J8" s="15"/>
      <c r="K8" s="46">
        <v>-0.05</v>
      </c>
      <c r="L8" s="5"/>
      <c r="M8" s="5"/>
      <c r="N8" s="5"/>
      <c r="O8" s="5"/>
      <c r="P8" s="5"/>
    </row>
    <row r="9" spans="1:16" ht="15.75" thickBot="1">
      <c r="A9" s="5"/>
      <c r="B9" s="5"/>
      <c r="C9" s="5"/>
      <c r="D9" s="5"/>
      <c r="E9" s="5"/>
      <c r="F9" s="5"/>
      <c r="G9" s="5"/>
      <c r="H9" s="5"/>
      <c r="I9" s="17"/>
      <c r="J9" s="5"/>
      <c r="K9" s="5"/>
      <c r="L9" s="5"/>
      <c r="M9" s="5"/>
      <c r="N9" s="5"/>
      <c r="O9" s="5"/>
      <c r="P9" s="5"/>
    </row>
    <row r="10" spans="1:16" ht="15.75" thickBot="1">
      <c r="A10" s="18" t="s">
        <v>6</v>
      </c>
      <c r="B10" s="340">
        <v>3</v>
      </c>
      <c r="C10" s="341"/>
      <c r="D10" s="342"/>
      <c r="E10" s="49"/>
      <c r="F10" s="337">
        <v>2</v>
      </c>
      <c r="G10" s="337"/>
      <c r="H10" s="337"/>
      <c r="I10" s="50"/>
      <c r="J10" s="338">
        <v>3</v>
      </c>
      <c r="K10" s="338"/>
      <c r="L10" s="338"/>
      <c r="M10" s="49"/>
      <c r="N10" s="338">
        <v>2</v>
      </c>
      <c r="O10" s="338"/>
      <c r="P10" s="339"/>
    </row>
    <row r="11" spans="1:16" ht="15.75" thickBot="1">
      <c r="A11" s="19" t="s">
        <v>7</v>
      </c>
      <c r="B11" s="20" t="s">
        <v>8</v>
      </c>
      <c r="C11" s="21" t="s">
        <v>9</v>
      </c>
      <c r="D11" s="22" t="s">
        <v>10</v>
      </c>
      <c r="E11" s="23"/>
      <c r="F11" s="24" t="s">
        <v>8</v>
      </c>
      <c r="G11" s="21" t="s">
        <v>9</v>
      </c>
      <c r="H11" s="22" t="s">
        <v>10</v>
      </c>
      <c r="I11" s="25"/>
      <c r="J11" s="26" t="s">
        <v>8</v>
      </c>
      <c r="K11" s="21" t="s">
        <v>9</v>
      </c>
      <c r="L11" s="22" t="s">
        <v>10</v>
      </c>
      <c r="M11" s="23"/>
      <c r="N11" s="24" t="s">
        <v>8</v>
      </c>
      <c r="O11" s="21" t="s">
        <v>9</v>
      </c>
      <c r="P11" s="22" t="s">
        <v>10</v>
      </c>
    </row>
    <row r="12" spans="1:16" ht="15">
      <c r="A12" s="27"/>
      <c r="B12" s="28"/>
      <c r="C12" s="29"/>
      <c r="D12" s="30"/>
      <c r="E12" s="31"/>
      <c r="F12" s="32"/>
      <c r="G12" s="29"/>
      <c r="H12" s="30"/>
      <c r="I12" s="33"/>
      <c r="J12" s="34"/>
      <c r="K12" s="29"/>
      <c r="L12" s="30"/>
      <c r="M12" s="31"/>
      <c r="N12" s="32"/>
      <c r="O12" s="29"/>
      <c r="P12" s="30"/>
    </row>
    <row r="13" spans="1:16" ht="15">
      <c r="A13" s="35">
        <v>1</v>
      </c>
      <c r="B13" s="51">
        <f t="shared" ref="B13:B32" si="0">IF(($A13&lt;B$10),1,IF(AND($A13&gt;=$C$7,$C$7&gt;0),ROUND(B12+$C$8,4),IF(AND($A13&gt;=$C$4,$C$4&gt;0),ROUND(B12+$C$5,4),$C$2)))</f>
        <v>1</v>
      </c>
      <c r="C13" s="52">
        <f t="shared" ref="C13:C32" si="1">IF($A13&lt;B$10, $C$1, ROUND(C12*B13, 3))</f>
        <v>0.01</v>
      </c>
      <c r="D13" s="53">
        <f>C13</f>
        <v>0.01</v>
      </c>
      <c r="E13" s="54"/>
      <c r="F13" s="55">
        <f t="shared" ref="F13:F32" si="2">IF(($A13&lt;F$10),1,IF(AND($A13&gt;=$C$7,$C$7&gt;0),ROUND(F12+$C$8,4),IF(AND($A13&gt;=$C$4,$C$4&gt;0),ROUND(F12+$C$5,4),$C$2)))</f>
        <v>1</v>
      </c>
      <c r="G13" s="52">
        <f t="shared" ref="G13:G32" si="3">IF($A13&lt;F$10, $C$1, ROUND(G12*F13, 3))</f>
        <v>0.01</v>
      </c>
      <c r="H13" s="53">
        <f>G13</f>
        <v>0.01</v>
      </c>
      <c r="I13" s="56"/>
      <c r="J13" s="57">
        <f t="shared" ref="J13:J32" si="4">IF(($A13&lt;J$10),1,IF(AND($A13&gt;=$K$7,$K$7&gt;0),ROUND(J12+$K$8,4),IF(AND($A13&gt;=$K$4,$K$4&gt;0),ROUND(J12+$K$5,4),$K$2)))</f>
        <v>1</v>
      </c>
      <c r="K13" s="52">
        <f t="shared" ref="K13:K32" si="5">IF($A13&lt;J$10, $K$1, ROUND(K12*J13, 3))</f>
        <v>0.01</v>
      </c>
      <c r="L13" s="53">
        <f>K13</f>
        <v>0.01</v>
      </c>
      <c r="M13" s="54"/>
      <c r="N13" s="55">
        <f t="shared" ref="N13:N32" si="6">IF(($A13&lt;N$10),1,IF(AND($A13&gt;=$K$7,$K$7&gt;0),ROUND(N12+$K$8,4),IF(AND($A13&gt;=$K$4,$K$4&gt;0),ROUND(N12+$K$5,4),$K$2)))</f>
        <v>1</v>
      </c>
      <c r="O13" s="52">
        <f t="shared" ref="O13:O32" si="7">IF($A13&lt;N$10, $K$1, ROUND(O12*N13, 3))</f>
        <v>0.01</v>
      </c>
      <c r="P13" s="53">
        <f>O13</f>
        <v>0.01</v>
      </c>
    </row>
    <row r="14" spans="1:16" ht="15">
      <c r="A14" s="35">
        <v>2</v>
      </c>
      <c r="B14" s="51">
        <f t="shared" si="0"/>
        <v>1</v>
      </c>
      <c r="C14" s="52">
        <f t="shared" si="1"/>
        <v>0.01</v>
      </c>
      <c r="D14" s="53">
        <f t="shared" ref="D14:D32" si="8">D13+C14</f>
        <v>0.02</v>
      </c>
      <c r="E14" s="54"/>
      <c r="F14" s="55">
        <f t="shared" si="2"/>
        <v>1.4</v>
      </c>
      <c r="G14" s="52">
        <f t="shared" si="3"/>
        <v>1.4E-2</v>
      </c>
      <c r="H14" s="53">
        <f t="shared" ref="H14:H32" si="9">H13+G14</f>
        <v>2.4E-2</v>
      </c>
      <c r="I14" s="56"/>
      <c r="J14" s="57">
        <f t="shared" si="4"/>
        <v>1</v>
      </c>
      <c r="K14" s="52">
        <f t="shared" si="5"/>
        <v>0.01</v>
      </c>
      <c r="L14" s="53">
        <f t="shared" ref="L14:L32" si="10">L13+K14</f>
        <v>0.02</v>
      </c>
      <c r="M14" s="54"/>
      <c r="N14" s="55">
        <f t="shared" si="6"/>
        <v>1.5</v>
      </c>
      <c r="O14" s="52">
        <f t="shared" si="7"/>
        <v>1.4999999999999999E-2</v>
      </c>
      <c r="P14" s="53">
        <f t="shared" ref="P14:P32" si="11">P13+O14</f>
        <v>2.5000000000000001E-2</v>
      </c>
    </row>
    <row r="15" spans="1:16" ht="15">
      <c r="A15" s="35">
        <v>3</v>
      </c>
      <c r="B15" s="51">
        <f t="shared" si="0"/>
        <v>1.4</v>
      </c>
      <c r="C15" s="52">
        <f t="shared" si="1"/>
        <v>1.4E-2</v>
      </c>
      <c r="D15" s="53">
        <f t="shared" si="8"/>
        <v>3.4000000000000002E-2</v>
      </c>
      <c r="E15" s="54"/>
      <c r="F15" s="55">
        <f t="shared" si="2"/>
        <v>1.4</v>
      </c>
      <c r="G15" s="52">
        <f t="shared" si="3"/>
        <v>0.02</v>
      </c>
      <c r="H15" s="53">
        <f t="shared" si="9"/>
        <v>4.3999999999999997E-2</v>
      </c>
      <c r="I15" s="56"/>
      <c r="J15" s="57">
        <f t="shared" si="4"/>
        <v>1.5</v>
      </c>
      <c r="K15" s="52">
        <f t="shared" si="5"/>
        <v>1.4999999999999999E-2</v>
      </c>
      <c r="L15" s="53">
        <f t="shared" si="10"/>
        <v>3.5000000000000003E-2</v>
      </c>
      <c r="M15" s="54"/>
      <c r="N15" s="55">
        <f t="shared" si="6"/>
        <v>1.5</v>
      </c>
      <c r="O15" s="52">
        <f t="shared" si="7"/>
        <v>2.3E-2</v>
      </c>
      <c r="P15" s="53">
        <f t="shared" si="11"/>
        <v>4.8000000000000001E-2</v>
      </c>
    </row>
    <row r="16" spans="1:16" ht="15">
      <c r="A16" s="35">
        <v>4</v>
      </c>
      <c r="B16" s="51">
        <f t="shared" si="0"/>
        <v>1.4</v>
      </c>
      <c r="C16" s="52">
        <f t="shared" si="1"/>
        <v>0.02</v>
      </c>
      <c r="D16" s="53">
        <f t="shared" si="8"/>
        <v>5.4000000000000006E-2</v>
      </c>
      <c r="E16" s="54"/>
      <c r="F16" s="55">
        <f t="shared" si="2"/>
        <v>1.4</v>
      </c>
      <c r="G16" s="52">
        <f t="shared" si="3"/>
        <v>2.8000000000000001E-2</v>
      </c>
      <c r="H16" s="53">
        <f t="shared" si="9"/>
        <v>7.1999999999999995E-2</v>
      </c>
      <c r="I16" s="56"/>
      <c r="J16" s="57">
        <f t="shared" si="4"/>
        <v>1.5</v>
      </c>
      <c r="K16" s="52">
        <f t="shared" si="5"/>
        <v>2.3E-2</v>
      </c>
      <c r="L16" s="53">
        <f t="shared" si="10"/>
        <v>5.8000000000000003E-2</v>
      </c>
      <c r="M16" s="54"/>
      <c r="N16" s="55">
        <f t="shared" si="6"/>
        <v>1.5</v>
      </c>
      <c r="O16" s="52">
        <f t="shared" si="7"/>
        <v>3.5000000000000003E-2</v>
      </c>
      <c r="P16" s="53">
        <f t="shared" si="11"/>
        <v>8.3000000000000004E-2</v>
      </c>
    </row>
    <row r="17" spans="1:16" ht="15">
      <c r="A17" s="35">
        <v>5</v>
      </c>
      <c r="B17" s="58">
        <f t="shared" si="0"/>
        <v>1.4</v>
      </c>
      <c r="C17" s="59">
        <f t="shared" si="1"/>
        <v>2.8000000000000001E-2</v>
      </c>
      <c r="D17" s="60">
        <f t="shared" si="8"/>
        <v>8.2000000000000003E-2</v>
      </c>
      <c r="E17" s="54"/>
      <c r="F17" s="61">
        <f t="shared" si="2"/>
        <v>1.4</v>
      </c>
      <c r="G17" s="59">
        <f t="shared" si="3"/>
        <v>3.9E-2</v>
      </c>
      <c r="H17" s="60">
        <f t="shared" si="9"/>
        <v>0.11099999999999999</v>
      </c>
      <c r="I17" s="56"/>
      <c r="J17" s="61">
        <f t="shared" si="4"/>
        <v>1.52</v>
      </c>
      <c r="K17" s="59">
        <f t="shared" si="5"/>
        <v>3.5000000000000003E-2</v>
      </c>
      <c r="L17" s="60">
        <f t="shared" si="10"/>
        <v>9.2999999999999999E-2</v>
      </c>
      <c r="M17" s="54"/>
      <c r="N17" s="61">
        <f t="shared" si="6"/>
        <v>1.52</v>
      </c>
      <c r="O17" s="59">
        <f t="shared" si="7"/>
        <v>5.2999999999999999E-2</v>
      </c>
      <c r="P17" s="60">
        <f t="shared" si="11"/>
        <v>0.13600000000000001</v>
      </c>
    </row>
    <row r="18" spans="1:16" ht="15">
      <c r="A18" s="35">
        <v>6</v>
      </c>
      <c r="B18" s="51">
        <f t="shared" si="0"/>
        <v>1.42</v>
      </c>
      <c r="C18" s="52">
        <f t="shared" si="1"/>
        <v>0.04</v>
      </c>
      <c r="D18" s="53">
        <f t="shared" si="8"/>
        <v>0.122</v>
      </c>
      <c r="E18" s="54"/>
      <c r="F18" s="55">
        <f t="shared" si="2"/>
        <v>1.42</v>
      </c>
      <c r="G18" s="52">
        <f t="shared" si="3"/>
        <v>5.5E-2</v>
      </c>
      <c r="H18" s="53">
        <f t="shared" si="9"/>
        <v>0.16599999999999998</v>
      </c>
      <c r="I18" s="56"/>
      <c r="J18" s="57">
        <f t="shared" si="4"/>
        <v>1.54</v>
      </c>
      <c r="K18" s="52">
        <f t="shared" si="5"/>
        <v>5.3999999999999999E-2</v>
      </c>
      <c r="L18" s="53">
        <f t="shared" si="10"/>
        <v>0.14699999999999999</v>
      </c>
      <c r="M18" s="54"/>
      <c r="N18" s="55">
        <f t="shared" si="6"/>
        <v>1.54</v>
      </c>
      <c r="O18" s="52">
        <f t="shared" si="7"/>
        <v>8.2000000000000003E-2</v>
      </c>
      <c r="P18" s="53">
        <f t="shared" si="11"/>
        <v>0.21800000000000003</v>
      </c>
    </row>
    <row r="19" spans="1:16" ht="15">
      <c r="A19" s="35">
        <v>7</v>
      </c>
      <c r="B19" s="51">
        <f t="shared" si="0"/>
        <v>1.44</v>
      </c>
      <c r="C19" s="52">
        <f t="shared" si="1"/>
        <v>5.8000000000000003E-2</v>
      </c>
      <c r="D19" s="53">
        <f t="shared" si="8"/>
        <v>0.18</v>
      </c>
      <c r="E19" s="54"/>
      <c r="F19" s="55">
        <f t="shared" si="2"/>
        <v>1.44</v>
      </c>
      <c r="G19" s="52">
        <f t="shared" si="3"/>
        <v>7.9000000000000001E-2</v>
      </c>
      <c r="H19" s="53">
        <f t="shared" si="9"/>
        <v>0.245</v>
      </c>
      <c r="I19" s="56"/>
      <c r="J19" s="57">
        <f t="shared" si="4"/>
        <v>1.56</v>
      </c>
      <c r="K19" s="52">
        <f t="shared" si="5"/>
        <v>8.4000000000000005E-2</v>
      </c>
      <c r="L19" s="53">
        <f t="shared" si="10"/>
        <v>0.23099999999999998</v>
      </c>
      <c r="M19" s="54"/>
      <c r="N19" s="55">
        <f t="shared" si="6"/>
        <v>1.56</v>
      </c>
      <c r="O19" s="52">
        <f t="shared" si="7"/>
        <v>0.128</v>
      </c>
      <c r="P19" s="53">
        <f t="shared" si="11"/>
        <v>0.34600000000000003</v>
      </c>
    </row>
    <row r="20" spans="1:16" ht="15">
      <c r="A20" s="35">
        <v>8</v>
      </c>
      <c r="B20" s="51">
        <f t="shared" si="0"/>
        <v>1.46</v>
      </c>
      <c r="C20" s="52">
        <f t="shared" si="1"/>
        <v>8.5000000000000006E-2</v>
      </c>
      <c r="D20" s="53">
        <f t="shared" si="8"/>
        <v>0.26500000000000001</v>
      </c>
      <c r="E20" s="54"/>
      <c r="F20" s="55">
        <f t="shared" si="2"/>
        <v>1.46</v>
      </c>
      <c r="G20" s="52">
        <f t="shared" si="3"/>
        <v>0.115</v>
      </c>
      <c r="H20" s="53">
        <f t="shared" si="9"/>
        <v>0.36</v>
      </c>
      <c r="I20" s="56"/>
      <c r="J20" s="57">
        <f t="shared" si="4"/>
        <v>1.58</v>
      </c>
      <c r="K20" s="52">
        <f t="shared" si="5"/>
        <v>0.13300000000000001</v>
      </c>
      <c r="L20" s="53">
        <f t="shared" si="10"/>
        <v>0.36399999999999999</v>
      </c>
      <c r="M20" s="54"/>
      <c r="N20" s="55">
        <f t="shared" si="6"/>
        <v>1.58</v>
      </c>
      <c r="O20" s="52">
        <f t="shared" si="7"/>
        <v>0.20200000000000001</v>
      </c>
      <c r="P20" s="53">
        <f t="shared" si="11"/>
        <v>0.54800000000000004</v>
      </c>
    </row>
    <row r="21" spans="1:16" ht="15">
      <c r="A21" s="35">
        <v>9</v>
      </c>
      <c r="B21" s="51">
        <f t="shared" si="0"/>
        <v>1.48</v>
      </c>
      <c r="C21" s="52">
        <f t="shared" si="1"/>
        <v>0.126</v>
      </c>
      <c r="D21" s="53">
        <f t="shared" si="8"/>
        <v>0.39100000000000001</v>
      </c>
      <c r="E21" s="54"/>
      <c r="F21" s="55">
        <f t="shared" si="2"/>
        <v>1.48</v>
      </c>
      <c r="G21" s="52">
        <f t="shared" si="3"/>
        <v>0.17</v>
      </c>
      <c r="H21" s="53">
        <f t="shared" si="9"/>
        <v>0.53</v>
      </c>
      <c r="I21" s="56"/>
      <c r="J21" s="57">
        <f t="shared" si="4"/>
        <v>1.6</v>
      </c>
      <c r="K21" s="52">
        <f t="shared" si="5"/>
        <v>0.21299999999999999</v>
      </c>
      <c r="L21" s="53">
        <f t="shared" si="10"/>
        <v>0.57699999999999996</v>
      </c>
      <c r="M21" s="54"/>
      <c r="N21" s="55">
        <f t="shared" si="6"/>
        <v>1.6</v>
      </c>
      <c r="O21" s="52">
        <f t="shared" si="7"/>
        <v>0.32300000000000001</v>
      </c>
      <c r="P21" s="53">
        <f t="shared" si="11"/>
        <v>0.871</v>
      </c>
    </row>
    <row r="22" spans="1:16" ht="15">
      <c r="A22" s="35">
        <v>10</v>
      </c>
      <c r="B22" s="58">
        <f t="shared" si="0"/>
        <v>1.5</v>
      </c>
      <c r="C22" s="59">
        <f t="shared" si="1"/>
        <v>0.189</v>
      </c>
      <c r="D22" s="60">
        <f t="shared" si="8"/>
        <v>0.58000000000000007</v>
      </c>
      <c r="E22" s="54"/>
      <c r="F22" s="61">
        <f t="shared" si="2"/>
        <v>1.5</v>
      </c>
      <c r="G22" s="59">
        <f t="shared" si="3"/>
        <v>0.255</v>
      </c>
      <c r="H22" s="60">
        <f t="shared" si="9"/>
        <v>0.78500000000000003</v>
      </c>
      <c r="I22" s="56"/>
      <c r="J22" s="61">
        <f t="shared" si="4"/>
        <v>1.55</v>
      </c>
      <c r="K22" s="59">
        <f t="shared" si="5"/>
        <v>0.33</v>
      </c>
      <c r="L22" s="60">
        <f t="shared" si="10"/>
        <v>0.90700000000000003</v>
      </c>
      <c r="M22" s="54"/>
      <c r="N22" s="61">
        <f t="shared" si="6"/>
        <v>1.55</v>
      </c>
      <c r="O22" s="59">
        <f t="shared" si="7"/>
        <v>0.501</v>
      </c>
      <c r="P22" s="60">
        <f t="shared" si="11"/>
        <v>1.3719999999999999</v>
      </c>
    </row>
    <row r="23" spans="1:16" ht="15">
      <c r="A23" s="35">
        <v>11</v>
      </c>
      <c r="B23" s="51">
        <f t="shared" si="0"/>
        <v>1.45</v>
      </c>
      <c r="C23" s="52">
        <f t="shared" si="1"/>
        <v>0.27400000000000002</v>
      </c>
      <c r="D23" s="53">
        <f t="shared" si="8"/>
        <v>0.85400000000000009</v>
      </c>
      <c r="E23" s="54"/>
      <c r="F23" s="55">
        <f t="shared" si="2"/>
        <v>1.45</v>
      </c>
      <c r="G23" s="52">
        <f t="shared" si="3"/>
        <v>0.37</v>
      </c>
      <c r="H23" s="53">
        <f t="shared" si="9"/>
        <v>1.155</v>
      </c>
      <c r="I23" s="56"/>
      <c r="J23" s="57">
        <f t="shared" si="4"/>
        <v>1.5</v>
      </c>
      <c r="K23" s="52">
        <f t="shared" si="5"/>
        <v>0.495</v>
      </c>
      <c r="L23" s="53">
        <f t="shared" si="10"/>
        <v>1.4020000000000001</v>
      </c>
      <c r="M23" s="54"/>
      <c r="N23" s="55">
        <f t="shared" si="6"/>
        <v>1.5</v>
      </c>
      <c r="O23" s="52">
        <f t="shared" si="7"/>
        <v>0.752</v>
      </c>
      <c r="P23" s="53">
        <f t="shared" si="11"/>
        <v>2.1239999999999997</v>
      </c>
    </row>
    <row r="24" spans="1:16" ht="15">
      <c r="A24" s="35">
        <v>12</v>
      </c>
      <c r="B24" s="51">
        <f t="shared" si="0"/>
        <v>1.4</v>
      </c>
      <c r="C24" s="52">
        <f t="shared" si="1"/>
        <v>0.38400000000000001</v>
      </c>
      <c r="D24" s="53">
        <f t="shared" si="8"/>
        <v>1.238</v>
      </c>
      <c r="E24" s="54"/>
      <c r="F24" s="55">
        <f t="shared" si="2"/>
        <v>1.4</v>
      </c>
      <c r="G24" s="52">
        <f t="shared" si="3"/>
        <v>0.51800000000000002</v>
      </c>
      <c r="H24" s="53">
        <f t="shared" si="9"/>
        <v>1.673</v>
      </c>
      <c r="I24" s="56"/>
      <c r="J24" s="57">
        <f t="shared" si="4"/>
        <v>1.45</v>
      </c>
      <c r="K24" s="52">
        <f t="shared" si="5"/>
        <v>0.71799999999999997</v>
      </c>
      <c r="L24" s="53">
        <f t="shared" si="10"/>
        <v>2.12</v>
      </c>
      <c r="M24" s="54"/>
      <c r="N24" s="55">
        <f t="shared" si="6"/>
        <v>1.45</v>
      </c>
      <c r="O24" s="52">
        <f t="shared" si="7"/>
        <v>1.0900000000000001</v>
      </c>
      <c r="P24" s="53">
        <f t="shared" si="11"/>
        <v>3.2139999999999995</v>
      </c>
    </row>
    <row r="25" spans="1:16" ht="15">
      <c r="A25" s="35">
        <v>13</v>
      </c>
      <c r="B25" s="51">
        <f t="shared" si="0"/>
        <v>1.35</v>
      </c>
      <c r="C25" s="52">
        <f t="shared" si="1"/>
        <v>0.51800000000000002</v>
      </c>
      <c r="D25" s="53">
        <f t="shared" si="8"/>
        <v>1.756</v>
      </c>
      <c r="E25" s="54"/>
      <c r="F25" s="55">
        <f t="shared" si="2"/>
        <v>1.35</v>
      </c>
      <c r="G25" s="52">
        <f t="shared" si="3"/>
        <v>0.69899999999999995</v>
      </c>
      <c r="H25" s="53">
        <f t="shared" si="9"/>
        <v>2.3719999999999999</v>
      </c>
      <c r="I25" s="56"/>
      <c r="J25" s="57">
        <f t="shared" si="4"/>
        <v>1.4</v>
      </c>
      <c r="K25" s="52">
        <f t="shared" si="5"/>
        <v>1.0049999999999999</v>
      </c>
      <c r="L25" s="53">
        <f t="shared" si="10"/>
        <v>3.125</v>
      </c>
      <c r="M25" s="54"/>
      <c r="N25" s="55">
        <f t="shared" si="6"/>
        <v>1.4</v>
      </c>
      <c r="O25" s="52">
        <f t="shared" si="7"/>
        <v>1.526</v>
      </c>
      <c r="P25" s="53">
        <f t="shared" si="11"/>
        <v>4.7399999999999993</v>
      </c>
    </row>
    <row r="26" spans="1:16" ht="15">
      <c r="A26" s="35">
        <v>14</v>
      </c>
      <c r="B26" s="51">
        <f t="shared" si="0"/>
        <v>1.3</v>
      </c>
      <c r="C26" s="52">
        <f t="shared" si="1"/>
        <v>0.67300000000000004</v>
      </c>
      <c r="D26" s="53">
        <f t="shared" si="8"/>
        <v>2.4290000000000003</v>
      </c>
      <c r="E26" s="54"/>
      <c r="F26" s="55">
        <f t="shared" si="2"/>
        <v>1.3</v>
      </c>
      <c r="G26" s="52">
        <f t="shared" si="3"/>
        <v>0.90900000000000003</v>
      </c>
      <c r="H26" s="53">
        <f t="shared" si="9"/>
        <v>3.2809999999999997</v>
      </c>
      <c r="I26" s="56"/>
      <c r="J26" s="57">
        <f t="shared" si="4"/>
        <v>1.35</v>
      </c>
      <c r="K26" s="52">
        <f t="shared" si="5"/>
        <v>1.357</v>
      </c>
      <c r="L26" s="53">
        <f t="shared" si="10"/>
        <v>4.4820000000000002</v>
      </c>
      <c r="M26" s="54"/>
      <c r="N26" s="55">
        <f t="shared" si="6"/>
        <v>1.35</v>
      </c>
      <c r="O26" s="52">
        <f t="shared" si="7"/>
        <v>2.06</v>
      </c>
      <c r="P26" s="53">
        <f t="shared" si="11"/>
        <v>6.7999999999999989</v>
      </c>
    </row>
    <row r="27" spans="1:16" ht="15">
      <c r="A27" s="35">
        <v>15</v>
      </c>
      <c r="B27" s="58">
        <f t="shared" si="0"/>
        <v>1.25</v>
      </c>
      <c r="C27" s="59">
        <f t="shared" si="1"/>
        <v>0.84099999999999997</v>
      </c>
      <c r="D27" s="60">
        <f t="shared" si="8"/>
        <v>3.2700000000000005</v>
      </c>
      <c r="E27" s="54"/>
      <c r="F27" s="61">
        <f t="shared" si="2"/>
        <v>1.25</v>
      </c>
      <c r="G27" s="59">
        <f t="shared" si="3"/>
        <v>1.1359999999999999</v>
      </c>
      <c r="H27" s="60">
        <f t="shared" si="9"/>
        <v>4.4169999999999998</v>
      </c>
      <c r="I27" s="56"/>
      <c r="J27" s="61">
        <f t="shared" si="4"/>
        <v>1.3</v>
      </c>
      <c r="K27" s="59">
        <f t="shared" si="5"/>
        <v>1.764</v>
      </c>
      <c r="L27" s="60">
        <f t="shared" si="10"/>
        <v>6.2460000000000004</v>
      </c>
      <c r="M27" s="54"/>
      <c r="N27" s="61">
        <f t="shared" si="6"/>
        <v>1.3</v>
      </c>
      <c r="O27" s="59">
        <f t="shared" si="7"/>
        <v>2.6779999999999999</v>
      </c>
      <c r="P27" s="60">
        <f t="shared" si="11"/>
        <v>9.477999999999998</v>
      </c>
    </row>
    <row r="28" spans="1:16" ht="15">
      <c r="A28" s="35">
        <v>16</v>
      </c>
      <c r="B28" s="51">
        <f t="shared" si="0"/>
        <v>1.2</v>
      </c>
      <c r="C28" s="52">
        <f t="shared" si="1"/>
        <v>1.0089999999999999</v>
      </c>
      <c r="D28" s="53">
        <f t="shared" si="8"/>
        <v>4.2789999999999999</v>
      </c>
      <c r="E28" s="54"/>
      <c r="F28" s="55">
        <f t="shared" si="2"/>
        <v>1.2</v>
      </c>
      <c r="G28" s="52">
        <f t="shared" si="3"/>
        <v>1.363</v>
      </c>
      <c r="H28" s="53">
        <f t="shared" si="9"/>
        <v>5.7799999999999994</v>
      </c>
      <c r="I28" s="56"/>
      <c r="J28" s="57">
        <f t="shared" si="4"/>
        <v>1.25</v>
      </c>
      <c r="K28" s="52">
        <f t="shared" si="5"/>
        <v>2.2050000000000001</v>
      </c>
      <c r="L28" s="53">
        <f t="shared" si="10"/>
        <v>8.4510000000000005</v>
      </c>
      <c r="M28" s="54"/>
      <c r="N28" s="55">
        <f t="shared" si="6"/>
        <v>1.25</v>
      </c>
      <c r="O28" s="52">
        <f t="shared" si="7"/>
        <v>3.3479999999999999</v>
      </c>
      <c r="P28" s="53">
        <f t="shared" si="11"/>
        <v>12.825999999999997</v>
      </c>
    </row>
    <row r="29" spans="1:16" ht="15">
      <c r="A29" s="35">
        <v>17</v>
      </c>
      <c r="B29" s="51">
        <f t="shared" si="0"/>
        <v>1.1499999999999999</v>
      </c>
      <c r="C29" s="52">
        <f t="shared" si="1"/>
        <v>1.1599999999999999</v>
      </c>
      <c r="D29" s="53">
        <f t="shared" si="8"/>
        <v>5.4390000000000001</v>
      </c>
      <c r="E29" s="54"/>
      <c r="F29" s="55">
        <f t="shared" si="2"/>
        <v>1.1499999999999999</v>
      </c>
      <c r="G29" s="52">
        <f t="shared" si="3"/>
        <v>1.5669999999999999</v>
      </c>
      <c r="H29" s="53">
        <f t="shared" si="9"/>
        <v>7.3469999999999995</v>
      </c>
      <c r="I29" s="56"/>
      <c r="J29" s="57">
        <f t="shared" si="4"/>
        <v>1.2</v>
      </c>
      <c r="K29" s="52">
        <f t="shared" si="5"/>
        <v>2.6459999999999999</v>
      </c>
      <c r="L29" s="53">
        <f t="shared" si="10"/>
        <v>11.097000000000001</v>
      </c>
      <c r="M29" s="54"/>
      <c r="N29" s="55">
        <f t="shared" si="6"/>
        <v>1.2</v>
      </c>
      <c r="O29" s="52">
        <f t="shared" si="7"/>
        <v>4.0179999999999998</v>
      </c>
      <c r="P29" s="53">
        <f t="shared" si="11"/>
        <v>16.843999999999998</v>
      </c>
    </row>
    <row r="30" spans="1:16" ht="15">
      <c r="A30" s="35">
        <v>18</v>
      </c>
      <c r="B30" s="51">
        <f t="shared" si="0"/>
        <v>1.1000000000000001</v>
      </c>
      <c r="C30" s="52">
        <f t="shared" si="1"/>
        <v>1.276</v>
      </c>
      <c r="D30" s="53">
        <f t="shared" si="8"/>
        <v>6.7149999999999999</v>
      </c>
      <c r="E30" s="54"/>
      <c r="F30" s="55">
        <f t="shared" si="2"/>
        <v>1.1000000000000001</v>
      </c>
      <c r="G30" s="52">
        <f t="shared" si="3"/>
        <v>1.724</v>
      </c>
      <c r="H30" s="53">
        <f t="shared" si="9"/>
        <v>9.0709999999999997</v>
      </c>
      <c r="I30" s="56"/>
      <c r="J30" s="57">
        <f t="shared" si="4"/>
        <v>1.1499999999999999</v>
      </c>
      <c r="K30" s="52">
        <f t="shared" si="5"/>
        <v>3.0430000000000001</v>
      </c>
      <c r="L30" s="53">
        <f t="shared" si="10"/>
        <v>14.14</v>
      </c>
      <c r="M30" s="54"/>
      <c r="N30" s="55">
        <f t="shared" si="6"/>
        <v>1.1499999999999999</v>
      </c>
      <c r="O30" s="52">
        <f t="shared" si="7"/>
        <v>4.6210000000000004</v>
      </c>
      <c r="P30" s="53">
        <f t="shared" si="11"/>
        <v>21.464999999999996</v>
      </c>
    </row>
    <row r="31" spans="1:16" ht="15">
      <c r="A31" s="35">
        <v>19</v>
      </c>
      <c r="B31" s="51">
        <f t="shared" si="0"/>
        <v>1.05</v>
      </c>
      <c r="C31" s="52">
        <f t="shared" si="1"/>
        <v>1.34</v>
      </c>
      <c r="D31" s="53">
        <f t="shared" si="8"/>
        <v>8.0549999999999997</v>
      </c>
      <c r="E31" s="54"/>
      <c r="F31" s="55">
        <f t="shared" si="2"/>
        <v>1.05</v>
      </c>
      <c r="G31" s="52">
        <f t="shared" si="3"/>
        <v>1.81</v>
      </c>
      <c r="H31" s="53">
        <f t="shared" si="9"/>
        <v>10.881</v>
      </c>
      <c r="I31" s="56"/>
      <c r="J31" s="57">
        <f t="shared" si="4"/>
        <v>1.1000000000000001</v>
      </c>
      <c r="K31" s="52">
        <f t="shared" si="5"/>
        <v>3.347</v>
      </c>
      <c r="L31" s="53">
        <f t="shared" si="10"/>
        <v>17.487000000000002</v>
      </c>
      <c r="M31" s="54"/>
      <c r="N31" s="55">
        <f t="shared" si="6"/>
        <v>1.1000000000000001</v>
      </c>
      <c r="O31" s="52">
        <f t="shared" si="7"/>
        <v>5.0830000000000002</v>
      </c>
      <c r="P31" s="53">
        <f t="shared" si="11"/>
        <v>26.547999999999995</v>
      </c>
    </row>
    <row r="32" spans="1:16" ht="15.75" thickBot="1">
      <c r="A32" s="36">
        <v>20</v>
      </c>
      <c r="B32" s="62">
        <f t="shared" si="0"/>
        <v>1</v>
      </c>
      <c r="C32" s="63">
        <f t="shared" si="1"/>
        <v>1.34</v>
      </c>
      <c r="D32" s="64">
        <f t="shared" si="8"/>
        <v>9.3949999999999996</v>
      </c>
      <c r="E32" s="65"/>
      <c r="F32" s="66">
        <f t="shared" si="2"/>
        <v>1</v>
      </c>
      <c r="G32" s="63">
        <f t="shared" si="3"/>
        <v>1.81</v>
      </c>
      <c r="H32" s="64">
        <f t="shared" si="9"/>
        <v>12.691000000000001</v>
      </c>
      <c r="I32" s="67"/>
      <c r="J32" s="68">
        <f t="shared" si="4"/>
        <v>1.05</v>
      </c>
      <c r="K32" s="63">
        <f t="shared" si="5"/>
        <v>3.5139999999999998</v>
      </c>
      <c r="L32" s="64">
        <f t="shared" si="10"/>
        <v>21.001000000000001</v>
      </c>
      <c r="M32" s="65"/>
      <c r="N32" s="66">
        <f t="shared" si="6"/>
        <v>1.05</v>
      </c>
      <c r="O32" s="63">
        <f t="shared" si="7"/>
        <v>5.3369999999999997</v>
      </c>
      <c r="P32" s="64">
        <f t="shared" si="11"/>
        <v>31.884999999999994</v>
      </c>
    </row>
  </sheetData>
  <sheetProtection sheet="1" objects="1" scenarios="1"/>
  <protectedRanges>
    <protectedRange sqref="C1:C2 B10 D10:F10 K1:K2 H10:J10 P10 L10:N10" name="Диапазон1"/>
  </protectedRanges>
  <mergeCells count="4">
    <mergeCell ref="F10:H10"/>
    <mergeCell ref="J10:L10"/>
    <mergeCell ref="N10:P10"/>
    <mergeCell ref="B10:D10"/>
  </mergeCells>
  <phoneticPr fontId="2" type="noConversion"/>
  <pageMargins left="0.75" right="0.67" top="0.72" bottom="0.74" header="0.5" footer="0.5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P32"/>
  <sheetViews>
    <sheetView workbookViewId="0">
      <selection activeCell="L4" sqref="L4"/>
    </sheetView>
  </sheetViews>
  <sheetFormatPr defaultRowHeight="12.75"/>
  <cols>
    <col min="1" max="1" width="16.710937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>
      <c r="A1" s="73" t="s">
        <v>0</v>
      </c>
      <c r="B1" s="74"/>
      <c r="C1" s="37">
        <v>0.01</v>
      </c>
      <c r="D1" s="75"/>
      <c r="E1" s="76"/>
      <c r="F1" s="75"/>
      <c r="G1" s="37">
        <v>0.02</v>
      </c>
      <c r="H1" s="75"/>
      <c r="I1" s="77"/>
      <c r="J1" s="75"/>
      <c r="K1" s="37">
        <v>0.03</v>
      </c>
      <c r="L1" s="78"/>
      <c r="M1" s="79"/>
      <c r="N1" s="78"/>
      <c r="O1" s="37">
        <v>0.04</v>
      </c>
      <c r="P1" s="78"/>
    </row>
    <row r="2" spans="1:16" ht="15">
      <c r="A2" s="73" t="s">
        <v>1</v>
      </c>
      <c r="B2" s="74"/>
      <c r="C2" s="38">
        <v>1.4</v>
      </c>
      <c r="D2" s="75"/>
      <c r="E2" s="76"/>
      <c r="F2" s="75"/>
      <c r="G2" s="38">
        <v>1.4</v>
      </c>
      <c r="H2" s="75"/>
      <c r="I2" s="77"/>
      <c r="J2" s="75"/>
      <c r="K2" s="38">
        <v>1.4</v>
      </c>
      <c r="L2" s="78"/>
      <c r="M2" s="79"/>
      <c r="N2" s="78"/>
      <c r="O2" s="38">
        <v>1.4</v>
      </c>
      <c r="P2" s="78"/>
    </row>
    <row r="3" spans="1:16" ht="15">
      <c r="A3" s="73" t="s">
        <v>6</v>
      </c>
      <c r="B3" s="74"/>
      <c r="C3" s="69">
        <v>2</v>
      </c>
      <c r="D3" s="75"/>
      <c r="E3" s="76"/>
      <c r="F3" s="75"/>
      <c r="G3" s="69">
        <v>3</v>
      </c>
      <c r="H3" s="75"/>
      <c r="I3" s="77"/>
      <c r="J3" s="75"/>
      <c r="K3" s="69">
        <v>4</v>
      </c>
      <c r="L3" s="78"/>
      <c r="M3" s="79"/>
      <c r="N3" s="78"/>
      <c r="O3" s="69">
        <v>5</v>
      </c>
      <c r="P3" s="78"/>
    </row>
    <row r="4" spans="1:16" ht="15">
      <c r="A4" s="80"/>
      <c r="B4" s="74"/>
      <c r="C4" s="39"/>
      <c r="D4" s="81"/>
      <c r="E4" s="82"/>
      <c r="F4" s="81"/>
      <c r="G4" s="44"/>
      <c r="H4" s="81"/>
      <c r="I4" s="83"/>
      <c r="J4" s="81"/>
      <c r="K4" s="44"/>
      <c r="L4" s="78"/>
      <c r="M4" s="79"/>
      <c r="N4" s="78"/>
      <c r="O4" s="129"/>
      <c r="P4" s="78"/>
    </row>
    <row r="5" spans="1:16" ht="15">
      <c r="A5" s="84" t="s">
        <v>2</v>
      </c>
      <c r="B5" s="85"/>
      <c r="C5" s="40">
        <v>6</v>
      </c>
      <c r="D5" s="86"/>
      <c r="E5" s="87"/>
      <c r="F5" s="86"/>
      <c r="G5" s="40">
        <v>6</v>
      </c>
      <c r="H5" s="86"/>
      <c r="I5" s="88"/>
      <c r="J5" s="86"/>
      <c r="K5" s="40">
        <v>6</v>
      </c>
      <c r="L5" s="78"/>
      <c r="M5" s="79"/>
      <c r="N5" s="78"/>
      <c r="O5" s="40">
        <v>6</v>
      </c>
      <c r="P5" s="78"/>
    </row>
    <row r="6" spans="1:16" ht="15">
      <c r="A6" s="84" t="s">
        <v>3</v>
      </c>
      <c r="B6" s="85"/>
      <c r="C6" s="46">
        <v>0.01</v>
      </c>
      <c r="D6" s="89"/>
      <c r="E6" s="90"/>
      <c r="F6" s="89"/>
      <c r="G6" s="46">
        <v>0.01</v>
      </c>
      <c r="H6" s="89"/>
      <c r="I6" s="91"/>
      <c r="J6" s="89"/>
      <c r="K6" s="46">
        <v>0.01</v>
      </c>
      <c r="L6" s="92"/>
      <c r="M6" s="93"/>
      <c r="N6" s="92"/>
      <c r="O6" s="46">
        <v>0.01</v>
      </c>
      <c r="P6" s="92"/>
    </row>
    <row r="7" spans="1:16" ht="15">
      <c r="A7" s="80"/>
      <c r="B7" s="74"/>
      <c r="C7" s="42"/>
      <c r="D7" s="81"/>
      <c r="E7" s="82"/>
      <c r="F7" s="81"/>
      <c r="G7" s="44"/>
      <c r="H7" s="81"/>
      <c r="I7" s="83"/>
      <c r="J7" s="81"/>
      <c r="K7" s="47"/>
      <c r="L7" s="78"/>
      <c r="M7" s="79"/>
      <c r="N7" s="78"/>
      <c r="O7" s="129"/>
      <c r="P7" s="78"/>
    </row>
    <row r="8" spans="1:16" ht="15">
      <c r="A8" s="94" t="s">
        <v>4</v>
      </c>
      <c r="B8" s="95"/>
      <c r="C8" s="70">
        <v>0</v>
      </c>
      <c r="D8" s="96" t="s">
        <v>11</v>
      </c>
      <c r="E8" s="97"/>
      <c r="F8" s="96"/>
      <c r="G8" s="70">
        <v>0</v>
      </c>
      <c r="H8" s="96"/>
      <c r="I8" s="98"/>
      <c r="J8" s="96"/>
      <c r="K8" s="71">
        <v>0</v>
      </c>
      <c r="L8" s="99"/>
      <c r="M8" s="100"/>
      <c r="N8" s="99"/>
      <c r="O8" s="71">
        <v>0</v>
      </c>
      <c r="P8" s="99"/>
    </row>
    <row r="9" spans="1:16" ht="15">
      <c r="A9" s="94" t="s">
        <v>5</v>
      </c>
      <c r="B9" s="95"/>
      <c r="C9" s="72">
        <v>0</v>
      </c>
      <c r="D9" s="101"/>
      <c r="E9" s="102"/>
      <c r="F9" s="101"/>
      <c r="G9" s="72">
        <v>0</v>
      </c>
      <c r="H9" s="96"/>
      <c r="I9" s="98"/>
      <c r="J9" s="96"/>
      <c r="K9" s="72">
        <v>0</v>
      </c>
      <c r="L9" s="99"/>
      <c r="M9" s="100"/>
      <c r="N9" s="99"/>
      <c r="O9" s="72">
        <v>0</v>
      </c>
      <c r="P9" s="99"/>
    </row>
    <row r="10" spans="1:16" ht="15.75" thickBot="1">
      <c r="A10" s="78"/>
      <c r="B10" s="78"/>
      <c r="C10" s="78"/>
      <c r="D10" s="78"/>
      <c r="E10" s="103"/>
      <c r="F10" s="78"/>
      <c r="G10" s="78"/>
      <c r="H10" s="78"/>
      <c r="I10" s="104"/>
      <c r="J10" s="78"/>
      <c r="K10" s="78"/>
      <c r="L10" s="78"/>
      <c r="M10" s="79"/>
      <c r="N10" s="78"/>
      <c r="O10" s="78"/>
      <c r="P10" s="78"/>
    </row>
    <row r="11" spans="1:16" ht="15.75" thickBot="1">
      <c r="A11" s="105" t="s">
        <v>7</v>
      </c>
      <c r="B11" s="106" t="s">
        <v>8</v>
      </c>
      <c r="C11" s="107" t="s">
        <v>9</v>
      </c>
      <c r="D11" s="108" t="s">
        <v>10</v>
      </c>
      <c r="E11" s="109"/>
      <c r="F11" s="110" t="s">
        <v>8</v>
      </c>
      <c r="G11" s="107" t="s">
        <v>9</v>
      </c>
      <c r="H11" s="108" t="s">
        <v>10</v>
      </c>
      <c r="I11" s="111"/>
      <c r="J11" s="112" t="s">
        <v>8</v>
      </c>
      <c r="K11" s="107" t="s">
        <v>9</v>
      </c>
      <c r="L11" s="108" t="s">
        <v>10</v>
      </c>
      <c r="M11" s="113"/>
      <c r="N11" s="110" t="s">
        <v>8</v>
      </c>
      <c r="O11" s="107" t="s">
        <v>9</v>
      </c>
      <c r="P11" s="108" t="s">
        <v>10</v>
      </c>
    </row>
    <row r="12" spans="1:16" ht="15">
      <c r="A12" s="114"/>
      <c r="B12" s="115"/>
      <c r="C12" s="116"/>
      <c r="D12" s="117"/>
      <c r="E12" s="118"/>
      <c r="F12" s="119"/>
      <c r="G12" s="116"/>
      <c r="H12" s="117"/>
      <c r="I12" s="120"/>
      <c r="J12" s="121"/>
      <c r="K12" s="116"/>
      <c r="L12" s="117"/>
      <c r="M12" s="122"/>
      <c r="N12" s="119"/>
      <c r="O12" s="116"/>
      <c r="P12" s="117"/>
    </row>
    <row r="13" spans="1:16" ht="15">
      <c r="A13" s="123">
        <v>1</v>
      </c>
      <c r="B13" s="51">
        <f>IF(($A13&lt;C$3),1,IF(AND($A13&gt;=C$8,C$8&gt;0),ROUND(B12+C$9,4),IF(AND($A13&gt;=C$5,C$5&gt;0),ROUND(B12+C$6,4),C$2)))</f>
        <v>1</v>
      </c>
      <c r="C13" s="161">
        <f>IF($A13&lt;C$3, C$1, ROUND(C12*B13, 3))</f>
        <v>0.01</v>
      </c>
      <c r="D13" s="53">
        <f>C13</f>
        <v>0.01</v>
      </c>
      <c r="E13" s="124"/>
      <c r="F13" s="55">
        <f t="shared" ref="F13:F32" si="0">IF(($A13&lt;G$3),1,IF(AND($A13&gt;=G$8,G$8&gt;0),ROUND(F12+G$9,4),IF(AND($A13&gt;=G$5,G$5&gt;0),ROUND(F12+G$6,4),G$2)))</f>
        <v>1</v>
      </c>
      <c r="G13" s="161">
        <f t="shared" ref="G13:G32" si="1">IF($A13&lt;G$3, G$1, ROUND(G12*F13, 3))</f>
        <v>0.02</v>
      </c>
      <c r="H13" s="53">
        <f>G13</f>
        <v>0.02</v>
      </c>
      <c r="I13" s="56"/>
      <c r="J13" s="57">
        <f t="shared" ref="J13:J32" si="2">IF(($A13&lt;K$3),1,IF(AND($A13&gt;=K$8,K$8&gt;0),ROUND(J12+K$9,4),IF(AND($A13&gt;=K$5,K$5&gt;0),ROUND(J12+K$6,4),K$2)))</f>
        <v>1</v>
      </c>
      <c r="K13" s="161">
        <f t="shared" ref="K13:K32" si="3">IF($A13&lt;K$3, K$1, ROUND(K12*J13, 3))</f>
        <v>0.03</v>
      </c>
      <c r="L13" s="53">
        <f>K13</f>
        <v>0.03</v>
      </c>
      <c r="M13" s="125"/>
      <c r="N13" s="55">
        <f t="shared" ref="N13:N32" si="4">IF(($A13&lt;O$3),1,IF(AND($A13&gt;=O$8,O$8&gt;0),ROUND(N12+O$9,4),IF(AND($A13&gt;=O$5,O$5&gt;0),ROUND(N12+O$6,4),O$2)))</f>
        <v>1</v>
      </c>
      <c r="O13" s="161">
        <f t="shared" ref="O13:O32" si="5">IF($A13&lt;O$3, O$1, ROUND(O12*N13, 3))</f>
        <v>0.04</v>
      </c>
      <c r="P13" s="53">
        <f>O13</f>
        <v>0.04</v>
      </c>
    </row>
    <row r="14" spans="1:16" ht="15">
      <c r="A14" s="123">
        <v>2</v>
      </c>
      <c r="B14" s="51">
        <f t="shared" ref="B14:B32" si="6">IF(($A14&lt;C$3),1,IF(AND($A14&gt;=C$8,C$8&gt;0),ROUND(B13+C$9,4),IF(AND($A14&gt;=C$5,C$5&gt;0),ROUND(B13+C$6,4),C$2)))</f>
        <v>1.4</v>
      </c>
      <c r="C14" s="161">
        <f t="shared" ref="C14:C32" si="7">IF($A14&lt;C$3, C$1, ROUND(C13*B14, 3))</f>
        <v>1.4E-2</v>
      </c>
      <c r="D14" s="53">
        <f t="shared" ref="D14:D32" si="8">D13+C14</f>
        <v>2.4E-2</v>
      </c>
      <c r="E14" s="124"/>
      <c r="F14" s="55">
        <f t="shared" si="0"/>
        <v>1</v>
      </c>
      <c r="G14" s="161">
        <f t="shared" si="1"/>
        <v>0.02</v>
      </c>
      <c r="H14" s="53">
        <f t="shared" ref="H14:H32" si="9">H13+G14</f>
        <v>0.04</v>
      </c>
      <c r="I14" s="56"/>
      <c r="J14" s="57">
        <f t="shared" si="2"/>
        <v>1</v>
      </c>
      <c r="K14" s="161">
        <f t="shared" si="3"/>
        <v>0.03</v>
      </c>
      <c r="L14" s="53">
        <f t="shared" ref="L14:L32" si="10">L13+K14</f>
        <v>0.06</v>
      </c>
      <c r="M14" s="125"/>
      <c r="N14" s="55">
        <f t="shared" si="4"/>
        <v>1</v>
      </c>
      <c r="O14" s="161">
        <f t="shared" si="5"/>
        <v>0.04</v>
      </c>
      <c r="P14" s="53">
        <f t="shared" ref="P14:P32" si="11">P13+O14</f>
        <v>0.08</v>
      </c>
    </row>
    <row r="15" spans="1:16" ht="15">
      <c r="A15" s="123">
        <v>3</v>
      </c>
      <c r="B15" s="51">
        <f t="shared" si="6"/>
        <v>1.4</v>
      </c>
      <c r="C15" s="161">
        <f t="shared" si="7"/>
        <v>0.02</v>
      </c>
      <c r="D15" s="53">
        <f t="shared" si="8"/>
        <v>4.3999999999999997E-2</v>
      </c>
      <c r="E15" s="124"/>
      <c r="F15" s="55">
        <f t="shared" si="0"/>
        <v>1.4</v>
      </c>
      <c r="G15" s="161">
        <f t="shared" si="1"/>
        <v>2.8000000000000001E-2</v>
      </c>
      <c r="H15" s="53">
        <f t="shared" si="9"/>
        <v>6.8000000000000005E-2</v>
      </c>
      <c r="I15" s="56"/>
      <c r="J15" s="57">
        <f t="shared" si="2"/>
        <v>1</v>
      </c>
      <c r="K15" s="161">
        <f t="shared" si="3"/>
        <v>0.03</v>
      </c>
      <c r="L15" s="53">
        <f t="shared" si="10"/>
        <v>0.09</v>
      </c>
      <c r="M15" s="125"/>
      <c r="N15" s="55">
        <f t="shared" si="4"/>
        <v>1</v>
      </c>
      <c r="O15" s="161">
        <f t="shared" si="5"/>
        <v>0.04</v>
      </c>
      <c r="P15" s="53">
        <f t="shared" si="11"/>
        <v>0.12</v>
      </c>
    </row>
    <row r="16" spans="1:16" ht="15">
      <c r="A16" s="123">
        <v>4</v>
      </c>
      <c r="B16" s="51">
        <f t="shared" si="6"/>
        <v>1.4</v>
      </c>
      <c r="C16" s="161">
        <f t="shared" si="7"/>
        <v>2.8000000000000001E-2</v>
      </c>
      <c r="D16" s="53">
        <f t="shared" si="8"/>
        <v>7.1999999999999995E-2</v>
      </c>
      <c r="E16" s="124"/>
      <c r="F16" s="55">
        <f t="shared" si="0"/>
        <v>1.4</v>
      </c>
      <c r="G16" s="161">
        <f t="shared" si="1"/>
        <v>3.9E-2</v>
      </c>
      <c r="H16" s="53">
        <f t="shared" si="9"/>
        <v>0.10700000000000001</v>
      </c>
      <c r="I16" s="56"/>
      <c r="J16" s="57">
        <f t="shared" si="2"/>
        <v>1.4</v>
      </c>
      <c r="K16" s="161">
        <f t="shared" si="3"/>
        <v>4.2000000000000003E-2</v>
      </c>
      <c r="L16" s="53">
        <f t="shared" si="10"/>
        <v>0.13200000000000001</v>
      </c>
      <c r="M16" s="125"/>
      <c r="N16" s="55">
        <f t="shared" si="4"/>
        <v>1</v>
      </c>
      <c r="O16" s="161">
        <f t="shared" si="5"/>
        <v>0.04</v>
      </c>
      <c r="P16" s="53">
        <f t="shared" si="11"/>
        <v>0.16</v>
      </c>
    </row>
    <row r="17" spans="1:16" ht="15">
      <c r="A17" s="123">
        <v>5</v>
      </c>
      <c r="B17" s="58">
        <f t="shared" si="6"/>
        <v>1.4</v>
      </c>
      <c r="C17" s="59">
        <f t="shared" si="7"/>
        <v>3.9E-2</v>
      </c>
      <c r="D17" s="60">
        <f t="shared" si="8"/>
        <v>0.11099999999999999</v>
      </c>
      <c r="E17" s="54"/>
      <c r="F17" s="61">
        <f t="shared" si="0"/>
        <v>1.4</v>
      </c>
      <c r="G17" s="59">
        <f t="shared" si="1"/>
        <v>5.5E-2</v>
      </c>
      <c r="H17" s="60">
        <f t="shared" si="9"/>
        <v>0.16200000000000001</v>
      </c>
      <c r="I17" s="56"/>
      <c r="J17" s="61">
        <f t="shared" si="2"/>
        <v>1.4</v>
      </c>
      <c r="K17" s="59">
        <f t="shared" si="3"/>
        <v>5.8999999999999997E-2</v>
      </c>
      <c r="L17" s="60">
        <f t="shared" si="10"/>
        <v>0.191</v>
      </c>
      <c r="M17" s="54"/>
      <c r="N17" s="61">
        <f t="shared" si="4"/>
        <v>1.4</v>
      </c>
      <c r="O17" s="59">
        <f t="shared" si="5"/>
        <v>5.6000000000000001E-2</v>
      </c>
      <c r="P17" s="60">
        <f t="shared" si="11"/>
        <v>0.216</v>
      </c>
    </row>
    <row r="18" spans="1:16" ht="15">
      <c r="A18" s="123">
        <v>6</v>
      </c>
      <c r="B18" s="51">
        <f t="shared" si="6"/>
        <v>1.41</v>
      </c>
      <c r="C18" s="161">
        <f t="shared" si="7"/>
        <v>5.5E-2</v>
      </c>
      <c r="D18" s="53">
        <f t="shared" si="8"/>
        <v>0.16599999999999998</v>
      </c>
      <c r="E18" s="124"/>
      <c r="F18" s="55">
        <f t="shared" si="0"/>
        <v>1.41</v>
      </c>
      <c r="G18" s="161">
        <f t="shared" si="1"/>
        <v>7.8E-2</v>
      </c>
      <c r="H18" s="53">
        <f t="shared" si="9"/>
        <v>0.24</v>
      </c>
      <c r="I18" s="56"/>
      <c r="J18" s="57">
        <f t="shared" si="2"/>
        <v>1.41</v>
      </c>
      <c r="K18" s="161">
        <f t="shared" si="3"/>
        <v>8.3000000000000004E-2</v>
      </c>
      <c r="L18" s="53">
        <f t="shared" si="10"/>
        <v>0.27400000000000002</v>
      </c>
      <c r="M18" s="125"/>
      <c r="N18" s="55">
        <f t="shared" si="4"/>
        <v>1.41</v>
      </c>
      <c r="O18" s="161">
        <f t="shared" si="5"/>
        <v>7.9000000000000001E-2</v>
      </c>
      <c r="P18" s="53">
        <f t="shared" si="11"/>
        <v>0.29499999999999998</v>
      </c>
    </row>
    <row r="19" spans="1:16" ht="15">
      <c r="A19" s="123">
        <v>7</v>
      </c>
      <c r="B19" s="51">
        <f t="shared" si="6"/>
        <v>1.42</v>
      </c>
      <c r="C19" s="161">
        <f t="shared" si="7"/>
        <v>7.8E-2</v>
      </c>
      <c r="D19" s="53">
        <f t="shared" si="8"/>
        <v>0.24399999999999999</v>
      </c>
      <c r="E19" s="124"/>
      <c r="F19" s="55">
        <f t="shared" si="0"/>
        <v>1.42</v>
      </c>
      <c r="G19" s="161">
        <f t="shared" si="1"/>
        <v>0.111</v>
      </c>
      <c r="H19" s="53">
        <f t="shared" si="9"/>
        <v>0.35099999999999998</v>
      </c>
      <c r="I19" s="56"/>
      <c r="J19" s="57">
        <f t="shared" si="2"/>
        <v>1.42</v>
      </c>
      <c r="K19" s="161">
        <f t="shared" si="3"/>
        <v>0.11799999999999999</v>
      </c>
      <c r="L19" s="53">
        <f t="shared" si="10"/>
        <v>0.39200000000000002</v>
      </c>
      <c r="M19" s="125"/>
      <c r="N19" s="55">
        <f t="shared" si="4"/>
        <v>1.42</v>
      </c>
      <c r="O19" s="161">
        <f t="shared" si="5"/>
        <v>0.112</v>
      </c>
      <c r="P19" s="53">
        <f t="shared" si="11"/>
        <v>0.40699999999999997</v>
      </c>
    </row>
    <row r="20" spans="1:16" ht="15">
      <c r="A20" s="123">
        <v>8</v>
      </c>
      <c r="B20" s="51">
        <f t="shared" si="6"/>
        <v>1.43</v>
      </c>
      <c r="C20" s="161">
        <f t="shared" si="7"/>
        <v>0.112</v>
      </c>
      <c r="D20" s="53">
        <f t="shared" si="8"/>
        <v>0.35599999999999998</v>
      </c>
      <c r="E20" s="124"/>
      <c r="F20" s="55">
        <f t="shared" si="0"/>
        <v>1.43</v>
      </c>
      <c r="G20" s="161">
        <f t="shared" si="1"/>
        <v>0.159</v>
      </c>
      <c r="H20" s="53">
        <f t="shared" si="9"/>
        <v>0.51</v>
      </c>
      <c r="I20" s="56"/>
      <c r="J20" s="57">
        <f t="shared" si="2"/>
        <v>1.43</v>
      </c>
      <c r="K20" s="161">
        <f t="shared" si="3"/>
        <v>0.16900000000000001</v>
      </c>
      <c r="L20" s="53">
        <f t="shared" si="10"/>
        <v>0.56100000000000005</v>
      </c>
      <c r="M20" s="125"/>
      <c r="N20" s="55">
        <f t="shared" si="4"/>
        <v>1.43</v>
      </c>
      <c r="O20" s="161">
        <f t="shared" si="5"/>
        <v>0.16</v>
      </c>
      <c r="P20" s="53">
        <f t="shared" si="11"/>
        <v>0.56699999999999995</v>
      </c>
    </row>
    <row r="21" spans="1:16" ht="15">
      <c r="A21" s="123">
        <v>9</v>
      </c>
      <c r="B21" s="51">
        <f t="shared" si="6"/>
        <v>1.44</v>
      </c>
      <c r="C21" s="161">
        <f t="shared" si="7"/>
        <v>0.161</v>
      </c>
      <c r="D21" s="53">
        <f t="shared" si="8"/>
        <v>0.51700000000000002</v>
      </c>
      <c r="E21" s="124"/>
      <c r="F21" s="55">
        <f t="shared" si="0"/>
        <v>1.44</v>
      </c>
      <c r="G21" s="161">
        <f t="shared" si="1"/>
        <v>0.22900000000000001</v>
      </c>
      <c r="H21" s="53">
        <f t="shared" si="9"/>
        <v>0.73899999999999999</v>
      </c>
      <c r="I21" s="56"/>
      <c r="J21" s="57">
        <f t="shared" si="2"/>
        <v>1.44</v>
      </c>
      <c r="K21" s="161">
        <f t="shared" si="3"/>
        <v>0.24299999999999999</v>
      </c>
      <c r="L21" s="53">
        <f t="shared" si="10"/>
        <v>0.80400000000000005</v>
      </c>
      <c r="M21" s="125"/>
      <c r="N21" s="55">
        <f t="shared" si="4"/>
        <v>1.44</v>
      </c>
      <c r="O21" s="161">
        <f t="shared" si="5"/>
        <v>0.23</v>
      </c>
      <c r="P21" s="53">
        <f t="shared" si="11"/>
        <v>0.79699999999999993</v>
      </c>
    </row>
    <row r="22" spans="1:16" ht="15">
      <c r="A22" s="123">
        <v>10</v>
      </c>
      <c r="B22" s="58">
        <f t="shared" si="6"/>
        <v>1.45</v>
      </c>
      <c r="C22" s="59">
        <f t="shared" si="7"/>
        <v>0.23300000000000001</v>
      </c>
      <c r="D22" s="60">
        <f t="shared" si="8"/>
        <v>0.75</v>
      </c>
      <c r="E22" s="54"/>
      <c r="F22" s="61">
        <f t="shared" si="0"/>
        <v>1.45</v>
      </c>
      <c r="G22" s="59">
        <f t="shared" si="1"/>
        <v>0.33200000000000002</v>
      </c>
      <c r="H22" s="60">
        <f t="shared" si="9"/>
        <v>1.071</v>
      </c>
      <c r="I22" s="56"/>
      <c r="J22" s="61">
        <f t="shared" si="2"/>
        <v>1.45</v>
      </c>
      <c r="K22" s="59">
        <f t="shared" si="3"/>
        <v>0.35199999999999998</v>
      </c>
      <c r="L22" s="60">
        <f t="shared" si="10"/>
        <v>1.1560000000000001</v>
      </c>
      <c r="M22" s="54"/>
      <c r="N22" s="61">
        <f t="shared" si="4"/>
        <v>1.45</v>
      </c>
      <c r="O22" s="59">
        <f t="shared" si="5"/>
        <v>0.33400000000000002</v>
      </c>
      <c r="P22" s="60">
        <f t="shared" si="11"/>
        <v>1.131</v>
      </c>
    </row>
    <row r="23" spans="1:16" ht="15">
      <c r="A23" s="123">
        <v>11</v>
      </c>
      <c r="B23" s="51">
        <f t="shared" si="6"/>
        <v>1.46</v>
      </c>
      <c r="C23" s="161">
        <f t="shared" si="7"/>
        <v>0.34</v>
      </c>
      <c r="D23" s="53">
        <f t="shared" si="8"/>
        <v>1.0900000000000001</v>
      </c>
      <c r="E23" s="124"/>
      <c r="F23" s="55">
        <f t="shared" si="0"/>
        <v>1.46</v>
      </c>
      <c r="G23" s="161">
        <f t="shared" si="1"/>
        <v>0.48499999999999999</v>
      </c>
      <c r="H23" s="53">
        <f t="shared" si="9"/>
        <v>1.556</v>
      </c>
      <c r="I23" s="56"/>
      <c r="J23" s="57">
        <f t="shared" si="2"/>
        <v>1.46</v>
      </c>
      <c r="K23" s="161">
        <f t="shared" si="3"/>
        <v>0.51400000000000001</v>
      </c>
      <c r="L23" s="53">
        <f t="shared" si="10"/>
        <v>1.6700000000000002</v>
      </c>
      <c r="M23" s="125"/>
      <c r="N23" s="55">
        <f t="shared" si="4"/>
        <v>1.46</v>
      </c>
      <c r="O23" s="161">
        <f t="shared" si="5"/>
        <v>0.48799999999999999</v>
      </c>
      <c r="P23" s="53">
        <f t="shared" si="11"/>
        <v>1.619</v>
      </c>
    </row>
    <row r="24" spans="1:16" ht="15">
      <c r="A24" s="123">
        <v>12</v>
      </c>
      <c r="B24" s="51">
        <f t="shared" si="6"/>
        <v>1.47</v>
      </c>
      <c r="C24" s="161">
        <f t="shared" si="7"/>
        <v>0.5</v>
      </c>
      <c r="D24" s="53">
        <f t="shared" si="8"/>
        <v>1.59</v>
      </c>
      <c r="E24" s="124"/>
      <c r="F24" s="55">
        <f t="shared" si="0"/>
        <v>1.47</v>
      </c>
      <c r="G24" s="161">
        <f t="shared" si="1"/>
        <v>0.71299999999999997</v>
      </c>
      <c r="H24" s="53">
        <f t="shared" si="9"/>
        <v>2.2690000000000001</v>
      </c>
      <c r="I24" s="56"/>
      <c r="J24" s="57">
        <f t="shared" si="2"/>
        <v>1.47</v>
      </c>
      <c r="K24" s="161">
        <f t="shared" si="3"/>
        <v>0.75600000000000001</v>
      </c>
      <c r="L24" s="53">
        <f t="shared" si="10"/>
        <v>2.4260000000000002</v>
      </c>
      <c r="M24" s="125"/>
      <c r="N24" s="55">
        <f t="shared" si="4"/>
        <v>1.47</v>
      </c>
      <c r="O24" s="161">
        <f t="shared" si="5"/>
        <v>0.71699999999999997</v>
      </c>
      <c r="P24" s="53">
        <f t="shared" si="11"/>
        <v>2.3359999999999999</v>
      </c>
    </row>
    <row r="25" spans="1:16" ht="15">
      <c r="A25" s="123">
        <v>13</v>
      </c>
      <c r="B25" s="51">
        <f t="shared" si="6"/>
        <v>1.48</v>
      </c>
      <c r="C25" s="161">
        <f t="shared" si="7"/>
        <v>0.74</v>
      </c>
      <c r="D25" s="53">
        <f t="shared" si="8"/>
        <v>2.33</v>
      </c>
      <c r="E25" s="124"/>
      <c r="F25" s="55">
        <f t="shared" si="0"/>
        <v>1.48</v>
      </c>
      <c r="G25" s="161">
        <f t="shared" si="1"/>
        <v>1.0549999999999999</v>
      </c>
      <c r="H25" s="53">
        <f t="shared" si="9"/>
        <v>3.3239999999999998</v>
      </c>
      <c r="I25" s="56"/>
      <c r="J25" s="57">
        <f t="shared" si="2"/>
        <v>1.48</v>
      </c>
      <c r="K25" s="161">
        <f t="shared" si="3"/>
        <v>1.119</v>
      </c>
      <c r="L25" s="53">
        <f t="shared" si="10"/>
        <v>3.5449999999999999</v>
      </c>
      <c r="M25" s="125"/>
      <c r="N25" s="55">
        <f t="shared" si="4"/>
        <v>1.48</v>
      </c>
      <c r="O25" s="161">
        <f t="shared" si="5"/>
        <v>1.0609999999999999</v>
      </c>
      <c r="P25" s="53">
        <f t="shared" si="11"/>
        <v>3.3969999999999998</v>
      </c>
    </row>
    <row r="26" spans="1:16" ht="15">
      <c r="A26" s="123">
        <v>14</v>
      </c>
      <c r="B26" s="51">
        <f t="shared" si="6"/>
        <v>1.49</v>
      </c>
      <c r="C26" s="161">
        <f t="shared" si="7"/>
        <v>1.103</v>
      </c>
      <c r="D26" s="53">
        <f t="shared" si="8"/>
        <v>3.4329999999999998</v>
      </c>
      <c r="E26" s="124"/>
      <c r="F26" s="55">
        <f t="shared" si="0"/>
        <v>1.49</v>
      </c>
      <c r="G26" s="161">
        <f t="shared" si="1"/>
        <v>1.5720000000000001</v>
      </c>
      <c r="H26" s="53">
        <f t="shared" si="9"/>
        <v>4.8959999999999999</v>
      </c>
      <c r="I26" s="56"/>
      <c r="J26" s="57">
        <f t="shared" si="2"/>
        <v>1.49</v>
      </c>
      <c r="K26" s="161">
        <f t="shared" si="3"/>
        <v>1.667</v>
      </c>
      <c r="L26" s="53">
        <f t="shared" si="10"/>
        <v>5.2119999999999997</v>
      </c>
      <c r="M26" s="125"/>
      <c r="N26" s="55">
        <f t="shared" si="4"/>
        <v>1.49</v>
      </c>
      <c r="O26" s="161">
        <f t="shared" si="5"/>
        <v>1.581</v>
      </c>
      <c r="P26" s="53">
        <f t="shared" si="11"/>
        <v>4.9779999999999998</v>
      </c>
    </row>
    <row r="27" spans="1:16" ht="15">
      <c r="A27" s="123">
        <v>15</v>
      </c>
      <c r="B27" s="58">
        <f t="shared" si="6"/>
        <v>1.5</v>
      </c>
      <c r="C27" s="59">
        <f t="shared" si="7"/>
        <v>1.655</v>
      </c>
      <c r="D27" s="60">
        <f t="shared" si="8"/>
        <v>5.0880000000000001</v>
      </c>
      <c r="E27" s="54"/>
      <c r="F27" s="61">
        <f t="shared" si="0"/>
        <v>1.5</v>
      </c>
      <c r="G27" s="59">
        <f t="shared" si="1"/>
        <v>2.3580000000000001</v>
      </c>
      <c r="H27" s="60">
        <f t="shared" si="9"/>
        <v>7.2539999999999996</v>
      </c>
      <c r="I27" s="56"/>
      <c r="J27" s="61">
        <f t="shared" si="2"/>
        <v>1.5</v>
      </c>
      <c r="K27" s="59">
        <f t="shared" si="3"/>
        <v>2.5009999999999999</v>
      </c>
      <c r="L27" s="60">
        <f t="shared" si="10"/>
        <v>7.7129999999999992</v>
      </c>
      <c r="M27" s="54"/>
      <c r="N27" s="61">
        <f t="shared" si="4"/>
        <v>1.5</v>
      </c>
      <c r="O27" s="59">
        <f t="shared" si="5"/>
        <v>2.3719999999999999</v>
      </c>
      <c r="P27" s="60">
        <f t="shared" si="11"/>
        <v>7.35</v>
      </c>
    </row>
    <row r="28" spans="1:16" ht="15">
      <c r="A28" s="123">
        <v>16</v>
      </c>
      <c r="B28" s="51">
        <f t="shared" si="6"/>
        <v>1.51</v>
      </c>
      <c r="C28" s="161">
        <f t="shared" si="7"/>
        <v>2.4990000000000001</v>
      </c>
      <c r="D28" s="53">
        <f t="shared" si="8"/>
        <v>7.5869999999999997</v>
      </c>
      <c r="E28" s="124"/>
      <c r="F28" s="55">
        <f t="shared" si="0"/>
        <v>1.51</v>
      </c>
      <c r="G28" s="161">
        <f t="shared" si="1"/>
        <v>3.5609999999999999</v>
      </c>
      <c r="H28" s="53">
        <f t="shared" si="9"/>
        <v>10.815</v>
      </c>
      <c r="I28" s="56"/>
      <c r="J28" s="57">
        <f t="shared" si="2"/>
        <v>1.51</v>
      </c>
      <c r="K28" s="161">
        <f t="shared" si="3"/>
        <v>3.7770000000000001</v>
      </c>
      <c r="L28" s="53">
        <f t="shared" si="10"/>
        <v>11.489999999999998</v>
      </c>
      <c r="M28" s="125"/>
      <c r="N28" s="55">
        <f t="shared" si="4"/>
        <v>1.51</v>
      </c>
      <c r="O28" s="161">
        <f t="shared" si="5"/>
        <v>3.5819999999999999</v>
      </c>
      <c r="P28" s="53">
        <f t="shared" si="11"/>
        <v>10.931999999999999</v>
      </c>
    </row>
    <row r="29" spans="1:16" ht="15">
      <c r="A29" s="123">
        <v>17</v>
      </c>
      <c r="B29" s="51">
        <f t="shared" si="6"/>
        <v>1.52</v>
      </c>
      <c r="C29" s="161">
        <f t="shared" si="7"/>
        <v>3.798</v>
      </c>
      <c r="D29" s="53">
        <f t="shared" si="8"/>
        <v>11.385</v>
      </c>
      <c r="E29" s="124"/>
      <c r="F29" s="55">
        <f t="shared" si="0"/>
        <v>1.52</v>
      </c>
      <c r="G29" s="161">
        <f t="shared" si="1"/>
        <v>5.4130000000000003</v>
      </c>
      <c r="H29" s="53">
        <f t="shared" si="9"/>
        <v>16.228000000000002</v>
      </c>
      <c r="I29" s="56"/>
      <c r="J29" s="57">
        <f t="shared" si="2"/>
        <v>1.52</v>
      </c>
      <c r="K29" s="161">
        <f t="shared" si="3"/>
        <v>5.7409999999999997</v>
      </c>
      <c r="L29" s="53">
        <f t="shared" si="10"/>
        <v>17.230999999999998</v>
      </c>
      <c r="M29" s="125"/>
      <c r="N29" s="55">
        <f t="shared" si="4"/>
        <v>1.52</v>
      </c>
      <c r="O29" s="161">
        <f t="shared" si="5"/>
        <v>5.4450000000000003</v>
      </c>
      <c r="P29" s="53">
        <f t="shared" si="11"/>
        <v>16.376999999999999</v>
      </c>
    </row>
    <row r="30" spans="1:16" ht="15">
      <c r="A30" s="123">
        <v>18</v>
      </c>
      <c r="B30" s="51">
        <f t="shared" si="6"/>
        <v>1.53</v>
      </c>
      <c r="C30" s="161">
        <f t="shared" si="7"/>
        <v>5.8109999999999999</v>
      </c>
      <c r="D30" s="53">
        <f t="shared" si="8"/>
        <v>17.195999999999998</v>
      </c>
      <c r="E30" s="124"/>
      <c r="F30" s="55">
        <f t="shared" si="0"/>
        <v>1.53</v>
      </c>
      <c r="G30" s="161">
        <f t="shared" si="1"/>
        <v>8.282</v>
      </c>
      <c r="H30" s="53">
        <f t="shared" si="9"/>
        <v>24.51</v>
      </c>
      <c r="I30" s="56"/>
      <c r="J30" s="57">
        <f t="shared" si="2"/>
        <v>1.53</v>
      </c>
      <c r="K30" s="161">
        <f t="shared" si="3"/>
        <v>8.7840000000000007</v>
      </c>
      <c r="L30" s="53">
        <f t="shared" si="10"/>
        <v>26.015000000000001</v>
      </c>
      <c r="M30" s="125"/>
      <c r="N30" s="55">
        <f t="shared" si="4"/>
        <v>1.53</v>
      </c>
      <c r="O30" s="161">
        <f t="shared" si="5"/>
        <v>8.3309999999999995</v>
      </c>
      <c r="P30" s="53">
        <f t="shared" si="11"/>
        <v>24.707999999999998</v>
      </c>
    </row>
    <row r="31" spans="1:16" ht="15">
      <c r="A31" s="123">
        <v>19</v>
      </c>
      <c r="B31" s="51">
        <f t="shared" si="6"/>
        <v>1.54</v>
      </c>
      <c r="C31" s="161">
        <f t="shared" si="7"/>
        <v>8.9489999999999998</v>
      </c>
      <c r="D31" s="53">
        <f t="shared" si="8"/>
        <v>26.144999999999996</v>
      </c>
      <c r="E31" s="124"/>
      <c r="F31" s="55">
        <f t="shared" si="0"/>
        <v>1.54</v>
      </c>
      <c r="G31" s="161">
        <f t="shared" si="1"/>
        <v>12.754</v>
      </c>
      <c r="H31" s="53">
        <f t="shared" si="9"/>
        <v>37.264000000000003</v>
      </c>
      <c r="I31" s="56"/>
      <c r="J31" s="57">
        <f t="shared" si="2"/>
        <v>1.54</v>
      </c>
      <c r="K31" s="161">
        <f t="shared" si="3"/>
        <v>13.526999999999999</v>
      </c>
      <c r="L31" s="53">
        <f t="shared" si="10"/>
        <v>39.542000000000002</v>
      </c>
      <c r="M31" s="125"/>
      <c r="N31" s="55">
        <f t="shared" si="4"/>
        <v>1.54</v>
      </c>
      <c r="O31" s="161">
        <f t="shared" si="5"/>
        <v>12.83</v>
      </c>
      <c r="P31" s="53">
        <f t="shared" si="11"/>
        <v>37.537999999999997</v>
      </c>
    </row>
    <row r="32" spans="1:16" ht="15.75" thickBot="1">
      <c r="A32" s="126">
        <v>20</v>
      </c>
      <c r="B32" s="62">
        <f t="shared" si="6"/>
        <v>1.55</v>
      </c>
      <c r="C32" s="162">
        <f t="shared" si="7"/>
        <v>13.871</v>
      </c>
      <c r="D32" s="64">
        <f t="shared" si="8"/>
        <v>40.015999999999998</v>
      </c>
      <c r="E32" s="127"/>
      <c r="F32" s="66">
        <f t="shared" si="0"/>
        <v>1.55</v>
      </c>
      <c r="G32" s="162">
        <f t="shared" si="1"/>
        <v>19.768999999999998</v>
      </c>
      <c r="H32" s="64">
        <f t="shared" si="9"/>
        <v>57.033000000000001</v>
      </c>
      <c r="I32" s="67"/>
      <c r="J32" s="68">
        <f t="shared" si="2"/>
        <v>1.55</v>
      </c>
      <c r="K32" s="162">
        <f t="shared" si="3"/>
        <v>20.966999999999999</v>
      </c>
      <c r="L32" s="64">
        <f t="shared" si="10"/>
        <v>60.509</v>
      </c>
      <c r="M32" s="128"/>
      <c r="N32" s="66">
        <f t="shared" si="4"/>
        <v>1.55</v>
      </c>
      <c r="O32" s="162">
        <f t="shared" si="5"/>
        <v>19.887</v>
      </c>
      <c r="P32" s="64">
        <f t="shared" si="11"/>
        <v>57.424999999999997</v>
      </c>
    </row>
  </sheetData>
  <sheetProtection sheet="1" objects="1" scenarios="1"/>
  <protectedRanges>
    <protectedRange sqref="K1:K3 C1:C3 G1:G3 O1:O3" name="Диапазон1"/>
  </protectedRanges>
  <phoneticPr fontId="2" type="noConversion"/>
  <pageMargins left="0.64" right="0.56000000000000005" top="0.72" bottom="0.74" header="0.5" footer="0.5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P32"/>
  <sheetViews>
    <sheetView workbookViewId="0">
      <selection activeCell="D2" sqref="D2"/>
    </sheetView>
  </sheetViews>
  <sheetFormatPr defaultRowHeight="12.75"/>
  <cols>
    <col min="1" max="1" width="15.5703125" customWidth="1"/>
    <col min="2" max="2" width="8.28515625" customWidth="1"/>
    <col min="3" max="4" width="8.710937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ht="15">
      <c r="A1" s="145" t="s">
        <v>12</v>
      </c>
      <c r="B1" s="74"/>
      <c r="C1" s="130">
        <v>16</v>
      </c>
      <c r="D1" s="131"/>
      <c r="E1" s="132"/>
      <c r="F1" s="74"/>
      <c r="G1" s="130">
        <v>14</v>
      </c>
      <c r="H1" s="131"/>
      <c r="I1" s="133"/>
      <c r="J1" s="74"/>
      <c r="K1" s="130">
        <v>15</v>
      </c>
      <c r="L1" s="131"/>
      <c r="M1" s="134"/>
      <c r="N1" s="74"/>
      <c r="O1" s="130">
        <v>25</v>
      </c>
      <c r="P1" s="131"/>
    </row>
    <row r="2" spans="1:16" ht="6" customHeight="1">
      <c r="A2" s="145"/>
      <c r="B2" s="74"/>
      <c r="C2" s="153"/>
      <c r="D2" s="75"/>
      <c r="E2" s="76"/>
      <c r="F2" s="74"/>
      <c r="G2" s="153"/>
      <c r="H2" s="75"/>
      <c r="I2" s="77"/>
      <c r="J2" s="74"/>
      <c r="K2" s="153"/>
      <c r="L2" s="75"/>
      <c r="M2" s="79"/>
      <c r="N2" s="74"/>
      <c r="O2" s="153"/>
      <c r="P2" s="75"/>
    </row>
    <row r="3" spans="1:16" ht="5.25" customHeight="1">
      <c r="A3" s="145"/>
      <c r="B3" s="74"/>
      <c r="C3" s="154"/>
      <c r="D3" s="75"/>
      <c r="E3" s="76"/>
      <c r="F3" s="74"/>
      <c r="G3" s="154"/>
      <c r="H3" s="75"/>
      <c r="I3" s="77"/>
      <c r="J3" s="74"/>
      <c r="K3" s="154"/>
      <c r="L3" s="75"/>
      <c r="M3" s="79"/>
      <c r="N3" s="74"/>
      <c r="O3" s="154"/>
      <c r="P3" s="75"/>
    </row>
    <row r="4" spans="1:16" ht="6" customHeight="1">
      <c r="A4" s="146"/>
      <c r="B4" s="74"/>
      <c r="C4" s="39"/>
      <c r="D4" s="81"/>
      <c r="E4" s="82"/>
      <c r="F4" s="74"/>
      <c r="G4" s="39"/>
      <c r="H4" s="81"/>
      <c r="I4" s="83"/>
      <c r="J4" s="74"/>
      <c r="K4" s="39"/>
      <c r="L4" s="81"/>
      <c r="M4" s="79"/>
      <c r="N4" s="74"/>
      <c r="O4" s="39"/>
      <c r="P4" s="81"/>
    </row>
    <row r="5" spans="1:16" ht="15">
      <c r="A5" s="147" t="s">
        <v>13</v>
      </c>
      <c r="B5" s="85"/>
      <c r="C5" s="40">
        <v>6</v>
      </c>
      <c r="D5" s="86" t="s">
        <v>11</v>
      </c>
      <c r="E5" s="87"/>
      <c r="F5" s="85"/>
      <c r="G5" s="40">
        <v>4</v>
      </c>
      <c r="H5" s="86"/>
      <c r="I5" s="88"/>
      <c r="J5" s="85"/>
      <c r="K5" s="40">
        <v>10</v>
      </c>
      <c r="L5" s="86"/>
      <c r="M5" s="79"/>
      <c r="N5" s="85"/>
      <c r="O5" s="40">
        <v>5</v>
      </c>
      <c r="P5" s="86"/>
    </row>
    <row r="6" spans="1:16" ht="15">
      <c r="A6" s="147" t="s">
        <v>14</v>
      </c>
      <c r="B6" s="85"/>
      <c r="C6" s="135">
        <v>1</v>
      </c>
      <c r="D6" s="141"/>
      <c r="E6" s="142"/>
      <c r="F6" s="85"/>
      <c r="G6" s="135">
        <v>1</v>
      </c>
      <c r="H6" s="141"/>
      <c r="I6" s="143"/>
      <c r="J6" s="85"/>
      <c r="K6" s="135">
        <v>8</v>
      </c>
      <c r="L6" s="141"/>
      <c r="M6" s="144"/>
      <c r="N6" s="85"/>
      <c r="O6" s="135">
        <v>25</v>
      </c>
      <c r="P6" s="141"/>
    </row>
    <row r="7" spans="1:16" ht="15">
      <c r="A7" s="146"/>
      <c r="B7" s="74"/>
      <c r="C7" s="42"/>
      <c r="D7" s="81"/>
      <c r="E7" s="82"/>
      <c r="F7" s="74"/>
      <c r="G7" s="42"/>
      <c r="H7" s="81"/>
      <c r="I7" s="83"/>
      <c r="J7" s="74"/>
      <c r="K7" s="42"/>
      <c r="L7" s="81"/>
      <c r="M7" s="79"/>
      <c r="N7" s="74"/>
      <c r="O7" s="42"/>
      <c r="P7" s="81"/>
    </row>
    <row r="8" spans="1:16" ht="15">
      <c r="A8" s="148" t="s">
        <v>15</v>
      </c>
      <c r="B8" s="95"/>
      <c r="C8" s="70">
        <v>11</v>
      </c>
      <c r="D8" s="96" t="s">
        <v>11</v>
      </c>
      <c r="E8" s="97"/>
      <c r="F8" s="95"/>
      <c r="G8" s="70">
        <v>10</v>
      </c>
      <c r="H8" s="96" t="s">
        <v>11</v>
      </c>
      <c r="I8" s="98"/>
      <c r="J8" s="95"/>
      <c r="K8" s="70">
        <v>16</v>
      </c>
      <c r="L8" s="96" t="s">
        <v>11</v>
      </c>
      <c r="M8" s="100"/>
      <c r="N8" s="95"/>
      <c r="O8" s="70">
        <v>10</v>
      </c>
      <c r="P8" s="96" t="s">
        <v>11</v>
      </c>
    </row>
    <row r="9" spans="1:16" ht="15">
      <c r="A9" s="148" t="s">
        <v>16</v>
      </c>
      <c r="B9" s="95"/>
      <c r="C9" s="136">
        <v>6</v>
      </c>
      <c r="D9" s="137"/>
      <c r="E9" s="138"/>
      <c r="F9" s="95"/>
      <c r="G9" s="136">
        <v>7</v>
      </c>
      <c r="H9" s="137"/>
      <c r="I9" s="139"/>
      <c r="J9" s="95"/>
      <c r="K9" s="136">
        <v>0</v>
      </c>
      <c r="L9" s="137"/>
      <c r="M9" s="140"/>
      <c r="N9" s="95"/>
      <c r="O9" s="136">
        <v>0</v>
      </c>
      <c r="P9" s="137"/>
    </row>
    <row r="10" spans="1:16" ht="15.75" thickBot="1">
      <c r="A10" s="78"/>
      <c r="B10" s="78"/>
      <c r="C10" s="78"/>
      <c r="D10" s="78"/>
      <c r="E10" s="103"/>
      <c r="F10" s="78"/>
      <c r="G10" s="78"/>
      <c r="H10" s="78"/>
      <c r="I10" s="104"/>
      <c r="J10" s="78"/>
      <c r="K10" s="78"/>
      <c r="L10" s="78"/>
      <c r="M10" s="79"/>
      <c r="N10" s="78"/>
      <c r="O10" s="78"/>
      <c r="P10" s="78"/>
    </row>
    <row r="11" spans="1:16" ht="15.75" thickBot="1">
      <c r="A11" s="105" t="s">
        <v>7</v>
      </c>
      <c r="B11" s="155" t="s">
        <v>17</v>
      </c>
      <c r="C11" s="107" t="s">
        <v>19</v>
      </c>
      <c r="D11" s="108" t="s">
        <v>18</v>
      </c>
      <c r="E11" s="109"/>
      <c r="F11" s="155" t="s">
        <v>17</v>
      </c>
      <c r="G11" s="107" t="s">
        <v>19</v>
      </c>
      <c r="H11" s="108" t="s">
        <v>18</v>
      </c>
      <c r="I11" s="111"/>
      <c r="J11" s="155" t="s">
        <v>17</v>
      </c>
      <c r="K11" s="107" t="s">
        <v>19</v>
      </c>
      <c r="L11" s="108" t="s">
        <v>18</v>
      </c>
      <c r="M11" s="113"/>
      <c r="N11" s="155" t="s">
        <v>17</v>
      </c>
      <c r="O11" s="107" t="s">
        <v>19</v>
      </c>
      <c r="P11" s="108" t="s">
        <v>18</v>
      </c>
    </row>
    <row r="12" spans="1:16" ht="15">
      <c r="A12" s="114"/>
      <c r="B12" s="115"/>
      <c r="C12" s="116"/>
      <c r="D12" s="117"/>
      <c r="E12" s="118"/>
      <c r="F12" s="115"/>
      <c r="G12" s="116"/>
      <c r="H12" s="117"/>
      <c r="I12" s="120"/>
      <c r="J12" s="115"/>
      <c r="K12" s="116"/>
      <c r="L12" s="117"/>
      <c r="M12" s="122"/>
      <c r="N12" s="115"/>
      <c r="O12" s="116"/>
      <c r="P12" s="117"/>
    </row>
    <row r="13" spans="1:16" ht="15">
      <c r="A13" s="123">
        <v>1</v>
      </c>
      <c r="B13" s="158">
        <f>IF(($A13&lt;2),0,IF(AND($A13&gt;=C$8,C$8&gt;0),C$9,IF(AND($A13&gt;=C$5,C$5&gt;0),C$6,0)))</f>
        <v>0</v>
      </c>
      <c r="C13" s="156">
        <v>0</v>
      </c>
      <c r="D13" s="149">
        <f>C13</f>
        <v>0</v>
      </c>
      <c r="E13" s="124"/>
      <c r="F13" s="158">
        <f>IF(($A13&lt;2),0,IF(AND($A13&gt;=G$8,G$8&gt;0),G$9,IF(AND($A13&gt;=G$5,G$5&gt;0),G$6,0)))</f>
        <v>0</v>
      </c>
      <c r="G13" s="156">
        <v>0</v>
      </c>
      <c r="H13" s="149">
        <f>G13</f>
        <v>0</v>
      </c>
      <c r="I13" s="56"/>
      <c r="J13" s="158">
        <f>IF(($A13&lt;2),0,IF(AND($A13&gt;=K$8,K$8&gt;0),K$9,IF(AND($A13&gt;=K$5,K$5&gt;0),K$6,0)))</f>
        <v>0</v>
      </c>
      <c r="K13" s="156">
        <v>0</v>
      </c>
      <c r="L13" s="149">
        <f>K13</f>
        <v>0</v>
      </c>
      <c r="M13" s="125"/>
      <c r="N13" s="158">
        <f>IF(($A13&lt;2),0,IF(AND($A13&gt;=O$8,O$8&gt;0),O$9,IF(AND($A13&gt;=O$5,O$5&gt;0),O$6,0)))</f>
        <v>0</v>
      </c>
      <c r="O13" s="156">
        <v>0</v>
      </c>
      <c r="P13" s="149">
        <f>O13</f>
        <v>0</v>
      </c>
    </row>
    <row r="14" spans="1:16" ht="15">
      <c r="A14" s="123">
        <v>2</v>
      </c>
      <c r="B14" s="158">
        <f t="shared" ref="B14:B32" si="0">IF(($A14&lt;2),0,IF(AND($A14&gt;=C$8,C$8&gt;0),C$9,IF(AND($A14&gt;=C$5,C$5&gt;0),C$6,0)))</f>
        <v>0</v>
      </c>
      <c r="C14" s="156">
        <f>C$1</f>
        <v>16</v>
      </c>
      <c r="D14" s="149">
        <f t="shared" ref="D14:D32" si="1">D13+C14</f>
        <v>16</v>
      </c>
      <c r="E14" s="124"/>
      <c r="F14" s="158">
        <f t="shared" ref="F14:F32" si="2">IF(($A14&lt;2),0,IF(AND($A14&gt;=G$8,G$8&gt;0),G$9,IF(AND($A14&gt;=G$5,G$5&gt;0),G$6,0)))</f>
        <v>0</v>
      </c>
      <c r="G14" s="156">
        <f>G$1</f>
        <v>14</v>
      </c>
      <c r="H14" s="149">
        <f>H13+G14</f>
        <v>14</v>
      </c>
      <c r="I14" s="56"/>
      <c r="J14" s="158">
        <f t="shared" ref="J14:J32" si="3">IF(($A14&lt;2),0,IF(AND($A14&gt;=K$8,K$8&gt;0),K$9,IF(AND($A14&gt;=K$5,K$5&gt;0),K$6,0)))</f>
        <v>0</v>
      </c>
      <c r="K14" s="156">
        <f>K$1</f>
        <v>15</v>
      </c>
      <c r="L14" s="149">
        <f>L13+K14</f>
        <v>15</v>
      </c>
      <c r="M14" s="125"/>
      <c r="N14" s="158">
        <f t="shared" ref="N14:N32" si="4">IF(($A14&lt;2),0,IF(AND($A14&gt;=O$8,O$8&gt;0),O$9,IF(AND($A14&gt;=O$5,O$5&gt;0),O$6,0)))</f>
        <v>0</v>
      </c>
      <c r="O14" s="156">
        <f>O$1</f>
        <v>25</v>
      </c>
      <c r="P14" s="149">
        <f>P13+O14</f>
        <v>25</v>
      </c>
    </row>
    <row r="15" spans="1:16" ht="15">
      <c r="A15" s="123">
        <v>3</v>
      </c>
      <c r="B15" s="158">
        <f t="shared" si="0"/>
        <v>0</v>
      </c>
      <c r="C15" s="156">
        <f>C14+B15</f>
        <v>16</v>
      </c>
      <c r="D15" s="149">
        <f>D14+C15</f>
        <v>32</v>
      </c>
      <c r="E15" s="124"/>
      <c r="F15" s="158">
        <f t="shared" si="2"/>
        <v>0</v>
      </c>
      <c r="G15" s="156">
        <f>G14+F15</f>
        <v>14</v>
      </c>
      <c r="H15" s="149">
        <f>H14+G15</f>
        <v>28</v>
      </c>
      <c r="I15" s="56"/>
      <c r="J15" s="158">
        <f t="shared" si="3"/>
        <v>0</v>
      </c>
      <c r="K15" s="156">
        <f>K14+J15</f>
        <v>15</v>
      </c>
      <c r="L15" s="149">
        <f>L14+K15</f>
        <v>30</v>
      </c>
      <c r="M15" s="125"/>
      <c r="N15" s="158">
        <f t="shared" si="4"/>
        <v>0</v>
      </c>
      <c r="O15" s="156">
        <f>O14+N15</f>
        <v>25</v>
      </c>
      <c r="P15" s="149">
        <f>P14+O15</f>
        <v>50</v>
      </c>
    </row>
    <row r="16" spans="1:16" ht="15">
      <c r="A16" s="123">
        <v>4</v>
      </c>
      <c r="B16" s="158">
        <f t="shared" si="0"/>
        <v>0</v>
      </c>
      <c r="C16" s="156">
        <f t="shared" ref="C16:C32" si="5">C15+B16</f>
        <v>16</v>
      </c>
      <c r="D16" s="149">
        <f t="shared" si="1"/>
        <v>48</v>
      </c>
      <c r="E16" s="124"/>
      <c r="F16" s="158">
        <f t="shared" si="2"/>
        <v>1</v>
      </c>
      <c r="G16" s="156">
        <f t="shared" ref="G16:G32" si="6">G15+F16</f>
        <v>15</v>
      </c>
      <c r="H16" s="149">
        <f t="shared" ref="H16:H32" si="7">H15+G16</f>
        <v>43</v>
      </c>
      <c r="I16" s="56"/>
      <c r="J16" s="158">
        <f t="shared" si="3"/>
        <v>0</v>
      </c>
      <c r="K16" s="156">
        <f t="shared" ref="K16:K32" si="8">K15+J16</f>
        <v>15</v>
      </c>
      <c r="L16" s="149">
        <f t="shared" ref="L16:L32" si="9">L15+K16</f>
        <v>45</v>
      </c>
      <c r="M16" s="125"/>
      <c r="N16" s="158">
        <f t="shared" si="4"/>
        <v>0</v>
      </c>
      <c r="O16" s="156">
        <f t="shared" ref="O16:O32" si="10">O15+N16</f>
        <v>25</v>
      </c>
      <c r="P16" s="149">
        <f t="shared" ref="P16:P32" si="11">P15+O16</f>
        <v>75</v>
      </c>
    </row>
    <row r="17" spans="1:16" ht="15">
      <c r="A17" s="123">
        <v>5</v>
      </c>
      <c r="B17" s="159">
        <f t="shared" si="0"/>
        <v>0</v>
      </c>
      <c r="C17" s="150">
        <f t="shared" si="5"/>
        <v>16</v>
      </c>
      <c r="D17" s="151">
        <f t="shared" si="1"/>
        <v>64</v>
      </c>
      <c r="E17" s="54"/>
      <c r="F17" s="159">
        <f t="shared" si="2"/>
        <v>1</v>
      </c>
      <c r="G17" s="150">
        <f t="shared" si="6"/>
        <v>16</v>
      </c>
      <c r="H17" s="151">
        <f t="shared" si="7"/>
        <v>59</v>
      </c>
      <c r="I17" s="54"/>
      <c r="J17" s="159">
        <f t="shared" si="3"/>
        <v>0</v>
      </c>
      <c r="K17" s="150">
        <f t="shared" si="8"/>
        <v>15</v>
      </c>
      <c r="L17" s="151">
        <f t="shared" si="9"/>
        <v>60</v>
      </c>
      <c r="M17" s="54"/>
      <c r="N17" s="159">
        <f t="shared" si="4"/>
        <v>25</v>
      </c>
      <c r="O17" s="150">
        <f t="shared" si="10"/>
        <v>50</v>
      </c>
      <c r="P17" s="151">
        <f t="shared" si="11"/>
        <v>125</v>
      </c>
    </row>
    <row r="18" spans="1:16" ht="15">
      <c r="A18" s="123">
        <v>6</v>
      </c>
      <c r="B18" s="158">
        <f t="shared" si="0"/>
        <v>1</v>
      </c>
      <c r="C18" s="156">
        <f t="shared" si="5"/>
        <v>17</v>
      </c>
      <c r="D18" s="149">
        <f t="shared" si="1"/>
        <v>81</v>
      </c>
      <c r="E18" s="124"/>
      <c r="F18" s="158">
        <f t="shared" si="2"/>
        <v>1</v>
      </c>
      <c r="G18" s="156">
        <f t="shared" si="6"/>
        <v>17</v>
      </c>
      <c r="H18" s="149">
        <f t="shared" si="7"/>
        <v>76</v>
      </c>
      <c r="I18" s="56"/>
      <c r="J18" s="158">
        <f t="shared" si="3"/>
        <v>0</v>
      </c>
      <c r="K18" s="156">
        <f t="shared" si="8"/>
        <v>15</v>
      </c>
      <c r="L18" s="149">
        <f t="shared" si="9"/>
        <v>75</v>
      </c>
      <c r="M18" s="125"/>
      <c r="N18" s="158">
        <f t="shared" si="4"/>
        <v>25</v>
      </c>
      <c r="O18" s="156">
        <f t="shared" si="10"/>
        <v>75</v>
      </c>
      <c r="P18" s="149">
        <f t="shared" si="11"/>
        <v>200</v>
      </c>
    </row>
    <row r="19" spans="1:16" ht="15">
      <c r="A19" s="123">
        <v>7</v>
      </c>
      <c r="B19" s="158">
        <f t="shared" si="0"/>
        <v>1</v>
      </c>
      <c r="C19" s="156">
        <f t="shared" si="5"/>
        <v>18</v>
      </c>
      <c r="D19" s="149">
        <f t="shared" si="1"/>
        <v>99</v>
      </c>
      <c r="E19" s="124"/>
      <c r="F19" s="158">
        <f t="shared" si="2"/>
        <v>1</v>
      </c>
      <c r="G19" s="156">
        <f t="shared" si="6"/>
        <v>18</v>
      </c>
      <c r="H19" s="149">
        <f t="shared" si="7"/>
        <v>94</v>
      </c>
      <c r="I19" s="56"/>
      <c r="J19" s="158">
        <f t="shared" si="3"/>
        <v>0</v>
      </c>
      <c r="K19" s="156">
        <f t="shared" si="8"/>
        <v>15</v>
      </c>
      <c r="L19" s="149">
        <f t="shared" si="9"/>
        <v>90</v>
      </c>
      <c r="M19" s="125"/>
      <c r="N19" s="158">
        <f t="shared" si="4"/>
        <v>25</v>
      </c>
      <c r="O19" s="156">
        <f t="shared" si="10"/>
        <v>100</v>
      </c>
      <c r="P19" s="149">
        <f t="shared" si="11"/>
        <v>300</v>
      </c>
    </row>
    <row r="20" spans="1:16" ht="15">
      <c r="A20" s="123">
        <v>8</v>
      </c>
      <c r="B20" s="158">
        <f t="shared" si="0"/>
        <v>1</v>
      </c>
      <c r="C20" s="156">
        <f t="shared" si="5"/>
        <v>19</v>
      </c>
      <c r="D20" s="149">
        <f t="shared" si="1"/>
        <v>118</v>
      </c>
      <c r="E20" s="124"/>
      <c r="F20" s="158">
        <f t="shared" si="2"/>
        <v>1</v>
      </c>
      <c r="G20" s="156">
        <f t="shared" si="6"/>
        <v>19</v>
      </c>
      <c r="H20" s="149">
        <f t="shared" si="7"/>
        <v>113</v>
      </c>
      <c r="I20" s="56"/>
      <c r="J20" s="158">
        <f t="shared" si="3"/>
        <v>0</v>
      </c>
      <c r="K20" s="156">
        <f t="shared" si="8"/>
        <v>15</v>
      </c>
      <c r="L20" s="149">
        <f t="shared" si="9"/>
        <v>105</v>
      </c>
      <c r="M20" s="125"/>
      <c r="N20" s="158">
        <f t="shared" si="4"/>
        <v>25</v>
      </c>
      <c r="O20" s="156">
        <f t="shared" si="10"/>
        <v>125</v>
      </c>
      <c r="P20" s="149">
        <f t="shared" si="11"/>
        <v>425</v>
      </c>
    </row>
    <row r="21" spans="1:16" ht="15">
      <c r="A21" s="123">
        <v>9</v>
      </c>
      <c r="B21" s="158">
        <f t="shared" si="0"/>
        <v>1</v>
      </c>
      <c r="C21" s="156">
        <f t="shared" si="5"/>
        <v>20</v>
      </c>
      <c r="D21" s="149">
        <f t="shared" si="1"/>
        <v>138</v>
      </c>
      <c r="E21" s="124"/>
      <c r="F21" s="158">
        <f t="shared" si="2"/>
        <v>1</v>
      </c>
      <c r="G21" s="156">
        <f t="shared" si="6"/>
        <v>20</v>
      </c>
      <c r="H21" s="149">
        <f t="shared" si="7"/>
        <v>133</v>
      </c>
      <c r="I21" s="56"/>
      <c r="J21" s="158">
        <f t="shared" si="3"/>
        <v>0</v>
      </c>
      <c r="K21" s="156">
        <f t="shared" si="8"/>
        <v>15</v>
      </c>
      <c r="L21" s="149">
        <f t="shared" si="9"/>
        <v>120</v>
      </c>
      <c r="M21" s="125"/>
      <c r="N21" s="158">
        <f t="shared" si="4"/>
        <v>25</v>
      </c>
      <c r="O21" s="156">
        <f t="shared" si="10"/>
        <v>150</v>
      </c>
      <c r="P21" s="149">
        <f t="shared" si="11"/>
        <v>575</v>
      </c>
    </row>
    <row r="22" spans="1:16" ht="15">
      <c r="A22" s="123">
        <v>10</v>
      </c>
      <c r="B22" s="159">
        <f t="shared" si="0"/>
        <v>1</v>
      </c>
      <c r="C22" s="150">
        <f t="shared" si="5"/>
        <v>21</v>
      </c>
      <c r="D22" s="151">
        <f t="shared" si="1"/>
        <v>159</v>
      </c>
      <c r="E22" s="54"/>
      <c r="F22" s="159">
        <f t="shared" si="2"/>
        <v>7</v>
      </c>
      <c r="G22" s="150">
        <f t="shared" si="6"/>
        <v>27</v>
      </c>
      <c r="H22" s="151">
        <f t="shared" si="7"/>
        <v>160</v>
      </c>
      <c r="I22" s="54"/>
      <c r="J22" s="159">
        <f t="shared" si="3"/>
        <v>8</v>
      </c>
      <c r="K22" s="150">
        <f t="shared" si="8"/>
        <v>23</v>
      </c>
      <c r="L22" s="151">
        <f t="shared" si="9"/>
        <v>143</v>
      </c>
      <c r="M22" s="54"/>
      <c r="N22" s="159">
        <f t="shared" si="4"/>
        <v>0</v>
      </c>
      <c r="O22" s="150">
        <f t="shared" si="10"/>
        <v>150</v>
      </c>
      <c r="P22" s="151">
        <f t="shared" si="11"/>
        <v>725</v>
      </c>
    </row>
    <row r="23" spans="1:16" ht="15">
      <c r="A23" s="123">
        <v>11</v>
      </c>
      <c r="B23" s="158">
        <f t="shared" si="0"/>
        <v>6</v>
      </c>
      <c r="C23" s="156">
        <f t="shared" si="5"/>
        <v>27</v>
      </c>
      <c r="D23" s="149">
        <f t="shared" si="1"/>
        <v>186</v>
      </c>
      <c r="E23" s="124"/>
      <c r="F23" s="158">
        <f t="shared" si="2"/>
        <v>7</v>
      </c>
      <c r="G23" s="156">
        <f t="shared" si="6"/>
        <v>34</v>
      </c>
      <c r="H23" s="149">
        <f t="shared" si="7"/>
        <v>194</v>
      </c>
      <c r="I23" s="56"/>
      <c r="J23" s="158">
        <f t="shared" si="3"/>
        <v>8</v>
      </c>
      <c r="K23" s="156">
        <f t="shared" si="8"/>
        <v>31</v>
      </c>
      <c r="L23" s="149">
        <f t="shared" si="9"/>
        <v>174</v>
      </c>
      <c r="M23" s="125"/>
      <c r="N23" s="158">
        <f t="shared" si="4"/>
        <v>0</v>
      </c>
      <c r="O23" s="156">
        <f t="shared" si="10"/>
        <v>150</v>
      </c>
      <c r="P23" s="149">
        <f t="shared" si="11"/>
        <v>875</v>
      </c>
    </row>
    <row r="24" spans="1:16" ht="15">
      <c r="A24" s="123">
        <v>12</v>
      </c>
      <c r="B24" s="158">
        <f t="shared" si="0"/>
        <v>6</v>
      </c>
      <c r="C24" s="156">
        <f t="shared" si="5"/>
        <v>33</v>
      </c>
      <c r="D24" s="149">
        <f t="shared" si="1"/>
        <v>219</v>
      </c>
      <c r="E24" s="124"/>
      <c r="F24" s="158">
        <f t="shared" si="2"/>
        <v>7</v>
      </c>
      <c r="G24" s="156">
        <f t="shared" si="6"/>
        <v>41</v>
      </c>
      <c r="H24" s="149">
        <f t="shared" si="7"/>
        <v>235</v>
      </c>
      <c r="I24" s="56"/>
      <c r="J24" s="158">
        <f t="shared" si="3"/>
        <v>8</v>
      </c>
      <c r="K24" s="156">
        <f t="shared" si="8"/>
        <v>39</v>
      </c>
      <c r="L24" s="149">
        <f t="shared" si="9"/>
        <v>213</v>
      </c>
      <c r="M24" s="125"/>
      <c r="N24" s="158">
        <f t="shared" si="4"/>
        <v>0</v>
      </c>
      <c r="O24" s="156">
        <f t="shared" si="10"/>
        <v>150</v>
      </c>
      <c r="P24" s="149">
        <f t="shared" si="11"/>
        <v>1025</v>
      </c>
    </row>
    <row r="25" spans="1:16" ht="15">
      <c r="A25" s="123">
        <v>13</v>
      </c>
      <c r="B25" s="158">
        <f t="shared" si="0"/>
        <v>6</v>
      </c>
      <c r="C25" s="156">
        <f t="shared" si="5"/>
        <v>39</v>
      </c>
      <c r="D25" s="149">
        <f t="shared" si="1"/>
        <v>258</v>
      </c>
      <c r="E25" s="124"/>
      <c r="F25" s="158">
        <f t="shared" si="2"/>
        <v>7</v>
      </c>
      <c r="G25" s="156">
        <f t="shared" si="6"/>
        <v>48</v>
      </c>
      <c r="H25" s="149">
        <f t="shared" si="7"/>
        <v>283</v>
      </c>
      <c r="I25" s="56"/>
      <c r="J25" s="158">
        <f t="shared" si="3"/>
        <v>8</v>
      </c>
      <c r="K25" s="156">
        <f t="shared" si="8"/>
        <v>47</v>
      </c>
      <c r="L25" s="149">
        <f t="shared" si="9"/>
        <v>260</v>
      </c>
      <c r="M25" s="125"/>
      <c r="N25" s="158">
        <f t="shared" si="4"/>
        <v>0</v>
      </c>
      <c r="O25" s="156">
        <f t="shared" si="10"/>
        <v>150</v>
      </c>
      <c r="P25" s="149">
        <f t="shared" si="11"/>
        <v>1175</v>
      </c>
    </row>
    <row r="26" spans="1:16" ht="15">
      <c r="A26" s="123">
        <v>14</v>
      </c>
      <c r="B26" s="158">
        <f t="shared" si="0"/>
        <v>6</v>
      </c>
      <c r="C26" s="156">
        <f t="shared" si="5"/>
        <v>45</v>
      </c>
      <c r="D26" s="149">
        <f t="shared" si="1"/>
        <v>303</v>
      </c>
      <c r="E26" s="124"/>
      <c r="F26" s="158">
        <f t="shared" si="2"/>
        <v>7</v>
      </c>
      <c r="G26" s="156">
        <f t="shared" si="6"/>
        <v>55</v>
      </c>
      <c r="H26" s="149">
        <f t="shared" si="7"/>
        <v>338</v>
      </c>
      <c r="I26" s="56"/>
      <c r="J26" s="158">
        <f t="shared" si="3"/>
        <v>8</v>
      </c>
      <c r="K26" s="156">
        <f t="shared" si="8"/>
        <v>55</v>
      </c>
      <c r="L26" s="149">
        <f t="shared" si="9"/>
        <v>315</v>
      </c>
      <c r="M26" s="125"/>
      <c r="N26" s="158">
        <f t="shared" si="4"/>
        <v>0</v>
      </c>
      <c r="O26" s="156">
        <f t="shared" si="10"/>
        <v>150</v>
      </c>
      <c r="P26" s="149">
        <f t="shared" si="11"/>
        <v>1325</v>
      </c>
    </row>
    <row r="27" spans="1:16" ht="15">
      <c r="A27" s="123">
        <v>15</v>
      </c>
      <c r="B27" s="159">
        <f t="shared" si="0"/>
        <v>6</v>
      </c>
      <c r="C27" s="150">
        <f t="shared" si="5"/>
        <v>51</v>
      </c>
      <c r="D27" s="151">
        <f t="shared" si="1"/>
        <v>354</v>
      </c>
      <c r="E27" s="54"/>
      <c r="F27" s="159">
        <f t="shared" si="2"/>
        <v>7</v>
      </c>
      <c r="G27" s="150">
        <f t="shared" si="6"/>
        <v>62</v>
      </c>
      <c r="H27" s="151">
        <f t="shared" si="7"/>
        <v>400</v>
      </c>
      <c r="I27" s="54"/>
      <c r="J27" s="159">
        <f t="shared" si="3"/>
        <v>8</v>
      </c>
      <c r="K27" s="150">
        <f t="shared" si="8"/>
        <v>63</v>
      </c>
      <c r="L27" s="151">
        <f t="shared" si="9"/>
        <v>378</v>
      </c>
      <c r="M27" s="54"/>
      <c r="N27" s="159">
        <f t="shared" si="4"/>
        <v>0</v>
      </c>
      <c r="O27" s="150">
        <f t="shared" si="10"/>
        <v>150</v>
      </c>
      <c r="P27" s="151">
        <f t="shared" si="11"/>
        <v>1475</v>
      </c>
    </row>
    <row r="28" spans="1:16" ht="15">
      <c r="A28" s="123">
        <v>16</v>
      </c>
      <c r="B28" s="158">
        <f t="shared" si="0"/>
        <v>6</v>
      </c>
      <c r="C28" s="156">
        <f t="shared" si="5"/>
        <v>57</v>
      </c>
      <c r="D28" s="149">
        <f t="shared" si="1"/>
        <v>411</v>
      </c>
      <c r="E28" s="124"/>
      <c r="F28" s="158">
        <f t="shared" si="2"/>
        <v>7</v>
      </c>
      <c r="G28" s="156">
        <f t="shared" si="6"/>
        <v>69</v>
      </c>
      <c r="H28" s="149">
        <f t="shared" si="7"/>
        <v>469</v>
      </c>
      <c r="I28" s="56"/>
      <c r="J28" s="158">
        <f t="shared" si="3"/>
        <v>0</v>
      </c>
      <c r="K28" s="156">
        <f t="shared" si="8"/>
        <v>63</v>
      </c>
      <c r="L28" s="149">
        <f t="shared" si="9"/>
        <v>441</v>
      </c>
      <c r="M28" s="125"/>
      <c r="N28" s="158">
        <f t="shared" si="4"/>
        <v>0</v>
      </c>
      <c r="O28" s="156">
        <f t="shared" si="10"/>
        <v>150</v>
      </c>
      <c r="P28" s="149">
        <f t="shared" si="11"/>
        <v>1625</v>
      </c>
    </row>
    <row r="29" spans="1:16" ht="15">
      <c r="A29" s="123">
        <v>17</v>
      </c>
      <c r="B29" s="158">
        <f t="shared" si="0"/>
        <v>6</v>
      </c>
      <c r="C29" s="156">
        <f t="shared" si="5"/>
        <v>63</v>
      </c>
      <c r="D29" s="149">
        <f t="shared" si="1"/>
        <v>474</v>
      </c>
      <c r="E29" s="124"/>
      <c r="F29" s="158">
        <f t="shared" si="2"/>
        <v>7</v>
      </c>
      <c r="G29" s="156">
        <f t="shared" si="6"/>
        <v>76</v>
      </c>
      <c r="H29" s="149">
        <f t="shared" si="7"/>
        <v>545</v>
      </c>
      <c r="I29" s="56"/>
      <c r="J29" s="158">
        <f t="shared" si="3"/>
        <v>0</v>
      </c>
      <c r="K29" s="156">
        <f t="shared" si="8"/>
        <v>63</v>
      </c>
      <c r="L29" s="149">
        <f t="shared" si="9"/>
        <v>504</v>
      </c>
      <c r="M29" s="125"/>
      <c r="N29" s="158">
        <f t="shared" si="4"/>
        <v>0</v>
      </c>
      <c r="O29" s="156">
        <f t="shared" si="10"/>
        <v>150</v>
      </c>
      <c r="P29" s="149">
        <f t="shared" si="11"/>
        <v>1775</v>
      </c>
    </row>
    <row r="30" spans="1:16" ht="15">
      <c r="A30" s="123">
        <v>18</v>
      </c>
      <c r="B30" s="158">
        <f t="shared" si="0"/>
        <v>6</v>
      </c>
      <c r="C30" s="156">
        <f t="shared" si="5"/>
        <v>69</v>
      </c>
      <c r="D30" s="149">
        <f t="shared" si="1"/>
        <v>543</v>
      </c>
      <c r="E30" s="124"/>
      <c r="F30" s="158">
        <f t="shared" si="2"/>
        <v>7</v>
      </c>
      <c r="G30" s="156">
        <f t="shared" si="6"/>
        <v>83</v>
      </c>
      <c r="H30" s="149">
        <f t="shared" si="7"/>
        <v>628</v>
      </c>
      <c r="I30" s="56"/>
      <c r="J30" s="158">
        <f t="shared" si="3"/>
        <v>0</v>
      </c>
      <c r="K30" s="156">
        <f t="shared" si="8"/>
        <v>63</v>
      </c>
      <c r="L30" s="149">
        <f t="shared" si="9"/>
        <v>567</v>
      </c>
      <c r="M30" s="125"/>
      <c r="N30" s="158">
        <f t="shared" si="4"/>
        <v>0</v>
      </c>
      <c r="O30" s="156">
        <f t="shared" si="10"/>
        <v>150</v>
      </c>
      <c r="P30" s="149">
        <f t="shared" si="11"/>
        <v>1925</v>
      </c>
    </row>
    <row r="31" spans="1:16" ht="15">
      <c r="A31" s="123">
        <v>19</v>
      </c>
      <c r="B31" s="158">
        <f t="shared" si="0"/>
        <v>6</v>
      </c>
      <c r="C31" s="156">
        <f t="shared" si="5"/>
        <v>75</v>
      </c>
      <c r="D31" s="149">
        <f t="shared" si="1"/>
        <v>618</v>
      </c>
      <c r="E31" s="124"/>
      <c r="F31" s="158">
        <f t="shared" si="2"/>
        <v>7</v>
      </c>
      <c r="G31" s="156">
        <f t="shared" si="6"/>
        <v>90</v>
      </c>
      <c r="H31" s="149">
        <f t="shared" si="7"/>
        <v>718</v>
      </c>
      <c r="I31" s="56"/>
      <c r="J31" s="158">
        <f t="shared" si="3"/>
        <v>0</v>
      </c>
      <c r="K31" s="156">
        <f t="shared" si="8"/>
        <v>63</v>
      </c>
      <c r="L31" s="149">
        <f t="shared" si="9"/>
        <v>630</v>
      </c>
      <c r="M31" s="125"/>
      <c r="N31" s="158">
        <f t="shared" si="4"/>
        <v>0</v>
      </c>
      <c r="O31" s="156">
        <f t="shared" si="10"/>
        <v>150</v>
      </c>
      <c r="P31" s="149">
        <f t="shared" si="11"/>
        <v>2075</v>
      </c>
    </row>
    <row r="32" spans="1:16" ht="15.75" thickBot="1">
      <c r="A32" s="126">
        <v>20</v>
      </c>
      <c r="B32" s="160">
        <f t="shared" si="0"/>
        <v>6</v>
      </c>
      <c r="C32" s="157">
        <f t="shared" si="5"/>
        <v>81</v>
      </c>
      <c r="D32" s="152">
        <f t="shared" si="1"/>
        <v>699</v>
      </c>
      <c r="E32" s="127"/>
      <c r="F32" s="160">
        <f t="shared" si="2"/>
        <v>7</v>
      </c>
      <c r="G32" s="157">
        <f t="shared" si="6"/>
        <v>97</v>
      </c>
      <c r="H32" s="152">
        <f t="shared" si="7"/>
        <v>815</v>
      </c>
      <c r="I32" s="67"/>
      <c r="J32" s="160">
        <f t="shared" si="3"/>
        <v>0</v>
      </c>
      <c r="K32" s="157">
        <f t="shared" si="8"/>
        <v>63</v>
      </c>
      <c r="L32" s="152">
        <f t="shared" si="9"/>
        <v>693</v>
      </c>
      <c r="M32" s="128"/>
      <c r="N32" s="160">
        <f t="shared" si="4"/>
        <v>0</v>
      </c>
      <c r="O32" s="157">
        <f t="shared" si="10"/>
        <v>150</v>
      </c>
      <c r="P32" s="152">
        <f t="shared" si="11"/>
        <v>2225</v>
      </c>
    </row>
  </sheetData>
  <sheetProtection sheet="1" objects="1" scenarios="1"/>
  <protectedRanges>
    <protectedRange sqref="G1:G3 C1:C3 K1:K3 O1:O3" name="Диапазон1"/>
  </protectedRanges>
  <phoneticPr fontId="2" type="noConversion"/>
  <pageMargins left="0.75" right="0.43" top="1" bottom="1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L32"/>
  <sheetViews>
    <sheetView workbookViewId="0">
      <selection activeCell="E7" sqref="E7"/>
    </sheetView>
  </sheetViews>
  <sheetFormatPr defaultRowHeight="12.75"/>
  <cols>
    <col min="1" max="1" width="15.42578125" customWidth="1"/>
    <col min="4" max="4" width="2.140625" customWidth="1"/>
    <col min="7" max="7" width="1.7109375" customWidth="1"/>
    <col min="10" max="10" width="1.85546875" customWidth="1"/>
  </cols>
  <sheetData>
    <row r="1" spans="1:12" ht="15">
      <c r="A1" s="145" t="s">
        <v>21</v>
      </c>
      <c r="B1" s="74"/>
      <c r="C1" s="130">
        <v>16</v>
      </c>
      <c r="D1" s="132"/>
      <c r="E1" s="74"/>
      <c r="F1" s="130">
        <v>14</v>
      </c>
      <c r="G1" s="133"/>
      <c r="H1" s="74"/>
      <c r="I1" s="130">
        <v>20</v>
      </c>
      <c r="J1" s="134"/>
      <c r="K1" s="74"/>
      <c r="L1" s="130">
        <v>18</v>
      </c>
    </row>
    <row r="2" spans="1:12" ht="6" customHeight="1">
      <c r="A2" s="145"/>
      <c r="B2" s="74"/>
      <c r="C2" s="153"/>
      <c r="D2" s="76"/>
      <c r="E2" s="74"/>
      <c r="F2" s="153"/>
      <c r="G2" s="77"/>
      <c r="H2" s="74"/>
      <c r="I2" s="153"/>
      <c r="J2" s="79"/>
      <c r="K2" s="74"/>
      <c r="L2" s="153"/>
    </row>
    <row r="3" spans="1:12" ht="4.5" customHeight="1">
      <c r="A3" s="145"/>
      <c r="B3" s="74"/>
      <c r="C3" s="154"/>
      <c r="D3" s="76"/>
      <c r="E3" s="74"/>
      <c r="F3" s="154"/>
      <c r="G3" s="77"/>
      <c r="H3" s="74"/>
      <c r="I3" s="154"/>
      <c r="J3" s="79"/>
      <c r="K3" s="74"/>
      <c r="L3" s="154"/>
    </row>
    <row r="4" spans="1:12" ht="5.25" customHeight="1">
      <c r="A4" s="146"/>
      <c r="B4" s="74"/>
      <c r="C4" s="39"/>
      <c r="D4" s="82"/>
      <c r="E4" s="74"/>
      <c r="F4" s="39"/>
      <c r="G4" s="83"/>
      <c r="H4" s="74"/>
      <c r="I4" s="39"/>
      <c r="J4" s="79"/>
      <c r="K4" s="74"/>
      <c r="L4" s="39"/>
    </row>
    <row r="5" spans="1:12" ht="15">
      <c r="A5" s="147" t="s">
        <v>22</v>
      </c>
      <c r="B5" s="85"/>
      <c r="C5" s="40">
        <v>6</v>
      </c>
      <c r="D5" s="87"/>
      <c r="E5" s="85"/>
      <c r="F5" s="40">
        <v>4</v>
      </c>
      <c r="G5" s="88"/>
      <c r="H5" s="85"/>
      <c r="I5" s="40">
        <v>9</v>
      </c>
      <c r="J5" s="79"/>
      <c r="K5" s="85"/>
      <c r="L5" s="40">
        <v>6</v>
      </c>
    </row>
    <row r="6" spans="1:12" ht="15">
      <c r="A6" s="147" t="s">
        <v>23</v>
      </c>
      <c r="B6" s="85"/>
      <c r="C6" s="135">
        <v>1</v>
      </c>
      <c r="D6" s="142"/>
      <c r="E6" s="85" t="s">
        <v>11</v>
      </c>
      <c r="F6" s="135">
        <v>1</v>
      </c>
      <c r="G6" s="143"/>
      <c r="H6" s="85"/>
      <c r="I6" s="135">
        <v>-1</v>
      </c>
      <c r="J6" s="144"/>
      <c r="K6" s="85"/>
      <c r="L6" s="135">
        <v>-1</v>
      </c>
    </row>
    <row r="7" spans="1:12" ht="15">
      <c r="A7" s="146"/>
      <c r="B7" s="74"/>
      <c r="C7" s="42"/>
      <c r="D7" s="82"/>
      <c r="E7" s="74"/>
      <c r="F7" s="42"/>
      <c r="G7" s="83"/>
      <c r="H7" s="74"/>
      <c r="I7" s="42"/>
      <c r="J7" s="79"/>
      <c r="K7" s="74"/>
      <c r="L7" s="42"/>
    </row>
    <row r="8" spans="1:12" ht="15">
      <c r="A8" s="148" t="s">
        <v>24</v>
      </c>
      <c r="B8" s="95"/>
      <c r="C8" s="70">
        <v>11</v>
      </c>
      <c r="D8" s="97"/>
      <c r="E8" s="95"/>
      <c r="F8" s="70">
        <v>10</v>
      </c>
      <c r="G8" s="98"/>
      <c r="H8" s="95"/>
      <c r="I8" s="70">
        <v>14</v>
      </c>
      <c r="J8" s="100"/>
      <c r="K8" s="95"/>
      <c r="L8" s="70">
        <v>11</v>
      </c>
    </row>
    <row r="9" spans="1:12" ht="15">
      <c r="A9" s="148" t="s">
        <v>25</v>
      </c>
      <c r="B9" s="95"/>
      <c r="C9" s="136">
        <v>6</v>
      </c>
      <c r="D9" s="138"/>
      <c r="E9" s="95"/>
      <c r="F9" s="136">
        <v>12</v>
      </c>
      <c r="G9" s="139"/>
      <c r="H9" s="95"/>
      <c r="I9" s="136">
        <v>10</v>
      </c>
      <c r="J9" s="140"/>
      <c r="K9" s="95"/>
      <c r="L9" s="136">
        <v>10</v>
      </c>
    </row>
    <row r="10" spans="1:12" ht="15.75" thickBot="1">
      <c r="A10" s="78"/>
      <c r="B10" s="78"/>
      <c r="C10" s="78"/>
      <c r="D10" s="103"/>
      <c r="E10" s="78"/>
      <c r="F10" s="78"/>
      <c r="G10" s="104"/>
      <c r="H10" s="78"/>
      <c r="I10" s="78"/>
      <c r="J10" s="79"/>
      <c r="K10" s="78"/>
      <c r="L10" s="78"/>
    </row>
    <row r="11" spans="1:12" ht="15.75" thickBot="1">
      <c r="A11" s="105" t="s">
        <v>7</v>
      </c>
      <c r="B11" s="155" t="s">
        <v>17</v>
      </c>
      <c r="C11" s="108" t="s">
        <v>20</v>
      </c>
      <c r="D11" s="109"/>
      <c r="E11" s="155" t="s">
        <v>17</v>
      </c>
      <c r="F11" s="108" t="s">
        <v>20</v>
      </c>
      <c r="G11" s="111"/>
      <c r="H11" s="155" t="s">
        <v>17</v>
      </c>
      <c r="I11" s="108" t="s">
        <v>20</v>
      </c>
      <c r="J11" s="113"/>
      <c r="K11" s="155" t="s">
        <v>17</v>
      </c>
      <c r="L11" s="108" t="s">
        <v>20</v>
      </c>
    </row>
    <row r="12" spans="1:12" ht="15">
      <c r="A12" s="114"/>
      <c r="B12" s="115"/>
      <c r="C12" s="117"/>
      <c r="D12" s="118"/>
      <c r="E12" s="115"/>
      <c r="F12" s="117"/>
      <c r="G12" s="120"/>
      <c r="H12" s="115"/>
      <c r="I12" s="117"/>
      <c r="J12" s="122"/>
      <c r="K12" s="115"/>
      <c r="L12" s="117"/>
    </row>
    <row r="13" spans="1:12" ht="15">
      <c r="A13" s="123">
        <v>1</v>
      </c>
      <c r="B13" s="158">
        <v>0</v>
      </c>
      <c r="C13" s="163">
        <f>C$1</f>
        <v>16</v>
      </c>
      <c r="D13" s="124"/>
      <c r="E13" s="158">
        <v>0</v>
      </c>
      <c r="F13" s="163">
        <f>F$1</f>
        <v>14</v>
      </c>
      <c r="G13" s="56"/>
      <c r="H13" s="158">
        <v>0</v>
      </c>
      <c r="I13" s="163">
        <f>I$1</f>
        <v>20</v>
      </c>
      <c r="J13" s="125"/>
      <c r="K13" s="158">
        <v>0</v>
      </c>
      <c r="L13" s="163">
        <f>L$1</f>
        <v>18</v>
      </c>
    </row>
    <row r="14" spans="1:12" ht="15">
      <c r="A14" s="123">
        <v>2</v>
      </c>
      <c r="B14" s="158">
        <f>IF(AND($A14&gt;=C$8,C$8&gt;0),0,IF(AND($A14&gt;=C$5,C$5&gt;0),C$6,0))</f>
        <v>0</v>
      </c>
      <c r="C14" s="163">
        <f>IF(AND($A14&gt;=C$8,C$8&gt;0),C$9,C13+B14)</f>
        <v>16</v>
      </c>
      <c r="D14" s="124"/>
      <c r="E14" s="158">
        <f>IF(AND($A14&gt;=F$8,F$8&gt;0),0,IF(AND($A14&gt;=F$5,F$5&gt;0),F$6,0))</f>
        <v>0</v>
      </c>
      <c r="F14" s="163">
        <f>IF(AND($A14&gt;=F$8,F$8&gt;0),F$9,F13+E14)</f>
        <v>14</v>
      </c>
      <c r="G14" s="56"/>
      <c r="H14" s="158">
        <f>IF(AND($A14&gt;=I$8,I$8&gt;0),0,IF(AND($A14&gt;=I$5,I$5&gt;0),I$6,0))</f>
        <v>0</v>
      </c>
      <c r="I14" s="163">
        <f>IF(AND($A14&gt;=I$8,I$8&gt;0),I$9,I13+H14)</f>
        <v>20</v>
      </c>
      <c r="J14" s="125"/>
      <c r="K14" s="158">
        <f>IF(AND($A14&gt;=L$8,L$8&gt;0),0,IF(AND($A14&gt;=L$5,L$5&gt;0),L$6,0))</f>
        <v>0</v>
      </c>
      <c r="L14" s="163">
        <f>IF(AND($A14&gt;=L$8,L$8&gt;0),L$9,L13+K14)</f>
        <v>18</v>
      </c>
    </row>
    <row r="15" spans="1:12" ht="15">
      <c r="A15" s="123">
        <v>3</v>
      </c>
      <c r="B15" s="158">
        <f t="shared" ref="B15:B32" si="0">IF(AND($A15&gt;=C$8,C$8&gt;0),0,IF(AND($A15&gt;=C$5,C$5&gt;0),C$6,0))</f>
        <v>0</v>
      </c>
      <c r="C15" s="163">
        <f t="shared" ref="C15:C32" si="1">IF(AND($A15&gt;=C$8,C$8&gt;0),C$9,C14+B15)</f>
        <v>16</v>
      </c>
      <c r="D15" s="124"/>
      <c r="E15" s="158">
        <f t="shared" ref="E15:E32" si="2">IF(AND($A15&gt;=F$8,F$8&gt;0),0,IF(AND($A15&gt;=F$5,F$5&gt;0),F$6,0))</f>
        <v>0</v>
      </c>
      <c r="F15" s="163">
        <f t="shared" ref="F15:F32" si="3">IF(AND($A15&gt;=F$8,F$8&gt;0),F$9,F14+E15)</f>
        <v>14</v>
      </c>
      <c r="G15" s="56"/>
      <c r="H15" s="158">
        <f t="shared" ref="H15:H32" si="4">IF(AND($A15&gt;=I$8,I$8&gt;0),0,IF(AND($A15&gt;=I$5,I$5&gt;0),I$6,0))</f>
        <v>0</v>
      </c>
      <c r="I15" s="163">
        <f t="shared" ref="I15:I32" si="5">IF(AND($A15&gt;=I$8,I$8&gt;0),I$9,I14+H15)</f>
        <v>20</v>
      </c>
      <c r="J15" s="125"/>
      <c r="K15" s="158">
        <f t="shared" ref="K15:K32" si="6">IF(AND($A15&gt;=L$8,L$8&gt;0),0,IF(AND($A15&gt;=L$5,L$5&gt;0),L$6,0))</f>
        <v>0</v>
      </c>
      <c r="L15" s="163">
        <f t="shared" ref="L15:L32" si="7">IF(AND($A15&gt;=L$8,L$8&gt;0),L$9,L14+K15)</f>
        <v>18</v>
      </c>
    </row>
    <row r="16" spans="1:12" ht="15">
      <c r="A16" s="123">
        <v>4</v>
      </c>
      <c r="B16" s="158">
        <f t="shared" si="0"/>
        <v>0</v>
      </c>
      <c r="C16" s="163">
        <f t="shared" si="1"/>
        <v>16</v>
      </c>
      <c r="D16" s="124"/>
      <c r="E16" s="158">
        <f t="shared" si="2"/>
        <v>1</v>
      </c>
      <c r="F16" s="163">
        <f t="shared" si="3"/>
        <v>15</v>
      </c>
      <c r="G16" s="56"/>
      <c r="H16" s="158">
        <f t="shared" si="4"/>
        <v>0</v>
      </c>
      <c r="I16" s="163">
        <f t="shared" si="5"/>
        <v>20</v>
      </c>
      <c r="J16" s="125"/>
      <c r="K16" s="158">
        <f t="shared" si="6"/>
        <v>0</v>
      </c>
      <c r="L16" s="163">
        <f t="shared" si="7"/>
        <v>18</v>
      </c>
    </row>
    <row r="17" spans="1:12" ht="15">
      <c r="A17" s="123">
        <v>5</v>
      </c>
      <c r="B17" s="159">
        <f t="shared" si="0"/>
        <v>0</v>
      </c>
      <c r="C17" s="151">
        <f t="shared" si="1"/>
        <v>16</v>
      </c>
      <c r="D17" s="54"/>
      <c r="E17" s="159">
        <f t="shared" si="2"/>
        <v>1</v>
      </c>
      <c r="F17" s="151">
        <f t="shared" si="3"/>
        <v>16</v>
      </c>
      <c r="G17" s="54"/>
      <c r="H17" s="159">
        <f t="shared" si="4"/>
        <v>0</v>
      </c>
      <c r="I17" s="151">
        <f t="shared" si="5"/>
        <v>20</v>
      </c>
      <c r="J17" s="54"/>
      <c r="K17" s="159">
        <f t="shared" si="6"/>
        <v>0</v>
      </c>
      <c r="L17" s="151">
        <f t="shared" si="7"/>
        <v>18</v>
      </c>
    </row>
    <row r="18" spans="1:12" ht="15">
      <c r="A18" s="123">
        <v>6</v>
      </c>
      <c r="B18" s="158">
        <f t="shared" si="0"/>
        <v>1</v>
      </c>
      <c r="C18" s="163">
        <f t="shared" si="1"/>
        <v>17</v>
      </c>
      <c r="D18" s="124"/>
      <c r="E18" s="158">
        <f t="shared" si="2"/>
        <v>1</v>
      </c>
      <c r="F18" s="163">
        <f t="shared" si="3"/>
        <v>17</v>
      </c>
      <c r="G18" s="56"/>
      <c r="H18" s="158">
        <f t="shared" si="4"/>
        <v>0</v>
      </c>
      <c r="I18" s="163">
        <f t="shared" si="5"/>
        <v>20</v>
      </c>
      <c r="J18" s="125"/>
      <c r="K18" s="158">
        <f t="shared" si="6"/>
        <v>-1</v>
      </c>
      <c r="L18" s="163">
        <f t="shared" si="7"/>
        <v>17</v>
      </c>
    </row>
    <row r="19" spans="1:12" ht="15">
      <c r="A19" s="123">
        <v>7</v>
      </c>
      <c r="B19" s="158">
        <f t="shared" si="0"/>
        <v>1</v>
      </c>
      <c r="C19" s="163">
        <f t="shared" si="1"/>
        <v>18</v>
      </c>
      <c r="D19" s="124"/>
      <c r="E19" s="158">
        <f t="shared" si="2"/>
        <v>1</v>
      </c>
      <c r="F19" s="163">
        <f t="shared" si="3"/>
        <v>18</v>
      </c>
      <c r="G19" s="56"/>
      <c r="H19" s="158">
        <f t="shared" si="4"/>
        <v>0</v>
      </c>
      <c r="I19" s="163">
        <f t="shared" si="5"/>
        <v>20</v>
      </c>
      <c r="J19" s="125"/>
      <c r="K19" s="158">
        <f t="shared" si="6"/>
        <v>-1</v>
      </c>
      <c r="L19" s="163">
        <f t="shared" si="7"/>
        <v>16</v>
      </c>
    </row>
    <row r="20" spans="1:12" ht="15">
      <c r="A20" s="123">
        <v>8</v>
      </c>
      <c r="B20" s="158">
        <f t="shared" si="0"/>
        <v>1</v>
      </c>
      <c r="C20" s="163">
        <f t="shared" si="1"/>
        <v>19</v>
      </c>
      <c r="D20" s="124"/>
      <c r="E20" s="158">
        <f t="shared" si="2"/>
        <v>1</v>
      </c>
      <c r="F20" s="163">
        <f t="shared" si="3"/>
        <v>19</v>
      </c>
      <c r="G20" s="56"/>
      <c r="H20" s="158">
        <f t="shared" si="4"/>
        <v>0</v>
      </c>
      <c r="I20" s="163">
        <f t="shared" si="5"/>
        <v>20</v>
      </c>
      <c r="J20" s="125"/>
      <c r="K20" s="158">
        <f t="shared" si="6"/>
        <v>-1</v>
      </c>
      <c r="L20" s="163">
        <f t="shared" si="7"/>
        <v>15</v>
      </c>
    </row>
    <row r="21" spans="1:12" ht="15">
      <c r="A21" s="123">
        <v>9</v>
      </c>
      <c r="B21" s="158">
        <f t="shared" si="0"/>
        <v>1</v>
      </c>
      <c r="C21" s="163">
        <f t="shared" si="1"/>
        <v>20</v>
      </c>
      <c r="D21" s="124"/>
      <c r="E21" s="158">
        <f t="shared" si="2"/>
        <v>1</v>
      </c>
      <c r="F21" s="163">
        <f t="shared" si="3"/>
        <v>20</v>
      </c>
      <c r="G21" s="56"/>
      <c r="H21" s="158">
        <f t="shared" si="4"/>
        <v>-1</v>
      </c>
      <c r="I21" s="163">
        <f t="shared" si="5"/>
        <v>19</v>
      </c>
      <c r="J21" s="125"/>
      <c r="K21" s="158">
        <f t="shared" si="6"/>
        <v>-1</v>
      </c>
      <c r="L21" s="163">
        <f t="shared" si="7"/>
        <v>14</v>
      </c>
    </row>
    <row r="22" spans="1:12" ht="15">
      <c r="A22" s="123">
        <v>10</v>
      </c>
      <c r="B22" s="159">
        <f t="shared" si="0"/>
        <v>1</v>
      </c>
      <c r="C22" s="151">
        <f t="shared" si="1"/>
        <v>21</v>
      </c>
      <c r="D22" s="54"/>
      <c r="E22" s="159">
        <f t="shared" si="2"/>
        <v>0</v>
      </c>
      <c r="F22" s="151">
        <f t="shared" si="3"/>
        <v>12</v>
      </c>
      <c r="G22" s="54"/>
      <c r="H22" s="159">
        <f t="shared" si="4"/>
        <v>-1</v>
      </c>
      <c r="I22" s="151">
        <f t="shared" si="5"/>
        <v>18</v>
      </c>
      <c r="J22" s="54"/>
      <c r="K22" s="159">
        <f t="shared" si="6"/>
        <v>-1</v>
      </c>
      <c r="L22" s="151">
        <f t="shared" si="7"/>
        <v>13</v>
      </c>
    </row>
    <row r="23" spans="1:12" ht="15">
      <c r="A23" s="123">
        <v>11</v>
      </c>
      <c r="B23" s="158">
        <f t="shared" si="0"/>
        <v>0</v>
      </c>
      <c r="C23" s="163">
        <f t="shared" si="1"/>
        <v>6</v>
      </c>
      <c r="D23" s="124"/>
      <c r="E23" s="158">
        <f t="shared" si="2"/>
        <v>0</v>
      </c>
      <c r="F23" s="163">
        <f t="shared" si="3"/>
        <v>12</v>
      </c>
      <c r="G23" s="56"/>
      <c r="H23" s="158">
        <f t="shared" si="4"/>
        <v>-1</v>
      </c>
      <c r="I23" s="163">
        <f t="shared" si="5"/>
        <v>17</v>
      </c>
      <c r="J23" s="125"/>
      <c r="K23" s="158">
        <f t="shared" si="6"/>
        <v>0</v>
      </c>
      <c r="L23" s="163">
        <f t="shared" si="7"/>
        <v>10</v>
      </c>
    </row>
    <row r="24" spans="1:12" ht="15">
      <c r="A24" s="123">
        <v>12</v>
      </c>
      <c r="B24" s="158">
        <f t="shared" si="0"/>
        <v>0</v>
      </c>
      <c r="C24" s="163">
        <f t="shared" si="1"/>
        <v>6</v>
      </c>
      <c r="D24" s="124"/>
      <c r="E24" s="158">
        <f t="shared" si="2"/>
        <v>0</v>
      </c>
      <c r="F24" s="163">
        <f t="shared" si="3"/>
        <v>12</v>
      </c>
      <c r="G24" s="56"/>
      <c r="H24" s="158">
        <f t="shared" si="4"/>
        <v>-1</v>
      </c>
      <c r="I24" s="163">
        <f t="shared" si="5"/>
        <v>16</v>
      </c>
      <c r="J24" s="125"/>
      <c r="K24" s="158">
        <f t="shared" si="6"/>
        <v>0</v>
      </c>
      <c r="L24" s="163">
        <f t="shared" si="7"/>
        <v>10</v>
      </c>
    </row>
    <row r="25" spans="1:12" ht="15">
      <c r="A25" s="123">
        <v>13</v>
      </c>
      <c r="B25" s="158">
        <f t="shared" si="0"/>
        <v>0</v>
      </c>
      <c r="C25" s="163">
        <f t="shared" si="1"/>
        <v>6</v>
      </c>
      <c r="D25" s="124"/>
      <c r="E25" s="158">
        <f t="shared" si="2"/>
        <v>0</v>
      </c>
      <c r="F25" s="163">
        <f t="shared" si="3"/>
        <v>12</v>
      </c>
      <c r="G25" s="56"/>
      <c r="H25" s="158">
        <f t="shared" si="4"/>
        <v>-1</v>
      </c>
      <c r="I25" s="163">
        <f t="shared" si="5"/>
        <v>15</v>
      </c>
      <c r="J25" s="125"/>
      <c r="K25" s="158">
        <f t="shared" si="6"/>
        <v>0</v>
      </c>
      <c r="L25" s="163">
        <f t="shared" si="7"/>
        <v>10</v>
      </c>
    </row>
    <row r="26" spans="1:12" ht="15">
      <c r="A26" s="123">
        <v>14</v>
      </c>
      <c r="B26" s="158">
        <f t="shared" si="0"/>
        <v>0</v>
      </c>
      <c r="C26" s="163">
        <f t="shared" si="1"/>
        <v>6</v>
      </c>
      <c r="D26" s="124"/>
      <c r="E26" s="158">
        <f t="shared" si="2"/>
        <v>0</v>
      </c>
      <c r="F26" s="163">
        <f t="shared" si="3"/>
        <v>12</v>
      </c>
      <c r="G26" s="56"/>
      <c r="H26" s="158">
        <f t="shared" si="4"/>
        <v>0</v>
      </c>
      <c r="I26" s="163">
        <f t="shared" si="5"/>
        <v>10</v>
      </c>
      <c r="J26" s="125"/>
      <c r="K26" s="158">
        <f t="shared" si="6"/>
        <v>0</v>
      </c>
      <c r="L26" s="163">
        <f t="shared" si="7"/>
        <v>10</v>
      </c>
    </row>
    <row r="27" spans="1:12" ht="15">
      <c r="A27" s="123">
        <v>15</v>
      </c>
      <c r="B27" s="159">
        <f t="shared" si="0"/>
        <v>0</v>
      </c>
      <c r="C27" s="151">
        <f t="shared" si="1"/>
        <v>6</v>
      </c>
      <c r="D27" s="54"/>
      <c r="E27" s="159">
        <f t="shared" si="2"/>
        <v>0</v>
      </c>
      <c r="F27" s="151">
        <f t="shared" si="3"/>
        <v>12</v>
      </c>
      <c r="G27" s="54"/>
      <c r="H27" s="159">
        <f t="shared" si="4"/>
        <v>0</v>
      </c>
      <c r="I27" s="151">
        <f t="shared" si="5"/>
        <v>10</v>
      </c>
      <c r="J27" s="54"/>
      <c r="K27" s="159">
        <f t="shared" si="6"/>
        <v>0</v>
      </c>
      <c r="L27" s="151">
        <f t="shared" si="7"/>
        <v>10</v>
      </c>
    </row>
    <row r="28" spans="1:12" ht="15">
      <c r="A28" s="123">
        <v>16</v>
      </c>
      <c r="B28" s="158">
        <f t="shared" si="0"/>
        <v>0</v>
      </c>
      <c r="C28" s="163">
        <f t="shared" si="1"/>
        <v>6</v>
      </c>
      <c r="D28" s="124"/>
      <c r="E28" s="158">
        <f t="shared" si="2"/>
        <v>0</v>
      </c>
      <c r="F28" s="163">
        <f t="shared" si="3"/>
        <v>12</v>
      </c>
      <c r="G28" s="56"/>
      <c r="H28" s="158">
        <f t="shared" si="4"/>
        <v>0</v>
      </c>
      <c r="I28" s="163">
        <f t="shared" si="5"/>
        <v>10</v>
      </c>
      <c r="J28" s="125"/>
      <c r="K28" s="158">
        <f t="shared" si="6"/>
        <v>0</v>
      </c>
      <c r="L28" s="163">
        <f t="shared" si="7"/>
        <v>10</v>
      </c>
    </row>
    <row r="29" spans="1:12" ht="15">
      <c r="A29" s="123">
        <v>17</v>
      </c>
      <c r="B29" s="158">
        <f t="shared" si="0"/>
        <v>0</v>
      </c>
      <c r="C29" s="163">
        <f t="shared" si="1"/>
        <v>6</v>
      </c>
      <c r="D29" s="124"/>
      <c r="E29" s="158">
        <f t="shared" si="2"/>
        <v>0</v>
      </c>
      <c r="F29" s="163">
        <f t="shared" si="3"/>
        <v>12</v>
      </c>
      <c r="G29" s="56"/>
      <c r="H29" s="158">
        <f t="shared" si="4"/>
        <v>0</v>
      </c>
      <c r="I29" s="163">
        <f t="shared" si="5"/>
        <v>10</v>
      </c>
      <c r="J29" s="125"/>
      <c r="K29" s="158">
        <f t="shared" si="6"/>
        <v>0</v>
      </c>
      <c r="L29" s="163">
        <f t="shared" si="7"/>
        <v>10</v>
      </c>
    </row>
    <row r="30" spans="1:12" ht="15">
      <c r="A30" s="123">
        <v>18</v>
      </c>
      <c r="B30" s="158">
        <f t="shared" si="0"/>
        <v>0</v>
      </c>
      <c r="C30" s="163">
        <f t="shared" si="1"/>
        <v>6</v>
      </c>
      <c r="D30" s="124"/>
      <c r="E30" s="158">
        <f t="shared" si="2"/>
        <v>0</v>
      </c>
      <c r="F30" s="163">
        <f t="shared" si="3"/>
        <v>12</v>
      </c>
      <c r="G30" s="56"/>
      <c r="H30" s="158">
        <f t="shared" si="4"/>
        <v>0</v>
      </c>
      <c r="I30" s="163">
        <f t="shared" si="5"/>
        <v>10</v>
      </c>
      <c r="J30" s="125"/>
      <c r="K30" s="158">
        <f t="shared" si="6"/>
        <v>0</v>
      </c>
      <c r="L30" s="163">
        <f t="shared" si="7"/>
        <v>10</v>
      </c>
    </row>
    <row r="31" spans="1:12" ht="15">
      <c r="A31" s="123">
        <v>19</v>
      </c>
      <c r="B31" s="158">
        <f t="shared" si="0"/>
        <v>0</v>
      </c>
      <c r="C31" s="163">
        <f t="shared" si="1"/>
        <v>6</v>
      </c>
      <c r="D31" s="124"/>
      <c r="E31" s="158">
        <f t="shared" si="2"/>
        <v>0</v>
      </c>
      <c r="F31" s="163">
        <f t="shared" si="3"/>
        <v>12</v>
      </c>
      <c r="G31" s="56"/>
      <c r="H31" s="158">
        <f t="shared" si="4"/>
        <v>0</v>
      </c>
      <c r="I31" s="163">
        <f t="shared" si="5"/>
        <v>10</v>
      </c>
      <c r="J31" s="125"/>
      <c r="K31" s="158">
        <f t="shared" si="6"/>
        <v>0</v>
      </c>
      <c r="L31" s="163">
        <f t="shared" si="7"/>
        <v>10</v>
      </c>
    </row>
    <row r="32" spans="1:12" ht="15.75" thickBot="1">
      <c r="A32" s="126">
        <v>20</v>
      </c>
      <c r="B32" s="160">
        <f t="shared" si="0"/>
        <v>0</v>
      </c>
      <c r="C32" s="164">
        <f t="shared" si="1"/>
        <v>6</v>
      </c>
      <c r="D32" s="127"/>
      <c r="E32" s="160">
        <f t="shared" si="2"/>
        <v>0</v>
      </c>
      <c r="F32" s="164">
        <f t="shared" si="3"/>
        <v>12</v>
      </c>
      <c r="G32" s="67"/>
      <c r="H32" s="160">
        <f t="shared" si="4"/>
        <v>0</v>
      </c>
      <c r="I32" s="164">
        <f t="shared" si="5"/>
        <v>10</v>
      </c>
      <c r="J32" s="128"/>
      <c r="K32" s="160">
        <f t="shared" si="6"/>
        <v>0</v>
      </c>
      <c r="L32" s="164">
        <f t="shared" si="7"/>
        <v>10</v>
      </c>
    </row>
  </sheetData>
  <sheetProtection sheet="1" objects="1" scenarios="1"/>
  <protectedRanges>
    <protectedRange sqref="I1:I3 C1:C3 F1:F3 L1:L3" name="Диапазон1"/>
  </protectedRanges>
  <phoneticPr fontId="2" type="noConversion"/>
  <pageMargins left="0.75" right="0.75" top="1" bottom="1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AG36"/>
  <sheetViews>
    <sheetView tabSelected="1" workbookViewId="0">
      <pane xSplit="1" topLeftCell="B1" activePane="topRight" state="frozen"/>
      <selection pane="topRight" activeCell="O10" sqref="O10"/>
    </sheetView>
  </sheetViews>
  <sheetFormatPr defaultRowHeight="12.75"/>
  <cols>
    <col min="1" max="1" width="13.85546875" customWidth="1"/>
    <col min="3" max="3" width="5.140625" customWidth="1"/>
    <col min="4" max="4" width="2.28515625" customWidth="1"/>
    <col min="6" max="6" width="13.7109375" customWidth="1"/>
    <col min="7" max="7" width="7.7109375" customWidth="1"/>
    <col min="8" max="8" width="2" customWidth="1"/>
    <col min="9" max="9" width="7.140625" customWidth="1"/>
    <col min="10" max="10" width="8.28515625" customWidth="1"/>
    <col min="11" max="11" width="8.42578125" customWidth="1"/>
    <col min="12" max="12" width="0.85546875" customWidth="1"/>
    <col min="13" max="13" width="9.7109375" customWidth="1"/>
    <col min="14" max="14" width="6.7109375" customWidth="1"/>
    <col min="15" max="15" width="10.140625" customWidth="1"/>
    <col min="16" max="16" width="7.42578125" customWidth="1"/>
    <col min="17" max="17" width="6.85546875" customWidth="1"/>
    <col min="18" max="18" width="5.7109375" customWidth="1"/>
    <col min="19" max="19" width="6.7109375" customWidth="1"/>
    <col min="20" max="20" width="5.7109375" customWidth="1"/>
    <col min="21" max="21" width="1.140625" customWidth="1"/>
    <col min="22" max="22" width="10.140625" customWidth="1"/>
    <col min="23" max="23" width="11.42578125" customWidth="1"/>
    <col min="24" max="24" width="9.5703125" customWidth="1"/>
    <col min="25" max="25" width="7.5703125" customWidth="1"/>
    <col min="26" max="26" width="1.28515625" customWidth="1"/>
    <col min="27" max="27" width="10.42578125" customWidth="1"/>
    <col min="28" max="28" width="9.85546875" customWidth="1"/>
    <col min="30" max="30" width="9.85546875" customWidth="1"/>
    <col min="31" max="31" width="4.42578125" customWidth="1"/>
  </cols>
  <sheetData>
    <row r="1" spans="1:33" ht="15">
      <c r="A1" s="145" t="s">
        <v>21</v>
      </c>
      <c r="B1" s="74"/>
      <c r="C1" s="204">
        <v>33</v>
      </c>
      <c r="D1" s="132"/>
      <c r="E1" s="145" t="s">
        <v>12</v>
      </c>
      <c r="F1" s="165"/>
      <c r="G1" s="204">
        <v>8</v>
      </c>
      <c r="H1" s="133"/>
      <c r="I1" s="145" t="s">
        <v>0</v>
      </c>
      <c r="J1" s="165"/>
      <c r="K1" s="214">
        <v>0.01</v>
      </c>
      <c r="L1" s="166"/>
      <c r="M1" s="165" t="s">
        <v>27</v>
      </c>
      <c r="N1" s="165"/>
      <c r="O1" s="215" t="s">
        <v>29</v>
      </c>
      <c r="P1" s="321"/>
      <c r="Q1" s="165"/>
      <c r="R1" s="165"/>
      <c r="S1" s="165"/>
      <c r="T1" s="165"/>
      <c r="U1" s="235"/>
      <c r="Z1" s="234"/>
    </row>
    <row r="2" spans="1:33" ht="15">
      <c r="A2" s="145"/>
      <c r="B2" s="74"/>
      <c r="C2" s="154"/>
      <c r="D2" s="76"/>
      <c r="E2" s="145"/>
      <c r="F2" s="165"/>
      <c r="G2" s="153"/>
      <c r="H2" s="77"/>
      <c r="I2" s="145" t="s">
        <v>1</v>
      </c>
      <c r="J2" s="165"/>
      <c r="K2" s="213">
        <v>2.6</v>
      </c>
      <c r="L2" s="166"/>
      <c r="M2" s="165" t="s">
        <v>28</v>
      </c>
      <c r="N2" s="165"/>
      <c r="O2" s="216">
        <v>4</v>
      </c>
      <c r="P2" s="322"/>
      <c r="Q2" s="165"/>
      <c r="R2" s="165"/>
      <c r="S2" s="165"/>
      <c r="T2" s="165"/>
      <c r="U2" s="235"/>
      <c r="Z2" s="234"/>
    </row>
    <row r="3" spans="1:33" ht="15">
      <c r="A3" s="145"/>
      <c r="B3" s="74"/>
      <c r="C3" s="154"/>
      <c r="D3" s="76"/>
      <c r="E3" s="145"/>
      <c r="F3" s="165"/>
      <c r="G3" s="154"/>
      <c r="H3" s="77"/>
      <c r="I3" s="145" t="s">
        <v>6</v>
      </c>
      <c r="J3" s="165"/>
      <c r="K3" s="204">
        <v>2</v>
      </c>
      <c r="L3" s="166"/>
      <c r="M3" s="266" t="s">
        <v>30</v>
      </c>
      <c r="N3" s="165"/>
      <c r="O3" s="220">
        <v>10</v>
      </c>
      <c r="P3" s="323"/>
      <c r="Q3" s="165"/>
      <c r="R3" s="165"/>
      <c r="S3" s="165"/>
      <c r="T3" s="165"/>
      <c r="U3" s="235"/>
      <c r="Z3" s="234"/>
    </row>
    <row r="4" spans="1:33" ht="15">
      <c r="A4" s="146"/>
      <c r="B4" s="74"/>
      <c r="C4" s="207"/>
      <c r="D4" s="82"/>
      <c r="E4" s="146"/>
      <c r="F4" s="165"/>
      <c r="G4" s="39"/>
      <c r="H4" s="83"/>
      <c r="I4" s="146"/>
      <c r="J4" s="165"/>
      <c r="K4" s="39"/>
      <c r="L4" s="166"/>
      <c r="M4" s="165"/>
      <c r="N4" s="165"/>
      <c r="O4" s="177"/>
      <c r="P4" s="324"/>
      <c r="Q4" s="165"/>
      <c r="R4" s="165"/>
      <c r="S4" s="165"/>
      <c r="T4" s="165"/>
      <c r="U4" s="235"/>
      <c r="Z4" s="234"/>
      <c r="AG4" s="348">
        <v>1</v>
      </c>
    </row>
    <row r="5" spans="1:33" ht="15">
      <c r="A5" s="147" t="s">
        <v>22</v>
      </c>
      <c r="B5" s="85"/>
      <c r="C5" s="210">
        <v>0</v>
      </c>
      <c r="D5" s="87"/>
      <c r="E5" s="147" t="s">
        <v>13</v>
      </c>
      <c r="F5" s="188"/>
      <c r="G5" s="210">
        <v>5</v>
      </c>
      <c r="H5" s="88"/>
      <c r="I5" s="147" t="s">
        <v>2</v>
      </c>
      <c r="J5" s="188"/>
      <c r="K5" s="212">
        <v>6</v>
      </c>
      <c r="L5" s="189"/>
      <c r="M5" s="190" t="s">
        <v>36</v>
      </c>
      <c r="N5" s="188"/>
      <c r="O5" s="218">
        <v>10</v>
      </c>
      <c r="P5" s="325"/>
      <c r="Q5" s="165"/>
      <c r="R5" s="165"/>
      <c r="S5" s="165"/>
      <c r="T5" s="165"/>
      <c r="U5" s="235"/>
      <c r="Z5" s="234"/>
      <c r="AG5" s="348"/>
    </row>
    <row r="6" spans="1:33" ht="15">
      <c r="A6" s="147" t="s">
        <v>23</v>
      </c>
      <c r="B6" s="85"/>
      <c r="C6" s="206">
        <v>0</v>
      </c>
      <c r="D6" s="142"/>
      <c r="E6" s="147" t="s">
        <v>14</v>
      </c>
      <c r="F6" s="188"/>
      <c r="G6" s="206">
        <v>45</v>
      </c>
      <c r="H6" s="143"/>
      <c r="I6" s="147" t="s">
        <v>3</v>
      </c>
      <c r="J6" s="188"/>
      <c r="K6" s="202">
        <v>0.2</v>
      </c>
      <c r="L6" s="189"/>
      <c r="M6" s="190" t="s">
        <v>35</v>
      </c>
      <c r="N6" s="188"/>
      <c r="O6" s="177">
        <v>115.36</v>
      </c>
      <c r="P6" s="325"/>
      <c r="Q6" s="165"/>
      <c r="R6" s="165"/>
      <c r="S6" s="165"/>
      <c r="T6" s="165"/>
      <c r="U6" s="235"/>
      <c r="Z6" s="234"/>
      <c r="AG6" s="335"/>
    </row>
    <row r="7" spans="1:33" ht="15">
      <c r="A7" s="147"/>
      <c r="B7" s="85"/>
      <c r="C7" s="208"/>
      <c r="D7" s="87"/>
      <c r="E7" s="147"/>
      <c r="F7" s="188"/>
      <c r="G7" s="191"/>
      <c r="H7" s="88"/>
      <c r="I7" s="147"/>
      <c r="J7" s="188"/>
      <c r="K7" s="191"/>
      <c r="L7" s="189"/>
      <c r="M7" s="190" t="s">
        <v>37</v>
      </c>
      <c r="N7" s="188"/>
      <c r="O7" s="219">
        <v>0.1</v>
      </c>
      <c r="P7" s="326"/>
      <c r="Q7" s="165"/>
      <c r="R7" s="165"/>
      <c r="S7" s="165"/>
      <c r="T7" s="165"/>
      <c r="U7" s="235"/>
      <c r="Z7" s="234"/>
      <c r="AG7" s="335"/>
    </row>
    <row r="8" spans="1:33" ht="15">
      <c r="A8" s="194" t="s">
        <v>24</v>
      </c>
      <c r="B8" s="195"/>
      <c r="C8" s="209"/>
      <c r="D8" s="196"/>
      <c r="E8" s="194" t="s">
        <v>15</v>
      </c>
      <c r="F8" s="193"/>
      <c r="G8" s="209">
        <v>0</v>
      </c>
      <c r="H8" s="197"/>
      <c r="I8" s="194" t="s">
        <v>4</v>
      </c>
      <c r="J8" s="193"/>
      <c r="K8" s="211">
        <v>0</v>
      </c>
      <c r="L8" s="198"/>
      <c r="M8" s="193"/>
      <c r="N8" s="193"/>
      <c r="O8" s="199"/>
      <c r="P8" s="327"/>
      <c r="Q8" s="165"/>
      <c r="R8" s="165"/>
      <c r="S8" s="165"/>
      <c r="T8" s="165"/>
      <c r="U8" s="235"/>
      <c r="Z8" s="234"/>
      <c r="AG8" s="335"/>
    </row>
    <row r="9" spans="1:33" ht="15">
      <c r="A9" s="194" t="s">
        <v>25</v>
      </c>
      <c r="B9" s="195"/>
      <c r="C9" s="205"/>
      <c r="D9" s="200"/>
      <c r="E9" s="194" t="s">
        <v>16</v>
      </c>
      <c r="F9" s="193"/>
      <c r="G9" s="205">
        <v>0</v>
      </c>
      <c r="H9" s="201"/>
      <c r="I9" s="194" t="s">
        <v>5</v>
      </c>
      <c r="J9" s="193"/>
      <c r="K9" s="203">
        <v>0</v>
      </c>
      <c r="L9" s="198"/>
      <c r="M9" s="192" t="s">
        <v>38</v>
      </c>
      <c r="N9" s="193"/>
      <c r="O9" s="217">
        <v>2000</v>
      </c>
      <c r="P9" s="328"/>
      <c r="Q9" s="165"/>
      <c r="R9" s="165"/>
      <c r="S9" s="165"/>
      <c r="T9" s="165"/>
      <c r="U9" s="235"/>
      <c r="Z9" s="234"/>
      <c r="AG9" s="335"/>
    </row>
    <row r="10" spans="1:33" ht="27" customHeight="1" thickBot="1">
      <c r="A10" s="78"/>
      <c r="B10" s="78"/>
      <c r="C10" s="78"/>
      <c r="D10" s="103"/>
      <c r="E10" s="78"/>
      <c r="F10" s="78"/>
      <c r="G10" s="78"/>
      <c r="H10" s="104"/>
      <c r="I10" s="78"/>
      <c r="J10" s="78"/>
      <c r="K10" s="78"/>
      <c r="L10" s="166"/>
      <c r="M10" s="165"/>
      <c r="N10" s="165"/>
      <c r="O10" s="177"/>
      <c r="P10" s="177"/>
      <c r="Q10" s="165"/>
      <c r="R10" s="165"/>
      <c r="S10" s="165"/>
      <c r="T10" s="165"/>
      <c r="U10" s="235"/>
      <c r="Z10" s="234"/>
      <c r="AG10" s="335"/>
    </row>
    <row r="11" spans="1:33" ht="65.25" customHeight="1" thickBot="1">
      <c r="A11" s="249" t="s">
        <v>7</v>
      </c>
      <c r="B11" s="250" t="s">
        <v>17</v>
      </c>
      <c r="C11" s="251" t="s">
        <v>20</v>
      </c>
      <c r="D11" s="252"/>
      <c r="E11" s="250" t="s">
        <v>17</v>
      </c>
      <c r="F11" s="253" t="s">
        <v>48</v>
      </c>
      <c r="G11" s="251" t="s">
        <v>47</v>
      </c>
      <c r="H11" s="254"/>
      <c r="I11" s="255" t="s">
        <v>8</v>
      </c>
      <c r="J11" s="253" t="s">
        <v>9</v>
      </c>
      <c r="K11" s="251" t="s">
        <v>49</v>
      </c>
      <c r="L11" s="231"/>
      <c r="M11" s="187" t="s">
        <v>39</v>
      </c>
      <c r="N11" s="185" t="s">
        <v>26</v>
      </c>
      <c r="O11" s="345" t="s">
        <v>83</v>
      </c>
      <c r="P11" s="346"/>
      <c r="Q11" s="343" t="s">
        <v>31</v>
      </c>
      <c r="R11" s="344"/>
      <c r="S11" s="349" t="s">
        <v>34</v>
      </c>
      <c r="T11" s="350"/>
      <c r="U11" s="236"/>
      <c r="V11" s="227" t="s">
        <v>40</v>
      </c>
      <c r="W11" s="243" t="s">
        <v>43</v>
      </c>
      <c r="X11" s="228" t="s">
        <v>44</v>
      </c>
      <c r="Y11" s="229" t="s">
        <v>42</v>
      </c>
      <c r="Z11" s="261"/>
      <c r="AA11" s="296" t="s">
        <v>64</v>
      </c>
      <c r="AB11" s="259" t="s">
        <v>41</v>
      </c>
      <c r="AC11" s="351" t="s">
        <v>50</v>
      </c>
      <c r="AD11" s="352"/>
      <c r="AE11" s="260" t="s">
        <v>51</v>
      </c>
      <c r="AF11" s="186"/>
      <c r="AG11" s="336"/>
    </row>
    <row r="12" spans="1:33" ht="15">
      <c r="A12" s="114"/>
      <c r="B12" s="115"/>
      <c r="C12" s="117"/>
      <c r="D12" s="118"/>
      <c r="E12" s="115"/>
      <c r="F12" s="116"/>
      <c r="G12" s="117"/>
      <c r="H12" s="120"/>
      <c r="I12" s="115"/>
      <c r="J12" s="116"/>
      <c r="K12" s="117"/>
      <c r="L12" s="232"/>
      <c r="M12" s="167"/>
      <c r="N12" s="168"/>
      <c r="O12" s="329" t="s">
        <v>81</v>
      </c>
      <c r="P12" s="320" t="s">
        <v>82</v>
      </c>
      <c r="Q12" s="169" t="s">
        <v>32</v>
      </c>
      <c r="R12" s="170" t="s">
        <v>33</v>
      </c>
      <c r="S12" s="169" t="s">
        <v>32</v>
      </c>
      <c r="T12" s="170" t="s">
        <v>33</v>
      </c>
      <c r="U12" s="235"/>
      <c r="V12" s="223"/>
      <c r="W12" s="224"/>
      <c r="X12" s="225"/>
      <c r="Y12" s="226"/>
      <c r="Z12" s="234"/>
      <c r="AA12" s="223"/>
      <c r="AB12" s="224"/>
      <c r="AC12" s="225" t="s">
        <v>45</v>
      </c>
      <c r="AD12" s="226" t="s">
        <v>46</v>
      </c>
      <c r="AE12" s="258"/>
      <c r="AG12" s="335"/>
    </row>
    <row r="13" spans="1:33" ht="15">
      <c r="A13" s="247">
        <v>1</v>
      </c>
      <c r="B13" s="158">
        <v>0</v>
      </c>
      <c r="C13" s="163">
        <f>C$1</f>
        <v>33</v>
      </c>
      <c r="D13" s="124"/>
      <c r="E13" s="158">
        <f t="shared" ref="E13:E32" si="0">IF(($A13&lt;2),0,IF(AND($A13&gt;=G$8,G$8&gt;0),G$9,IF(AND($A13&gt;=G$5,G$5&gt;0),G$6,0)))</f>
        <v>0</v>
      </c>
      <c r="F13" s="156">
        <v>0</v>
      </c>
      <c r="G13" s="149">
        <f>F13</f>
        <v>0</v>
      </c>
      <c r="H13" s="56"/>
      <c r="I13" s="51">
        <f t="shared" ref="I13:I32" si="1">IF(($A13&lt;K$3),1,IF(AND($A13&gt;=K$8,K$8&gt;0),ROUND(I12+K$9,4),IF(AND($A13&gt;=K$5,K$5&gt;0),ROUND(I12+K$6,4),K$2)))</f>
        <v>1</v>
      </c>
      <c r="J13" s="161">
        <f t="shared" ref="J13:J32" si="2">IF($A13&lt;K$3, K$1, ROUND(J12*I13, 3))</f>
        <v>0.01</v>
      </c>
      <c r="K13" s="53">
        <f>J13</f>
        <v>0.01</v>
      </c>
      <c r="L13" s="232"/>
      <c r="M13" s="240">
        <f>ROUND(C13*N13-K13*$O$5,2)</f>
        <v>3.2</v>
      </c>
      <c r="N13" s="237">
        <f>ROUND(ROUND(K13,2)*$O$3,2)</f>
        <v>0.1</v>
      </c>
      <c r="O13" s="318">
        <f>ROUND(J13*$O$5,2)</f>
        <v>0.1</v>
      </c>
      <c r="P13" s="331">
        <f>O13/$O$9</f>
        <v>5.0000000000000002E-5</v>
      </c>
      <c r="Q13" s="171">
        <f>ROUND(O13/N13,0)</f>
        <v>1</v>
      </c>
      <c r="R13" s="172">
        <v>0</v>
      </c>
      <c r="S13" s="178">
        <f>Q13+C13</f>
        <v>34</v>
      </c>
      <c r="T13" s="179">
        <v>0</v>
      </c>
      <c r="U13" s="235"/>
      <c r="V13" s="221">
        <f>ROUND(K13*$O$6,2)</f>
        <v>1.1499999999999999</v>
      </c>
      <c r="W13" s="244">
        <f>ROUND(O13+V13,2)</f>
        <v>1.25</v>
      </c>
      <c r="X13" s="290">
        <f>IF(O13&gt;0,ROUND(V13/O13,2),0)</f>
        <v>11.5</v>
      </c>
      <c r="Y13" s="291">
        <f>IF($O$9&gt;0,ROUND(V13/$O$9,2),0)</f>
        <v>0</v>
      </c>
      <c r="Z13" s="262"/>
      <c r="AA13" s="263">
        <f>IF($O$9&gt;0,ROUND($O$9-W13,2),0)</f>
        <v>1998.75</v>
      </c>
      <c r="AB13" s="287">
        <f>IF($O$9&gt;0,ROUND(W13/$O$9,2),0)</f>
        <v>0</v>
      </c>
      <c r="AC13" s="281">
        <f>IF(AND(AA13&gt;0,$O$3&gt;0),($O$9-O13-V13*$O$7)/N13,0)</f>
        <v>19997.849999999999</v>
      </c>
      <c r="AD13" s="282">
        <f>IF(AC13&gt;0,AC13+G13,0)</f>
        <v>19997.849999999999</v>
      </c>
      <c r="AE13" s="256">
        <v>1</v>
      </c>
      <c r="AG13" s="335"/>
    </row>
    <row r="14" spans="1:33" ht="15">
      <c r="A14" s="247">
        <v>2</v>
      </c>
      <c r="B14" s="158">
        <f>IF(AND($A14&gt;=C$8,C$8&gt;0),0,IF(AND($A14&gt;=C$5,C$5&gt;0),C$6,0))</f>
        <v>0</v>
      </c>
      <c r="C14" s="163">
        <f>IF(AND($A14&gt;=C$8,C$8&gt;0),C$9,C13+B14)</f>
        <v>33</v>
      </c>
      <c r="D14" s="124"/>
      <c r="E14" s="158">
        <f t="shared" si="0"/>
        <v>0</v>
      </c>
      <c r="F14" s="156">
        <f>G$1</f>
        <v>8</v>
      </c>
      <c r="G14" s="149">
        <f t="shared" ref="G14:G32" si="3">G13+F14</f>
        <v>8</v>
      </c>
      <c r="H14" s="56"/>
      <c r="I14" s="51">
        <f t="shared" si="1"/>
        <v>2.6</v>
      </c>
      <c r="J14" s="161">
        <f t="shared" si="2"/>
        <v>2.5999999999999999E-2</v>
      </c>
      <c r="K14" s="53">
        <f t="shared" ref="K14:K32" si="4">K13+J14</f>
        <v>3.5999999999999997E-2</v>
      </c>
      <c r="L14" s="232"/>
      <c r="M14" s="240">
        <f t="shared" ref="M14:M32" si="5">ROUND(C14*N14-K14*$O$5,2)</f>
        <v>12.84</v>
      </c>
      <c r="N14" s="237">
        <f t="shared" ref="N14:N32" si="6">ROUND(ROUND(K14,2)*$O$3,2)</f>
        <v>0.4</v>
      </c>
      <c r="O14" s="318">
        <f>ROUND((ROUND(K13,2)*(G14-G13)*$O$3+O13+J14*$O$5),2)</f>
        <v>1.1599999999999999</v>
      </c>
      <c r="P14" s="331">
        <f t="shared" ref="P14:P32" si="7">O14/$O$9</f>
        <v>5.8E-4</v>
      </c>
      <c r="Q14" s="171">
        <f>ROUND(O14/N14,0)</f>
        <v>3</v>
      </c>
      <c r="R14" s="172">
        <f>ROUND(Q14/G14,2)</f>
        <v>0.38</v>
      </c>
      <c r="S14" s="178">
        <f t="shared" ref="S14:S32" si="8">Q14+C14</f>
        <v>36</v>
      </c>
      <c r="T14" s="179">
        <f>ROUND(S14/G14,2)</f>
        <v>4.5</v>
      </c>
      <c r="U14" s="235"/>
      <c r="V14" s="221">
        <f t="shared" ref="V14:V32" si="9">ROUND(K14*$O$6,2)</f>
        <v>4.1500000000000004</v>
      </c>
      <c r="W14" s="244">
        <f t="shared" ref="W14:W32" si="10">ROUND(O14+V14,2)</f>
        <v>5.31</v>
      </c>
      <c r="X14" s="290">
        <f t="shared" ref="X14:X32" si="11">IF(O14&gt;0,ROUND(V14/O14,2),0)</f>
        <v>3.58</v>
      </c>
      <c r="Y14" s="291">
        <f t="shared" ref="Y14:Y32" si="12">IF($O$9&gt;0,ROUND(V14/$O$9,2),0)</f>
        <v>0</v>
      </c>
      <c r="Z14" s="262"/>
      <c r="AA14" s="263">
        <f t="shared" ref="AA14:AA32" si="13">IF($O$9&gt;0,ROUND($O$9-W14,2),0)</f>
        <v>1994.69</v>
      </c>
      <c r="AB14" s="287">
        <f t="shared" ref="AB14:AB32" si="14">IF($O$9&gt;0,ROUND(W14/$O$9,2),0)</f>
        <v>0</v>
      </c>
      <c r="AC14" s="281">
        <f t="shared" ref="AC14:AC32" si="15">IF(AND(AA14&gt;0,$O$3&gt;0),($O$9-O14-V14*$O$7)/N14,0)</f>
        <v>4996.0625</v>
      </c>
      <c r="AD14" s="282">
        <f t="shared" ref="AD14:AD32" si="16">IF(AC14&gt;0,AC14+G14,0)</f>
        <v>5004.0625</v>
      </c>
      <c r="AE14" s="256">
        <v>2</v>
      </c>
      <c r="AG14" s="335"/>
    </row>
    <row r="15" spans="1:33" ht="15">
      <c r="A15" s="247">
        <v>3</v>
      </c>
      <c r="B15" s="158">
        <f t="shared" ref="B15:B32" si="17">IF(AND($A15&gt;=C$8,C$8&gt;0),0,IF(AND($A15&gt;=C$5,C$5&gt;0),C$6,0))</f>
        <v>0</v>
      </c>
      <c r="C15" s="163">
        <f t="shared" ref="C15:C32" si="18">IF(AND($A15&gt;=C$8,C$8&gt;0),C$9,C14+B15)</f>
        <v>33</v>
      </c>
      <c r="D15" s="124"/>
      <c r="E15" s="158">
        <f t="shared" si="0"/>
        <v>0</v>
      </c>
      <c r="F15" s="156">
        <f>F14+E15</f>
        <v>8</v>
      </c>
      <c r="G15" s="149">
        <f>G14+F15</f>
        <v>16</v>
      </c>
      <c r="H15" s="56"/>
      <c r="I15" s="51">
        <f t="shared" si="1"/>
        <v>2.6</v>
      </c>
      <c r="J15" s="161">
        <f t="shared" si="2"/>
        <v>6.8000000000000005E-2</v>
      </c>
      <c r="K15" s="53">
        <f t="shared" si="4"/>
        <v>0.10400000000000001</v>
      </c>
      <c r="L15" s="232"/>
      <c r="M15" s="240">
        <f t="shared" si="5"/>
        <v>31.96</v>
      </c>
      <c r="N15" s="237">
        <f t="shared" si="6"/>
        <v>1</v>
      </c>
      <c r="O15" s="318">
        <f t="shared" ref="O15:O32" si="19">ROUND((ROUND(K14,2)*(G15-G14)*$O$3+O14+J15*$O$5),2)</f>
        <v>5.04</v>
      </c>
      <c r="P15" s="331">
        <f t="shared" si="7"/>
        <v>2.5200000000000001E-3</v>
      </c>
      <c r="Q15" s="171">
        <f t="shared" ref="Q15:Q32" si="20">ROUND(O15/N15,0)</f>
        <v>5</v>
      </c>
      <c r="R15" s="172">
        <f t="shared" ref="R15:R32" si="21">ROUND(Q15/G15,2)</f>
        <v>0.31</v>
      </c>
      <c r="S15" s="178">
        <f t="shared" si="8"/>
        <v>38</v>
      </c>
      <c r="T15" s="179">
        <f t="shared" ref="T15:T32" si="22">ROUND(S15/G15,2)</f>
        <v>2.38</v>
      </c>
      <c r="U15" s="235"/>
      <c r="V15" s="221">
        <f t="shared" si="9"/>
        <v>12</v>
      </c>
      <c r="W15" s="244">
        <f t="shared" si="10"/>
        <v>17.04</v>
      </c>
      <c r="X15" s="290">
        <f t="shared" si="11"/>
        <v>2.38</v>
      </c>
      <c r="Y15" s="291">
        <f t="shared" si="12"/>
        <v>0.01</v>
      </c>
      <c r="Z15" s="262"/>
      <c r="AA15" s="263">
        <f t="shared" si="13"/>
        <v>1982.96</v>
      </c>
      <c r="AB15" s="287">
        <f t="shared" si="14"/>
        <v>0.01</v>
      </c>
      <c r="AC15" s="281">
        <f t="shared" si="15"/>
        <v>1993.76</v>
      </c>
      <c r="AD15" s="282">
        <f t="shared" si="16"/>
        <v>2009.76</v>
      </c>
      <c r="AE15" s="256">
        <v>3</v>
      </c>
      <c r="AG15" s="335"/>
    </row>
    <row r="16" spans="1:33" ht="15">
      <c r="A16" s="247">
        <v>4</v>
      </c>
      <c r="B16" s="158">
        <f t="shared" si="17"/>
        <v>0</v>
      </c>
      <c r="C16" s="163">
        <f t="shared" si="18"/>
        <v>33</v>
      </c>
      <c r="D16" s="124"/>
      <c r="E16" s="158">
        <f t="shared" si="0"/>
        <v>0</v>
      </c>
      <c r="F16" s="156">
        <f t="shared" ref="F16:F32" si="23">F15+E16</f>
        <v>8</v>
      </c>
      <c r="G16" s="149">
        <f t="shared" si="3"/>
        <v>24</v>
      </c>
      <c r="H16" s="56"/>
      <c r="I16" s="51">
        <f t="shared" si="1"/>
        <v>2.6</v>
      </c>
      <c r="J16" s="161">
        <f t="shared" si="2"/>
        <v>0.17699999999999999</v>
      </c>
      <c r="K16" s="53">
        <f t="shared" si="4"/>
        <v>0.28100000000000003</v>
      </c>
      <c r="L16" s="232"/>
      <c r="M16" s="240">
        <f t="shared" si="5"/>
        <v>89.59</v>
      </c>
      <c r="N16" s="237">
        <f t="shared" si="6"/>
        <v>2.8</v>
      </c>
      <c r="O16" s="318">
        <f t="shared" si="19"/>
        <v>14.81</v>
      </c>
      <c r="P16" s="331">
        <f t="shared" si="7"/>
        <v>7.4050000000000001E-3</v>
      </c>
      <c r="Q16" s="171">
        <f t="shared" si="20"/>
        <v>5</v>
      </c>
      <c r="R16" s="172">
        <f t="shared" si="21"/>
        <v>0.21</v>
      </c>
      <c r="S16" s="178">
        <f t="shared" si="8"/>
        <v>38</v>
      </c>
      <c r="T16" s="179">
        <f t="shared" si="22"/>
        <v>1.58</v>
      </c>
      <c r="U16" s="235"/>
      <c r="V16" s="221">
        <f t="shared" si="9"/>
        <v>32.42</v>
      </c>
      <c r="W16" s="244">
        <f t="shared" si="10"/>
        <v>47.23</v>
      </c>
      <c r="X16" s="290">
        <f t="shared" si="11"/>
        <v>2.19</v>
      </c>
      <c r="Y16" s="291">
        <f t="shared" si="12"/>
        <v>0.02</v>
      </c>
      <c r="Z16" s="262"/>
      <c r="AA16" s="263">
        <f t="shared" si="13"/>
        <v>1952.77</v>
      </c>
      <c r="AB16" s="287">
        <f t="shared" si="14"/>
        <v>0.02</v>
      </c>
      <c r="AC16" s="281">
        <f t="shared" si="15"/>
        <v>707.83857142857153</v>
      </c>
      <c r="AD16" s="282">
        <f t="shared" si="16"/>
        <v>731.83857142857153</v>
      </c>
      <c r="AE16" s="256">
        <v>4</v>
      </c>
      <c r="AG16" s="335"/>
    </row>
    <row r="17" spans="1:33" ht="15">
      <c r="A17" s="247">
        <v>5</v>
      </c>
      <c r="B17" s="159">
        <f t="shared" si="17"/>
        <v>0</v>
      </c>
      <c r="C17" s="151">
        <f t="shared" si="18"/>
        <v>33</v>
      </c>
      <c r="D17" s="54"/>
      <c r="E17" s="159">
        <f t="shared" si="0"/>
        <v>45</v>
      </c>
      <c r="F17" s="150">
        <f t="shared" si="23"/>
        <v>53</v>
      </c>
      <c r="G17" s="151">
        <f t="shared" si="3"/>
        <v>77</v>
      </c>
      <c r="H17" s="54"/>
      <c r="I17" s="58">
        <f t="shared" si="1"/>
        <v>2.6</v>
      </c>
      <c r="J17" s="59">
        <f t="shared" si="2"/>
        <v>0.46</v>
      </c>
      <c r="K17" s="60">
        <f t="shared" si="4"/>
        <v>0.7410000000000001</v>
      </c>
      <c r="L17" s="232"/>
      <c r="M17" s="241">
        <f t="shared" si="5"/>
        <v>236.79</v>
      </c>
      <c r="N17" s="238">
        <f t="shared" si="6"/>
        <v>7.4</v>
      </c>
      <c r="O17" s="319">
        <f t="shared" si="19"/>
        <v>167.81</v>
      </c>
      <c r="P17" s="330">
        <f t="shared" si="7"/>
        <v>8.3905000000000007E-2</v>
      </c>
      <c r="Q17" s="173">
        <f t="shared" si="20"/>
        <v>23</v>
      </c>
      <c r="R17" s="174">
        <f t="shared" si="21"/>
        <v>0.3</v>
      </c>
      <c r="S17" s="184">
        <f t="shared" si="8"/>
        <v>56</v>
      </c>
      <c r="T17" s="174">
        <f t="shared" si="22"/>
        <v>0.73</v>
      </c>
      <c r="U17" s="235"/>
      <c r="V17" s="230">
        <f t="shared" si="9"/>
        <v>85.48</v>
      </c>
      <c r="W17" s="245">
        <f t="shared" si="10"/>
        <v>253.29</v>
      </c>
      <c r="X17" s="292">
        <f t="shared" si="11"/>
        <v>0.51</v>
      </c>
      <c r="Y17" s="293">
        <f t="shared" si="12"/>
        <v>0.04</v>
      </c>
      <c r="Z17" s="262"/>
      <c r="AA17" s="264">
        <f t="shared" si="13"/>
        <v>1746.71</v>
      </c>
      <c r="AB17" s="288">
        <f t="shared" si="14"/>
        <v>0.13</v>
      </c>
      <c r="AC17" s="283">
        <f t="shared" si="15"/>
        <v>246.43810810810811</v>
      </c>
      <c r="AD17" s="284">
        <f t="shared" si="16"/>
        <v>323.43810810810811</v>
      </c>
      <c r="AE17" s="256">
        <v>5</v>
      </c>
      <c r="AG17" s="335"/>
    </row>
    <row r="18" spans="1:33" ht="15">
      <c r="A18" s="247">
        <v>6</v>
      </c>
      <c r="B18" s="158">
        <f t="shared" si="17"/>
        <v>0</v>
      </c>
      <c r="C18" s="163">
        <f t="shared" si="18"/>
        <v>33</v>
      </c>
      <c r="D18" s="124"/>
      <c r="E18" s="158">
        <f t="shared" si="0"/>
        <v>45</v>
      </c>
      <c r="F18" s="156">
        <f t="shared" si="23"/>
        <v>98</v>
      </c>
      <c r="G18" s="149">
        <f t="shared" si="3"/>
        <v>175</v>
      </c>
      <c r="H18" s="56"/>
      <c r="I18" s="51">
        <f t="shared" si="1"/>
        <v>2.8</v>
      </c>
      <c r="J18" s="161">
        <f t="shared" si="2"/>
        <v>1.288</v>
      </c>
      <c r="K18" s="53">
        <f t="shared" si="4"/>
        <v>2.0289999999999999</v>
      </c>
      <c r="L18" s="232"/>
      <c r="M18" s="240">
        <f t="shared" si="5"/>
        <v>649.61</v>
      </c>
      <c r="N18" s="237">
        <f t="shared" si="6"/>
        <v>20.3</v>
      </c>
      <c r="O18" s="318">
        <f t="shared" si="19"/>
        <v>905.89</v>
      </c>
      <c r="P18" s="331">
        <f t="shared" si="7"/>
        <v>0.45294499999999999</v>
      </c>
      <c r="Q18" s="171">
        <f t="shared" si="20"/>
        <v>45</v>
      </c>
      <c r="R18" s="172">
        <f t="shared" si="21"/>
        <v>0.26</v>
      </c>
      <c r="S18" s="178">
        <f t="shared" si="8"/>
        <v>78</v>
      </c>
      <c r="T18" s="179">
        <f t="shared" si="22"/>
        <v>0.45</v>
      </c>
      <c r="U18" s="235"/>
      <c r="V18" s="221">
        <f t="shared" si="9"/>
        <v>234.07</v>
      </c>
      <c r="W18" s="244">
        <f t="shared" si="10"/>
        <v>1139.96</v>
      </c>
      <c r="X18" s="290">
        <f t="shared" si="11"/>
        <v>0.26</v>
      </c>
      <c r="Y18" s="291">
        <f t="shared" si="12"/>
        <v>0.12</v>
      </c>
      <c r="Z18" s="262"/>
      <c r="AA18" s="263">
        <f t="shared" si="13"/>
        <v>860.04</v>
      </c>
      <c r="AB18" s="287">
        <f t="shared" si="14"/>
        <v>0.56999999999999995</v>
      </c>
      <c r="AC18" s="281">
        <f t="shared" si="15"/>
        <v>52.743990147783258</v>
      </c>
      <c r="AD18" s="282">
        <f t="shared" si="16"/>
        <v>227.74399014778325</v>
      </c>
      <c r="AE18" s="256">
        <v>6</v>
      </c>
      <c r="AG18" s="335"/>
    </row>
    <row r="19" spans="1:33" ht="15">
      <c r="A19" s="247">
        <v>7</v>
      </c>
      <c r="B19" s="158">
        <f t="shared" si="17"/>
        <v>0</v>
      </c>
      <c r="C19" s="163">
        <f t="shared" si="18"/>
        <v>33</v>
      </c>
      <c r="D19" s="124"/>
      <c r="E19" s="158">
        <f t="shared" si="0"/>
        <v>45</v>
      </c>
      <c r="F19" s="156">
        <f t="shared" si="23"/>
        <v>143</v>
      </c>
      <c r="G19" s="149">
        <f t="shared" si="3"/>
        <v>318</v>
      </c>
      <c r="H19" s="56"/>
      <c r="I19" s="51">
        <f t="shared" si="1"/>
        <v>3</v>
      </c>
      <c r="J19" s="161">
        <f t="shared" si="2"/>
        <v>3.8639999999999999</v>
      </c>
      <c r="K19" s="53">
        <f t="shared" si="4"/>
        <v>5.8929999999999998</v>
      </c>
      <c r="L19" s="232"/>
      <c r="M19" s="240">
        <f t="shared" si="5"/>
        <v>1884.77</v>
      </c>
      <c r="N19" s="237">
        <f t="shared" si="6"/>
        <v>58.9</v>
      </c>
      <c r="O19" s="318">
        <f t="shared" si="19"/>
        <v>3847.43</v>
      </c>
      <c r="P19" s="331">
        <f t="shared" si="7"/>
        <v>1.9237149999999998</v>
      </c>
      <c r="Q19" s="171">
        <f t="shared" si="20"/>
        <v>65</v>
      </c>
      <c r="R19" s="172">
        <f t="shared" si="21"/>
        <v>0.2</v>
      </c>
      <c r="S19" s="178">
        <f t="shared" si="8"/>
        <v>98</v>
      </c>
      <c r="T19" s="179">
        <f t="shared" si="22"/>
        <v>0.31</v>
      </c>
      <c r="U19" s="235"/>
      <c r="V19" s="221">
        <f t="shared" si="9"/>
        <v>679.82</v>
      </c>
      <c r="W19" s="244">
        <f t="shared" si="10"/>
        <v>4527.25</v>
      </c>
      <c r="X19" s="290">
        <f t="shared" si="11"/>
        <v>0.18</v>
      </c>
      <c r="Y19" s="291">
        <f t="shared" si="12"/>
        <v>0.34</v>
      </c>
      <c r="Z19" s="262"/>
      <c r="AA19" s="263">
        <f t="shared" si="13"/>
        <v>-2527.25</v>
      </c>
      <c r="AB19" s="287">
        <f t="shared" si="14"/>
        <v>2.2599999999999998</v>
      </c>
      <c r="AC19" s="281">
        <f t="shared" si="15"/>
        <v>0</v>
      </c>
      <c r="AD19" s="282">
        <f t="shared" si="16"/>
        <v>0</v>
      </c>
      <c r="AE19" s="256">
        <v>7</v>
      </c>
      <c r="AG19" s="348">
        <v>2</v>
      </c>
    </row>
    <row r="20" spans="1:33" ht="15">
      <c r="A20" s="247">
        <v>8</v>
      </c>
      <c r="B20" s="158">
        <f t="shared" si="17"/>
        <v>0</v>
      </c>
      <c r="C20" s="163">
        <f t="shared" si="18"/>
        <v>33</v>
      </c>
      <c r="D20" s="124"/>
      <c r="E20" s="158">
        <f t="shared" si="0"/>
        <v>45</v>
      </c>
      <c r="F20" s="156">
        <f t="shared" si="23"/>
        <v>188</v>
      </c>
      <c r="G20" s="149">
        <f t="shared" si="3"/>
        <v>506</v>
      </c>
      <c r="H20" s="56"/>
      <c r="I20" s="51">
        <f t="shared" si="1"/>
        <v>3.2</v>
      </c>
      <c r="J20" s="161">
        <f t="shared" si="2"/>
        <v>12.365</v>
      </c>
      <c r="K20" s="53">
        <f t="shared" si="4"/>
        <v>18.257999999999999</v>
      </c>
      <c r="L20" s="232"/>
      <c r="M20" s="240">
        <f t="shared" si="5"/>
        <v>5843.22</v>
      </c>
      <c r="N20" s="237">
        <f t="shared" si="6"/>
        <v>182.6</v>
      </c>
      <c r="O20" s="318">
        <f t="shared" si="19"/>
        <v>15044.28</v>
      </c>
      <c r="P20" s="331">
        <f t="shared" si="7"/>
        <v>7.5221400000000003</v>
      </c>
      <c r="Q20" s="171">
        <f t="shared" si="20"/>
        <v>82</v>
      </c>
      <c r="R20" s="172">
        <f t="shared" si="21"/>
        <v>0.16</v>
      </c>
      <c r="S20" s="178">
        <f t="shared" si="8"/>
        <v>115</v>
      </c>
      <c r="T20" s="179">
        <f t="shared" si="22"/>
        <v>0.23</v>
      </c>
      <c r="U20" s="235"/>
      <c r="V20" s="221">
        <f t="shared" si="9"/>
        <v>2106.2399999999998</v>
      </c>
      <c r="W20" s="244">
        <f t="shared" si="10"/>
        <v>17150.52</v>
      </c>
      <c r="X20" s="290">
        <f t="shared" si="11"/>
        <v>0.14000000000000001</v>
      </c>
      <c r="Y20" s="291">
        <f t="shared" si="12"/>
        <v>1.05</v>
      </c>
      <c r="Z20" s="262"/>
      <c r="AA20" s="263">
        <f t="shared" si="13"/>
        <v>-15150.52</v>
      </c>
      <c r="AB20" s="287">
        <f t="shared" si="14"/>
        <v>8.58</v>
      </c>
      <c r="AC20" s="281">
        <f t="shared" si="15"/>
        <v>0</v>
      </c>
      <c r="AD20" s="282">
        <f t="shared" si="16"/>
        <v>0</v>
      </c>
      <c r="AE20" s="256">
        <v>8</v>
      </c>
      <c r="AG20" s="348"/>
    </row>
    <row r="21" spans="1:33" ht="17.25" customHeight="1">
      <c r="A21" s="247">
        <v>9</v>
      </c>
      <c r="B21" s="158">
        <f t="shared" si="17"/>
        <v>0</v>
      </c>
      <c r="C21" s="163">
        <f t="shared" si="18"/>
        <v>33</v>
      </c>
      <c r="D21" s="124"/>
      <c r="E21" s="158">
        <f t="shared" si="0"/>
        <v>45</v>
      </c>
      <c r="F21" s="156">
        <f t="shared" si="23"/>
        <v>233</v>
      </c>
      <c r="G21" s="149">
        <f t="shared" si="3"/>
        <v>739</v>
      </c>
      <c r="H21" s="56"/>
      <c r="I21" s="51">
        <f t="shared" si="1"/>
        <v>3.4</v>
      </c>
      <c r="J21" s="161">
        <f t="shared" si="2"/>
        <v>42.040999999999997</v>
      </c>
      <c r="K21" s="53">
        <f t="shared" si="4"/>
        <v>60.298999999999992</v>
      </c>
      <c r="L21" s="232"/>
      <c r="M21" s="240">
        <f t="shared" si="5"/>
        <v>19296.009999999998</v>
      </c>
      <c r="N21" s="237">
        <f t="shared" si="6"/>
        <v>603</v>
      </c>
      <c r="O21" s="318">
        <f t="shared" si="19"/>
        <v>58010.49</v>
      </c>
      <c r="P21" s="331">
        <f t="shared" si="7"/>
        <v>29.005244999999999</v>
      </c>
      <c r="Q21" s="171">
        <f t="shared" si="20"/>
        <v>96</v>
      </c>
      <c r="R21" s="172">
        <f t="shared" si="21"/>
        <v>0.13</v>
      </c>
      <c r="S21" s="178">
        <f t="shared" si="8"/>
        <v>129</v>
      </c>
      <c r="T21" s="179">
        <f t="shared" si="22"/>
        <v>0.17</v>
      </c>
      <c r="U21" s="235"/>
      <c r="V21" s="221">
        <f t="shared" si="9"/>
        <v>6956.09</v>
      </c>
      <c r="W21" s="244">
        <f t="shared" si="10"/>
        <v>64966.58</v>
      </c>
      <c r="X21" s="290">
        <f t="shared" si="11"/>
        <v>0.12</v>
      </c>
      <c r="Y21" s="291">
        <f t="shared" si="12"/>
        <v>3.48</v>
      </c>
      <c r="Z21" s="262"/>
      <c r="AA21" s="263">
        <f t="shared" si="13"/>
        <v>-62966.58</v>
      </c>
      <c r="AB21" s="287">
        <f t="shared" si="14"/>
        <v>32.479999999999997</v>
      </c>
      <c r="AC21" s="281">
        <f t="shared" si="15"/>
        <v>0</v>
      </c>
      <c r="AD21" s="282">
        <f t="shared" si="16"/>
        <v>0</v>
      </c>
      <c r="AE21" s="256">
        <v>9</v>
      </c>
      <c r="AG21" s="271"/>
    </row>
    <row r="22" spans="1:33" ht="15">
      <c r="A22" s="247">
        <v>10</v>
      </c>
      <c r="B22" s="159">
        <f t="shared" si="17"/>
        <v>0</v>
      </c>
      <c r="C22" s="151">
        <f t="shared" si="18"/>
        <v>33</v>
      </c>
      <c r="D22" s="54"/>
      <c r="E22" s="159">
        <f t="shared" si="0"/>
        <v>45</v>
      </c>
      <c r="F22" s="150">
        <f t="shared" si="23"/>
        <v>278</v>
      </c>
      <c r="G22" s="151">
        <f t="shared" si="3"/>
        <v>1017</v>
      </c>
      <c r="H22" s="54"/>
      <c r="I22" s="58">
        <f t="shared" si="1"/>
        <v>3.6</v>
      </c>
      <c r="J22" s="59">
        <f t="shared" si="2"/>
        <v>151.34800000000001</v>
      </c>
      <c r="K22" s="60">
        <f t="shared" si="4"/>
        <v>211.64699999999999</v>
      </c>
      <c r="L22" s="232"/>
      <c r="M22" s="241">
        <f t="shared" si="5"/>
        <v>67728.03</v>
      </c>
      <c r="N22" s="238">
        <f t="shared" si="6"/>
        <v>2116.5</v>
      </c>
      <c r="O22" s="319">
        <f t="shared" si="19"/>
        <v>227157.97</v>
      </c>
      <c r="P22" s="330">
        <f t="shared" si="7"/>
        <v>113.578985</v>
      </c>
      <c r="Q22" s="173">
        <f t="shared" si="20"/>
        <v>107</v>
      </c>
      <c r="R22" s="174">
        <f t="shared" si="21"/>
        <v>0.11</v>
      </c>
      <c r="S22" s="184">
        <f t="shared" si="8"/>
        <v>140</v>
      </c>
      <c r="T22" s="174">
        <f t="shared" si="22"/>
        <v>0.14000000000000001</v>
      </c>
      <c r="U22" s="235"/>
      <c r="V22" s="230">
        <f t="shared" si="9"/>
        <v>24415.599999999999</v>
      </c>
      <c r="W22" s="245">
        <f t="shared" si="10"/>
        <v>251573.57</v>
      </c>
      <c r="X22" s="292">
        <f t="shared" si="11"/>
        <v>0.11</v>
      </c>
      <c r="Y22" s="293">
        <f t="shared" si="12"/>
        <v>12.21</v>
      </c>
      <c r="Z22" s="262"/>
      <c r="AA22" s="264">
        <f t="shared" si="13"/>
        <v>-249573.57</v>
      </c>
      <c r="AB22" s="288">
        <f t="shared" si="14"/>
        <v>125.79</v>
      </c>
      <c r="AC22" s="283">
        <f t="shared" si="15"/>
        <v>0</v>
      </c>
      <c r="AD22" s="284">
        <f t="shared" si="16"/>
        <v>0</v>
      </c>
      <c r="AE22" s="256">
        <v>10</v>
      </c>
    </row>
    <row r="23" spans="1:33" ht="15">
      <c r="A23" s="247">
        <v>11</v>
      </c>
      <c r="B23" s="158">
        <f t="shared" si="17"/>
        <v>0</v>
      </c>
      <c r="C23" s="163">
        <f t="shared" si="18"/>
        <v>33</v>
      </c>
      <c r="D23" s="124"/>
      <c r="E23" s="158">
        <f t="shared" si="0"/>
        <v>45</v>
      </c>
      <c r="F23" s="156">
        <f t="shared" si="23"/>
        <v>323</v>
      </c>
      <c r="G23" s="149">
        <f t="shared" si="3"/>
        <v>1340</v>
      </c>
      <c r="H23" s="56"/>
      <c r="I23" s="51">
        <f t="shared" si="1"/>
        <v>3.8</v>
      </c>
      <c r="J23" s="161">
        <f t="shared" si="2"/>
        <v>575.12199999999996</v>
      </c>
      <c r="K23" s="53">
        <f t="shared" si="4"/>
        <v>786.76900000000001</v>
      </c>
      <c r="L23" s="232"/>
      <c r="M23" s="240">
        <f t="shared" si="5"/>
        <v>251766.41</v>
      </c>
      <c r="N23" s="237">
        <f t="shared" si="6"/>
        <v>7867.7</v>
      </c>
      <c r="O23" s="318">
        <f t="shared" si="19"/>
        <v>916538.69</v>
      </c>
      <c r="P23" s="331">
        <f t="shared" si="7"/>
        <v>458.26934499999999</v>
      </c>
      <c r="Q23" s="171">
        <f t="shared" si="20"/>
        <v>116</v>
      </c>
      <c r="R23" s="172">
        <f t="shared" si="21"/>
        <v>0.09</v>
      </c>
      <c r="S23" s="178">
        <f t="shared" si="8"/>
        <v>149</v>
      </c>
      <c r="T23" s="179">
        <f t="shared" si="22"/>
        <v>0.11</v>
      </c>
      <c r="U23" s="235"/>
      <c r="V23" s="221">
        <f t="shared" si="9"/>
        <v>90761.67</v>
      </c>
      <c r="W23" s="244">
        <f t="shared" si="10"/>
        <v>1007300.36</v>
      </c>
      <c r="X23" s="290">
        <f t="shared" si="11"/>
        <v>0.1</v>
      </c>
      <c r="Y23" s="291">
        <f t="shared" si="12"/>
        <v>45.38</v>
      </c>
      <c r="Z23" s="262"/>
      <c r="AA23" s="263">
        <f t="shared" si="13"/>
        <v>-1005300.36</v>
      </c>
      <c r="AB23" s="287">
        <f t="shared" si="14"/>
        <v>503.65</v>
      </c>
      <c r="AC23" s="281">
        <f t="shared" si="15"/>
        <v>0</v>
      </c>
      <c r="AD23" s="282">
        <f t="shared" si="16"/>
        <v>0</v>
      </c>
      <c r="AE23" s="256">
        <v>11</v>
      </c>
    </row>
    <row r="24" spans="1:33" ht="15">
      <c r="A24" s="247">
        <v>12</v>
      </c>
      <c r="B24" s="158">
        <f t="shared" si="17"/>
        <v>0</v>
      </c>
      <c r="C24" s="163">
        <f t="shared" si="18"/>
        <v>33</v>
      </c>
      <c r="D24" s="124"/>
      <c r="E24" s="158">
        <f t="shared" si="0"/>
        <v>45</v>
      </c>
      <c r="F24" s="156">
        <f t="shared" si="23"/>
        <v>368</v>
      </c>
      <c r="G24" s="149">
        <f t="shared" si="3"/>
        <v>1708</v>
      </c>
      <c r="H24" s="56"/>
      <c r="I24" s="51">
        <f t="shared" si="1"/>
        <v>4</v>
      </c>
      <c r="J24" s="161">
        <f t="shared" si="2"/>
        <v>2300.4879999999998</v>
      </c>
      <c r="K24" s="53">
        <f t="shared" si="4"/>
        <v>3087.2569999999996</v>
      </c>
      <c r="L24" s="232"/>
      <c r="M24" s="240">
        <f t="shared" si="5"/>
        <v>987923.23</v>
      </c>
      <c r="N24" s="237">
        <f t="shared" si="6"/>
        <v>30872.6</v>
      </c>
      <c r="O24" s="318">
        <f t="shared" si="19"/>
        <v>3834857.17</v>
      </c>
      <c r="P24" s="331">
        <f t="shared" si="7"/>
        <v>1917.4285849999999</v>
      </c>
      <c r="Q24" s="171">
        <f t="shared" si="20"/>
        <v>124</v>
      </c>
      <c r="R24" s="172">
        <f t="shared" si="21"/>
        <v>7.0000000000000007E-2</v>
      </c>
      <c r="S24" s="178">
        <f t="shared" si="8"/>
        <v>157</v>
      </c>
      <c r="T24" s="179">
        <f t="shared" si="22"/>
        <v>0.09</v>
      </c>
      <c r="U24" s="235"/>
      <c r="V24" s="221">
        <f t="shared" si="9"/>
        <v>356145.97</v>
      </c>
      <c r="W24" s="244">
        <f t="shared" si="10"/>
        <v>4191003.14</v>
      </c>
      <c r="X24" s="290">
        <f t="shared" si="11"/>
        <v>0.09</v>
      </c>
      <c r="Y24" s="291">
        <f t="shared" si="12"/>
        <v>178.07</v>
      </c>
      <c r="Z24" s="262"/>
      <c r="AA24" s="263">
        <f t="shared" si="13"/>
        <v>-4189003.14</v>
      </c>
      <c r="AB24" s="287">
        <f t="shared" si="14"/>
        <v>2095.5</v>
      </c>
      <c r="AC24" s="281">
        <f t="shared" si="15"/>
        <v>0</v>
      </c>
      <c r="AD24" s="282">
        <f t="shared" si="16"/>
        <v>0</v>
      </c>
      <c r="AE24" s="256">
        <v>12</v>
      </c>
    </row>
    <row r="25" spans="1:33" ht="15">
      <c r="A25" s="247">
        <v>13</v>
      </c>
      <c r="B25" s="158">
        <f t="shared" si="17"/>
        <v>0</v>
      </c>
      <c r="C25" s="163">
        <f t="shared" si="18"/>
        <v>33</v>
      </c>
      <c r="D25" s="124"/>
      <c r="E25" s="158">
        <f t="shared" si="0"/>
        <v>45</v>
      </c>
      <c r="F25" s="156">
        <f t="shared" si="23"/>
        <v>413</v>
      </c>
      <c r="G25" s="149">
        <f t="shared" si="3"/>
        <v>2121</v>
      </c>
      <c r="H25" s="56"/>
      <c r="I25" s="51">
        <f t="shared" si="1"/>
        <v>4.2</v>
      </c>
      <c r="J25" s="161">
        <f t="shared" si="2"/>
        <v>9662.0499999999993</v>
      </c>
      <c r="K25" s="53">
        <f t="shared" si="4"/>
        <v>12749.306999999999</v>
      </c>
      <c r="L25" s="232"/>
      <c r="M25" s="240">
        <f t="shared" si="5"/>
        <v>4079779.23</v>
      </c>
      <c r="N25" s="237">
        <f t="shared" si="6"/>
        <v>127493.1</v>
      </c>
      <c r="O25" s="318">
        <f t="shared" si="19"/>
        <v>16681861.470000001</v>
      </c>
      <c r="P25" s="331">
        <f t="shared" si="7"/>
        <v>8340.9307349999999</v>
      </c>
      <c r="Q25" s="171">
        <f t="shared" si="20"/>
        <v>131</v>
      </c>
      <c r="R25" s="172">
        <f t="shared" si="21"/>
        <v>0.06</v>
      </c>
      <c r="S25" s="178">
        <f t="shared" si="8"/>
        <v>164</v>
      </c>
      <c r="T25" s="179">
        <f t="shared" si="22"/>
        <v>0.08</v>
      </c>
      <c r="U25" s="235"/>
      <c r="V25" s="221">
        <f t="shared" si="9"/>
        <v>1470760.06</v>
      </c>
      <c r="W25" s="244">
        <f t="shared" si="10"/>
        <v>18152621.530000001</v>
      </c>
      <c r="X25" s="290">
        <f t="shared" si="11"/>
        <v>0.09</v>
      </c>
      <c r="Y25" s="291">
        <f t="shared" si="12"/>
        <v>735.38</v>
      </c>
      <c r="Z25" s="262"/>
      <c r="AA25" s="263">
        <f t="shared" si="13"/>
        <v>-18150621.530000001</v>
      </c>
      <c r="AB25" s="287">
        <f t="shared" si="14"/>
        <v>9076.31</v>
      </c>
      <c r="AC25" s="281">
        <f t="shared" si="15"/>
        <v>0</v>
      </c>
      <c r="AD25" s="282">
        <f t="shared" si="16"/>
        <v>0</v>
      </c>
      <c r="AE25" s="256">
        <v>13</v>
      </c>
    </row>
    <row r="26" spans="1:33" ht="15">
      <c r="A26" s="247">
        <v>14</v>
      </c>
      <c r="B26" s="158">
        <f t="shared" si="17"/>
        <v>0</v>
      </c>
      <c r="C26" s="163">
        <f t="shared" si="18"/>
        <v>33</v>
      </c>
      <c r="D26" s="124"/>
      <c r="E26" s="158">
        <f t="shared" si="0"/>
        <v>45</v>
      </c>
      <c r="F26" s="156">
        <f t="shared" si="23"/>
        <v>458</v>
      </c>
      <c r="G26" s="149">
        <f t="shared" si="3"/>
        <v>2579</v>
      </c>
      <c r="H26" s="56"/>
      <c r="I26" s="51">
        <f t="shared" si="1"/>
        <v>4.4000000000000004</v>
      </c>
      <c r="J26" s="161">
        <f t="shared" si="2"/>
        <v>42513.02</v>
      </c>
      <c r="K26" s="53">
        <f t="shared" si="4"/>
        <v>55262.326999999997</v>
      </c>
      <c r="L26" s="232"/>
      <c r="M26" s="240">
        <f t="shared" si="5"/>
        <v>17683945.629999999</v>
      </c>
      <c r="N26" s="237">
        <f t="shared" si="6"/>
        <v>552623.30000000005</v>
      </c>
      <c r="O26" s="318">
        <f t="shared" si="19"/>
        <v>75498831.469999999</v>
      </c>
      <c r="P26" s="331">
        <f t="shared" si="7"/>
        <v>37749.415735000002</v>
      </c>
      <c r="Q26" s="171">
        <f t="shared" si="20"/>
        <v>137</v>
      </c>
      <c r="R26" s="172">
        <f t="shared" si="21"/>
        <v>0.05</v>
      </c>
      <c r="S26" s="178">
        <f t="shared" si="8"/>
        <v>170</v>
      </c>
      <c r="T26" s="179">
        <f t="shared" si="22"/>
        <v>7.0000000000000007E-2</v>
      </c>
      <c r="U26" s="235"/>
      <c r="V26" s="221">
        <f t="shared" si="9"/>
        <v>6375062.04</v>
      </c>
      <c r="W26" s="244">
        <f t="shared" si="10"/>
        <v>81873893.510000005</v>
      </c>
      <c r="X26" s="290">
        <f t="shared" si="11"/>
        <v>0.08</v>
      </c>
      <c r="Y26" s="291">
        <f t="shared" si="12"/>
        <v>3187.53</v>
      </c>
      <c r="Z26" s="262"/>
      <c r="AA26" s="263">
        <f t="shared" si="13"/>
        <v>-81871893.510000005</v>
      </c>
      <c r="AB26" s="287">
        <f t="shared" si="14"/>
        <v>40936.949999999997</v>
      </c>
      <c r="AC26" s="281">
        <f t="shared" si="15"/>
        <v>0</v>
      </c>
      <c r="AD26" s="282">
        <f t="shared" si="16"/>
        <v>0</v>
      </c>
      <c r="AE26" s="256">
        <v>14</v>
      </c>
    </row>
    <row r="27" spans="1:33" ht="15">
      <c r="A27" s="247">
        <v>15</v>
      </c>
      <c r="B27" s="159">
        <f t="shared" si="17"/>
        <v>0</v>
      </c>
      <c r="C27" s="151">
        <f t="shared" si="18"/>
        <v>33</v>
      </c>
      <c r="D27" s="54"/>
      <c r="E27" s="159">
        <f t="shared" si="0"/>
        <v>45</v>
      </c>
      <c r="F27" s="150">
        <f t="shared" si="23"/>
        <v>503</v>
      </c>
      <c r="G27" s="151">
        <f t="shared" si="3"/>
        <v>3082</v>
      </c>
      <c r="H27" s="54"/>
      <c r="I27" s="58">
        <f t="shared" si="1"/>
        <v>4.5999999999999996</v>
      </c>
      <c r="J27" s="59">
        <f t="shared" si="2"/>
        <v>195559.89199999999</v>
      </c>
      <c r="K27" s="60">
        <f t="shared" si="4"/>
        <v>250822.21899999998</v>
      </c>
      <c r="L27" s="232"/>
      <c r="M27" s="241">
        <f t="shared" si="5"/>
        <v>80263110.409999996</v>
      </c>
      <c r="N27" s="238">
        <f t="shared" si="6"/>
        <v>2508222.2000000002</v>
      </c>
      <c r="O27" s="319">
        <f t="shared" si="19"/>
        <v>355423950.29000002</v>
      </c>
      <c r="P27" s="330">
        <f t="shared" si="7"/>
        <v>177711.975145</v>
      </c>
      <c r="Q27" s="173">
        <f t="shared" si="20"/>
        <v>142</v>
      </c>
      <c r="R27" s="174">
        <f t="shared" si="21"/>
        <v>0.05</v>
      </c>
      <c r="S27" s="182">
        <f t="shared" si="8"/>
        <v>175</v>
      </c>
      <c r="T27" s="183">
        <f t="shared" si="22"/>
        <v>0.06</v>
      </c>
      <c r="U27" s="235"/>
      <c r="V27" s="230">
        <f t="shared" si="9"/>
        <v>28934851.18</v>
      </c>
      <c r="W27" s="245">
        <f t="shared" si="10"/>
        <v>384358801.47000003</v>
      </c>
      <c r="X27" s="292">
        <f t="shared" si="11"/>
        <v>0.08</v>
      </c>
      <c r="Y27" s="293">
        <f t="shared" si="12"/>
        <v>14467.43</v>
      </c>
      <c r="Z27" s="262"/>
      <c r="AA27" s="264">
        <f t="shared" si="13"/>
        <v>-384356801.47000003</v>
      </c>
      <c r="AB27" s="288">
        <f t="shared" si="14"/>
        <v>192179.4</v>
      </c>
      <c r="AC27" s="283">
        <f t="shared" si="15"/>
        <v>0</v>
      </c>
      <c r="AD27" s="284">
        <f t="shared" si="16"/>
        <v>0</v>
      </c>
      <c r="AE27" s="256">
        <v>15</v>
      </c>
    </row>
    <row r="28" spans="1:33" ht="15">
      <c r="A28" s="247">
        <v>16</v>
      </c>
      <c r="B28" s="158">
        <f t="shared" si="17"/>
        <v>0</v>
      </c>
      <c r="C28" s="163">
        <f t="shared" si="18"/>
        <v>33</v>
      </c>
      <c r="D28" s="124"/>
      <c r="E28" s="158">
        <f t="shared" si="0"/>
        <v>45</v>
      </c>
      <c r="F28" s="156">
        <f t="shared" si="23"/>
        <v>548</v>
      </c>
      <c r="G28" s="149">
        <f t="shared" si="3"/>
        <v>3630</v>
      </c>
      <c r="H28" s="56"/>
      <c r="I28" s="51">
        <f t="shared" si="1"/>
        <v>4.8</v>
      </c>
      <c r="J28" s="161">
        <f t="shared" si="2"/>
        <v>938687.48199999996</v>
      </c>
      <c r="K28" s="53">
        <f t="shared" si="4"/>
        <v>1189509.7009999999</v>
      </c>
      <c r="L28" s="232"/>
      <c r="M28" s="240">
        <f t="shared" si="5"/>
        <v>380643103.99000001</v>
      </c>
      <c r="N28" s="237">
        <f t="shared" si="6"/>
        <v>11895097</v>
      </c>
      <c r="O28" s="318">
        <f t="shared" si="19"/>
        <v>1739316590.71</v>
      </c>
      <c r="P28" s="331">
        <f t="shared" si="7"/>
        <v>869658.29535500007</v>
      </c>
      <c r="Q28" s="171">
        <f t="shared" si="20"/>
        <v>146</v>
      </c>
      <c r="R28" s="172">
        <f t="shared" si="21"/>
        <v>0.04</v>
      </c>
      <c r="S28" s="178">
        <f t="shared" si="8"/>
        <v>179</v>
      </c>
      <c r="T28" s="179">
        <f t="shared" si="22"/>
        <v>0.05</v>
      </c>
      <c r="U28" s="235"/>
      <c r="V28" s="221">
        <f t="shared" si="9"/>
        <v>137221839.11000001</v>
      </c>
      <c r="W28" s="244">
        <f t="shared" si="10"/>
        <v>1876538429.8199999</v>
      </c>
      <c r="X28" s="290">
        <f t="shared" si="11"/>
        <v>0.08</v>
      </c>
      <c r="Y28" s="291">
        <f t="shared" si="12"/>
        <v>68610.92</v>
      </c>
      <c r="Z28" s="262"/>
      <c r="AA28" s="263">
        <f t="shared" si="13"/>
        <v>-1876536429.8199999</v>
      </c>
      <c r="AB28" s="287">
        <f t="shared" si="14"/>
        <v>938269.21</v>
      </c>
      <c r="AC28" s="281">
        <f t="shared" si="15"/>
        <v>0</v>
      </c>
      <c r="AD28" s="282">
        <f t="shared" si="16"/>
        <v>0</v>
      </c>
      <c r="AE28" s="256">
        <v>16</v>
      </c>
    </row>
    <row r="29" spans="1:33" ht="15">
      <c r="A29" s="247">
        <v>17</v>
      </c>
      <c r="B29" s="158">
        <f t="shared" si="17"/>
        <v>0</v>
      </c>
      <c r="C29" s="163">
        <f t="shared" si="18"/>
        <v>33</v>
      </c>
      <c r="D29" s="124"/>
      <c r="E29" s="158">
        <f t="shared" si="0"/>
        <v>45</v>
      </c>
      <c r="F29" s="156">
        <f t="shared" si="23"/>
        <v>593</v>
      </c>
      <c r="G29" s="149">
        <f t="shared" si="3"/>
        <v>4223</v>
      </c>
      <c r="H29" s="56"/>
      <c r="I29" s="51">
        <f t="shared" si="1"/>
        <v>5</v>
      </c>
      <c r="J29" s="161">
        <f t="shared" si="2"/>
        <v>4693437.41</v>
      </c>
      <c r="K29" s="53">
        <f t="shared" si="4"/>
        <v>5882947.1109999996</v>
      </c>
      <c r="L29" s="232"/>
      <c r="M29" s="240">
        <f t="shared" si="5"/>
        <v>1882543075.1900001</v>
      </c>
      <c r="N29" s="237">
        <f t="shared" si="6"/>
        <v>58829471.100000001</v>
      </c>
      <c r="O29" s="318">
        <f t="shared" si="19"/>
        <v>8840043485.8099995</v>
      </c>
      <c r="P29" s="331">
        <f t="shared" si="7"/>
        <v>4420021.7429049993</v>
      </c>
      <c r="Q29" s="171">
        <f t="shared" si="20"/>
        <v>150</v>
      </c>
      <c r="R29" s="172">
        <f t="shared" si="21"/>
        <v>0.04</v>
      </c>
      <c r="S29" s="178">
        <f t="shared" si="8"/>
        <v>183</v>
      </c>
      <c r="T29" s="179">
        <f t="shared" si="22"/>
        <v>0.04</v>
      </c>
      <c r="U29" s="235"/>
      <c r="V29" s="221">
        <f t="shared" si="9"/>
        <v>678656778.72000003</v>
      </c>
      <c r="W29" s="244">
        <f t="shared" si="10"/>
        <v>9518700264.5300007</v>
      </c>
      <c r="X29" s="290">
        <f t="shared" si="11"/>
        <v>0.08</v>
      </c>
      <c r="Y29" s="291">
        <f t="shared" si="12"/>
        <v>339328.39</v>
      </c>
      <c r="Z29" s="262"/>
      <c r="AA29" s="263">
        <f t="shared" si="13"/>
        <v>-9518698264.5300007</v>
      </c>
      <c r="AB29" s="287">
        <f t="shared" si="14"/>
        <v>4759350.13</v>
      </c>
      <c r="AC29" s="281">
        <f t="shared" si="15"/>
        <v>0</v>
      </c>
      <c r="AD29" s="282">
        <f t="shared" si="16"/>
        <v>0</v>
      </c>
      <c r="AE29" s="256">
        <v>17</v>
      </c>
    </row>
    <row r="30" spans="1:33" ht="15">
      <c r="A30" s="247">
        <v>18</v>
      </c>
      <c r="B30" s="158">
        <f t="shared" si="17"/>
        <v>0</v>
      </c>
      <c r="C30" s="163">
        <f t="shared" si="18"/>
        <v>33</v>
      </c>
      <c r="D30" s="124"/>
      <c r="E30" s="158">
        <f t="shared" si="0"/>
        <v>45</v>
      </c>
      <c r="F30" s="156">
        <f t="shared" si="23"/>
        <v>638</v>
      </c>
      <c r="G30" s="149">
        <f t="shared" si="3"/>
        <v>4861</v>
      </c>
      <c r="H30" s="56"/>
      <c r="I30" s="51">
        <f t="shared" si="1"/>
        <v>5.2</v>
      </c>
      <c r="J30" s="161">
        <f t="shared" si="2"/>
        <v>24405874.532000002</v>
      </c>
      <c r="K30" s="53">
        <f t="shared" si="4"/>
        <v>30288821.642999999</v>
      </c>
      <c r="L30" s="232"/>
      <c r="M30" s="240">
        <f t="shared" si="5"/>
        <v>9692422924.7700005</v>
      </c>
      <c r="N30" s="237">
        <f t="shared" si="6"/>
        <v>302888216.39999998</v>
      </c>
      <c r="O30" s="318">
        <f t="shared" si="19"/>
        <v>46617304792.93</v>
      </c>
      <c r="P30" s="331">
        <f t="shared" si="7"/>
        <v>23308652.396465</v>
      </c>
      <c r="Q30" s="171">
        <f t="shared" si="20"/>
        <v>154</v>
      </c>
      <c r="R30" s="172">
        <f t="shared" si="21"/>
        <v>0.03</v>
      </c>
      <c r="S30" s="178">
        <f t="shared" si="8"/>
        <v>187</v>
      </c>
      <c r="T30" s="179">
        <f t="shared" si="22"/>
        <v>0.04</v>
      </c>
      <c r="U30" s="235"/>
      <c r="V30" s="221">
        <f t="shared" si="9"/>
        <v>3494118464.7399998</v>
      </c>
      <c r="W30" s="244">
        <f t="shared" si="10"/>
        <v>50111423257.669998</v>
      </c>
      <c r="X30" s="290">
        <f t="shared" si="11"/>
        <v>7.0000000000000007E-2</v>
      </c>
      <c r="Y30" s="291">
        <f t="shared" si="12"/>
        <v>1747059.23</v>
      </c>
      <c r="Z30" s="262"/>
      <c r="AA30" s="263">
        <f t="shared" si="13"/>
        <v>-50111421257.669998</v>
      </c>
      <c r="AB30" s="287">
        <f t="shared" si="14"/>
        <v>25055711.629999999</v>
      </c>
      <c r="AC30" s="281">
        <f t="shared" si="15"/>
        <v>0</v>
      </c>
      <c r="AD30" s="282">
        <f t="shared" si="16"/>
        <v>0</v>
      </c>
      <c r="AE30" s="256">
        <v>18</v>
      </c>
    </row>
    <row r="31" spans="1:33" ht="15">
      <c r="A31" s="247">
        <v>19</v>
      </c>
      <c r="B31" s="158">
        <f t="shared" si="17"/>
        <v>0</v>
      </c>
      <c r="C31" s="163">
        <f t="shared" si="18"/>
        <v>33</v>
      </c>
      <c r="D31" s="124"/>
      <c r="E31" s="158">
        <f t="shared" si="0"/>
        <v>45</v>
      </c>
      <c r="F31" s="156">
        <f t="shared" si="23"/>
        <v>683</v>
      </c>
      <c r="G31" s="149">
        <f t="shared" si="3"/>
        <v>5544</v>
      </c>
      <c r="H31" s="56"/>
      <c r="I31" s="51">
        <f t="shared" si="1"/>
        <v>5.4</v>
      </c>
      <c r="J31" s="161">
        <f t="shared" si="2"/>
        <v>131791722.473</v>
      </c>
      <c r="K31" s="53">
        <f t="shared" si="4"/>
        <v>162080544.116</v>
      </c>
      <c r="L31" s="232"/>
      <c r="M31" s="240">
        <f t="shared" si="5"/>
        <v>51865774118.440002</v>
      </c>
      <c r="N31" s="237">
        <f t="shared" si="6"/>
        <v>1620805441.2</v>
      </c>
      <c r="O31" s="318">
        <f t="shared" si="19"/>
        <v>254807873818.85999</v>
      </c>
      <c r="P31" s="331">
        <f t="shared" si="7"/>
        <v>127403936.90943</v>
      </c>
      <c r="Q31" s="171">
        <f t="shared" si="20"/>
        <v>157</v>
      </c>
      <c r="R31" s="172">
        <f t="shared" si="21"/>
        <v>0.03</v>
      </c>
      <c r="S31" s="178">
        <f t="shared" si="8"/>
        <v>190</v>
      </c>
      <c r="T31" s="179">
        <f t="shared" si="22"/>
        <v>0.03</v>
      </c>
      <c r="U31" s="235"/>
      <c r="V31" s="221">
        <f t="shared" si="9"/>
        <v>18697611569.220001</v>
      </c>
      <c r="W31" s="244">
        <f t="shared" si="10"/>
        <v>273505485388.07999</v>
      </c>
      <c r="X31" s="290">
        <f t="shared" si="11"/>
        <v>7.0000000000000007E-2</v>
      </c>
      <c r="Y31" s="291">
        <f t="shared" si="12"/>
        <v>9348805.7799999993</v>
      </c>
      <c r="Z31" s="262"/>
      <c r="AA31" s="263">
        <f t="shared" si="13"/>
        <v>-273505483388.07999</v>
      </c>
      <c r="AB31" s="287">
        <f t="shared" si="14"/>
        <v>136752742.69</v>
      </c>
      <c r="AC31" s="281">
        <f t="shared" si="15"/>
        <v>0</v>
      </c>
      <c r="AD31" s="282">
        <f t="shared" si="16"/>
        <v>0</v>
      </c>
      <c r="AE31" s="256">
        <v>19</v>
      </c>
    </row>
    <row r="32" spans="1:33" ht="15.75" thickBot="1">
      <c r="A32" s="248">
        <v>20</v>
      </c>
      <c r="B32" s="160">
        <f t="shared" si="17"/>
        <v>0</v>
      </c>
      <c r="C32" s="164">
        <f t="shared" si="18"/>
        <v>33</v>
      </c>
      <c r="D32" s="127"/>
      <c r="E32" s="160">
        <f t="shared" si="0"/>
        <v>45</v>
      </c>
      <c r="F32" s="157">
        <f t="shared" si="23"/>
        <v>728</v>
      </c>
      <c r="G32" s="152">
        <f t="shared" si="3"/>
        <v>6272</v>
      </c>
      <c r="H32" s="67"/>
      <c r="I32" s="62">
        <f t="shared" si="1"/>
        <v>5.6</v>
      </c>
      <c r="J32" s="162">
        <f t="shared" si="2"/>
        <v>738033645.84899998</v>
      </c>
      <c r="K32" s="64">
        <f t="shared" si="4"/>
        <v>900114189.96499991</v>
      </c>
      <c r="L32" s="232"/>
      <c r="M32" s="242">
        <f t="shared" si="5"/>
        <v>288036540790.45001</v>
      </c>
      <c r="N32" s="239">
        <f t="shared" si="6"/>
        <v>9001141899.7000008</v>
      </c>
      <c r="O32" s="317">
        <f t="shared" si="19"/>
        <v>1442134571470.95</v>
      </c>
      <c r="P32" s="332">
        <f t="shared" si="7"/>
        <v>721067285.73547494</v>
      </c>
      <c r="Q32" s="175">
        <f t="shared" si="20"/>
        <v>160</v>
      </c>
      <c r="R32" s="176">
        <f t="shared" si="21"/>
        <v>0.03</v>
      </c>
      <c r="S32" s="180">
        <f t="shared" si="8"/>
        <v>193</v>
      </c>
      <c r="T32" s="181">
        <f t="shared" si="22"/>
        <v>0.03</v>
      </c>
      <c r="U32" s="235"/>
      <c r="V32" s="222">
        <f t="shared" si="9"/>
        <v>103837172954.36</v>
      </c>
      <c r="W32" s="246">
        <f t="shared" si="10"/>
        <v>1545971744425.3101</v>
      </c>
      <c r="X32" s="294">
        <f t="shared" si="11"/>
        <v>7.0000000000000007E-2</v>
      </c>
      <c r="Y32" s="295">
        <f t="shared" si="12"/>
        <v>51918586.479999997</v>
      </c>
      <c r="Z32" s="262"/>
      <c r="AA32" s="265">
        <f t="shared" si="13"/>
        <v>-1545971742425.3101</v>
      </c>
      <c r="AB32" s="289">
        <f t="shared" si="14"/>
        <v>772985872.21000004</v>
      </c>
      <c r="AC32" s="285">
        <f t="shared" si="15"/>
        <v>0</v>
      </c>
      <c r="AD32" s="286">
        <f t="shared" si="16"/>
        <v>0</v>
      </c>
      <c r="AE32" s="257">
        <v>20</v>
      </c>
    </row>
    <row r="33" spans="1:30" ht="4.5" customHeight="1">
      <c r="L33" s="233"/>
      <c r="M33" s="234"/>
      <c r="N33" s="234"/>
      <c r="O33" s="234"/>
      <c r="P33" s="234"/>
      <c r="Q33" s="234"/>
      <c r="R33" s="234"/>
      <c r="S33" s="234"/>
      <c r="T33" s="234"/>
      <c r="U33" s="235"/>
      <c r="V33" s="235"/>
      <c r="W33" s="235"/>
      <c r="X33" s="235"/>
      <c r="Y33" s="235"/>
      <c r="Z33" s="234"/>
      <c r="AA33" s="234"/>
      <c r="AB33" s="234"/>
      <c r="AC33" s="234"/>
      <c r="AD33" s="234"/>
    </row>
    <row r="36" spans="1:30" ht="26.25">
      <c r="A36" s="333"/>
      <c r="B36" s="334">
        <v>1</v>
      </c>
      <c r="C36" s="334"/>
      <c r="D36" s="334"/>
      <c r="E36" s="334"/>
      <c r="F36" s="334">
        <v>2</v>
      </c>
      <c r="G36" s="334"/>
      <c r="H36" s="334"/>
      <c r="I36" s="334"/>
      <c r="J36" s="334">
        <v>3</v>
      </c>
      <c r="K36" s="334"/>
      <c r="L36" s="334"/>
      <c r="M36" s="334"/>
      <c r="N36" s="334"/>
      <c r="O36" s="334"/>
      <c r="P36" s="334">
        <v>4</v>
      </c>
      <c r="Q36" s="334"/>
      <c r="R36" s="334"/>
      <c r="S36" s="334"/>
      <c r="T36" s="334"/>
      <c r="U36" s="334"/>
      <c r="V36" s="334"/>
      <c r="W36" s="347">
        <v>5</v>
      </c>
      <c r="X36" s="347"/>
      <c r="Y36" s="334"/>
      <c r="Z36" s="334"/>
      <c r="AA36" s="334"/>
      <c r="AB36" s="347">
        <v>6</v>
      </c>
      <c r="AC36" s="347"/>
    </row>
  </sheetData>
  <sheetProtection sheet="1" objects="1" scenarios="1"/>
  <protectedRanges>
    <protectedRange sqref="C1:C3" name="Диапазон1"/>
    <protectedRange sqref="G1:G3" name="Диапазон1_1"/>
    <protectedRange sqref="K1:K3" name="Диапазон1_2"/>
  </protectedRanges>
  <mergeCells count="8">
    <mergeCell ref="AG4:AG5"/>
    <mergeCell ref="S11:T11"/>
    <mergeCell ref="AC11:AD11"/>
    <mergeCell ref="Q11:R11"/>
    <mergeCell ref="O11:P11"/>
    <mergeCell ref="AB36:AC36"/>
    <mergeCell ref="W36:X36"/>
    <mergeCell ref="AG19:AG20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dimension ref="A1:G49"/>
  <sheetViews>
    <sheetView topLeftCell="A10" workbookViewId="0">
      <selection activeCell="F39" sqref="F39"/>
    </sheetView>
  </sheetViews>
  <sheetFormatPr defaultRowHeight="12.75"/>
  <cols>
    <col min="1" max="1" width="4" customWidth="1"/>
    <col min="2" max="2" width="16.85546875" customWidth="1"/>
    <col min="4" max="4" width="16.140625" customWidth="1"/>
  </cols>
  <sheetData>
    <row r="1" spans="1:7" ht="15.75">
      <c r="B1" s="267" t="s">
        <v>52</v>
      </c>
    </row>
    <row r="2" spans="1:7" ht="15.75">
      <c r="B2" s="267"/>
    </row>
    <row r="3" spans="1:7">
      <c r="B3" s="271" t="s">
        <v>59</v>
      </c>
    </row>
    <row r="4" spans="1:7">
      <c r="B4" s="271" t="s">
        <v>60</v>
      </c>
    </row>
    <row r="5" spans="1:7">
      <c r="B5" s="271" t="s">
        <v>57</v>
      </c>
    </row>
    <row r="7" spans="1:7" ht="15.75">
      <c r="B7" s="269">
        <v>42492</v>
      </c>
      <c r="D7" s="270" t="s">
        <v>55</v>
      </c>
      <c r="F7" s="272" t="s">
        <v>56</v>
      </c>
    </row>
    <row r="8" spans="1:7" ht="13.5" thickBot="1"/>
    <row r="9" spans="1:7" ht="39" thickBot="1">
      <c r="A9" s="273" t="s">
        <v>58</v>
      </c>
      <c r="B9" s="274" t="s">
        <v>53</v>
      </c>
      <c r="C9" s="278" t="s">
        <v>40</v>
      </c>
      <c r="D9" s="279" t="s">
        <v>54</v>
      </c>
      <c r="E9" s="268"/>
    </row>
    <row r="10" spans="1:7" ht="14.25">
      <c r="A10" s="298">
        <v>1</v>
      </c>
      <c r="B10" s="299" t="s">
        <v>29</v>
      </c>
      <c r="C10" s="280">
        <v>230.72</v>
      </c>
      <c r="D10" s="300">
        <v>10</v>
      </c>
      <c r="G10">
        <f>C10/2</f>
        <v>115.36</v>
      </c>
    </row>
    <row r="11" spans="1:7" ht="14.25">
      <c r="A11" s="301">
        <f>A10+1</f>
        <v>2</v>
      </c>
      <c r="B11" s="302" t="s">
        <v>61</v>
      </c>
      <c r="C11" s="303">
        <v>293.43</v>
      </c>
      <c r="D11" s="304">
        <v>10</v>
      </c>
      <c r="G11">
        <f t="shared" ref="G11:G30" si="0">C11/2</f>
        <v>146.715</v>
      </c>
    </row>
    <row r="12" spans="1:7" ht="14.25">
      <c r="A12" s="301">
        <f t="shared" ref="A12:A49" si="1">A11+1</f>
        <v>3</v>
      </c>
      <c r="B12" s="302" t="s">
        <v>62</v>
      </c>
      <c r="C12" s="303">
        <v>153.47999999999999</v>
      </c>
      <c r="D12" s="304">
        <v>10</v>
      </c>
      <c r="G12">
        <f t="shared" si="0"/>
        <v>76.739999999999995</v>
      </c>
    </row>
    <row r="13" spans="1:7" ht="14.25">
      <c r="A13" s="301">
        <f t="shared" si="1"/>
        <v>4</v>
      </c>
      <c r="B13" s="302" t="s">
        <v>63</v>
      </c>
      <c r="C13" s="303">
        <v>140.97999999999999</v>
      </c>
      <c r="D13" s="304">
        <v>10</v>
      </c>
      <c r="G13">
        <f t="shared" si="0"/>
        <v>70.489999999999995</v>
      </c>
    </row>
    <row r="14" spans="1:7" ht="14.25">
      <c r="A14" s="305">
        <f t="shared" si="1"/>
        <v>5</v>
      </c>
      <c r="B14" s="306" t="s">
        <v>65</v>
      </c>
      <c r="C14" s="307">
        <v>200</v>
      </c>
      <c r="D14" s="308">
        <v>10.4811</v>
      </c>
      <c r="G14">
        <f t="shared" si="0"/>
        <v>100</v>
      </c>
    </row>
    <row r="15" spans="1:7" ht="14.25">
      <c r="A15" s="305">
        <f t="shared" si="1"/>
        <v>6</v>
      </c>
      <c r="B15" s="306" t="s">
        <v>66</v>
      </c>
      <c r="C15" s="307">
        <v>200</v>
      </c>
      <c r="D15" s="308">
        <v>9.4276999999999997</v>
      </c>
      <c r="G15">
        <f t="shared" si="0"/>
        <v>100</v>
      </c>
    </row>
    <row r="16" spans="1:7" ht="14.25">
      <c r="A16" s="305">
        <f t="shared" si="1"/>
        <v>7</v>
      </c>
      <c r="B16" s="306" t="s">
        <v>67</v>
      </c>
      <c r="C16" s="307">
        <v>200</v>
      </c>
      <c r="D16" s="308">
        <v>7.9878999999999998</v>
      </c>
      <c r="G16">
        <f t="shared" si="0"/>
        <v>100</v>
      </c>
    </row>
    <row r="17" spans="1:7" ht="14.25">
      <c r="A17" s="313">
        <f t="shared" si="1"/>
        <v>8</v>
      </c>
      <c r="B17" s="314" t="s">
        <v>68</v>
      </c>
      <c r="C17" s="315">
        <v>230.72</v>
      </c>
      <c r="D17" s="316">
        <v>10.4811</v>
      </c>
      <c r="G17">
        <f t="shared" si="0"/>
        <v>115.36</v>
      </c>
    </row>
    <row r="18" spans="1:7" ht="14.25">
      <c r="A18" s="313">
        <f t="shared" si="1"/>
        <v>9</v>
      </c>
      <c r="B18" s="314" t="s">
        <v>69</v>
      </c>
      <c r="C18" s="315">
        <v>230.72</v>
      </c>
      <c r="D18" s="316">
        <v>9.4276999999999997</v>
      </c>
      <c r="G18">
        <f t="shared" si="0"/>
        <v>115.36</v>
      </c>
    </row>
    <row r="19" spans="1:7" ht="14.25">
      <c r="A19" s="313">
        <f t="shared" si="1"/>
        <v>10</v>
      </c>
      <c r="B19" s="314" t="s">
        <v>70</v>
      </c>
      <c r="C19" s="315">
        <v>230.72</v>
      </c>
      <c r="D19" s="316">
        <v>14.67</v>
      </c>
      <c r="G19">
        <f t="shared" si="0"/>
        <v>115.36</v>
      </c>
    </row>
    <row r="20" spans="1:7" ht="14.25">
      <c r="A20" s="313">
        <f t="shared" si="1"/>
        <v>11</v>
      </c>
      <c r="B20" s="314" t="s">
        <v>71</v>
      </c>
      <c r="C20" s="315">
        <v>230.72</v>
      </c>
      <c r="D20" s="316">
        <v>7.6719999999999997</v>
      </c>
      <c r="G20">
        <f t="shared" si="0"/>
        <v>115.36</v>
      </c>
    </row>
    <row r="21" spans="1:7" ht="14.25">
      <c r="A21" s="313">
        <f t="shared" si="1"/>
        <v>12</v>
      </c>
      <c r="B21" s="314" t="s">
        <v>72</v>
      </c>
      <c r="C21" s="315">
        <v>230.72</v>
      </c>
      <c r="D21" s="316">
        <v>7.9878999999999998</v>
      </c>
      <c r="G21">
        <f t="shared" si="0"/>
        <v>115.36</v>
      </c>
    </row>
    <row r="22" spans="1:7" ht="14.25">
      <c r="A22" s="313">
        <f t="shared" si="1"/>
        <v>13</v>
      </c>
      <c r="B22" s="314" t="s">
        <v>73</v>
      </c>
      <c r="C22" s="315">
        <v>230.72</v>
      </c>
      <c r="D22" s="316">
        <v>7.0439999999999996</v>
      </c>
      <c r="G22">
        <f t="shared" si="0"/>
        <v>115.36</v>
      </c>
    </row>
    <row r="23" spans="1:7" ht="14.25">
      <c r="A23" s="309">
        <f t="shared" si="1"/>
        <v>14</v>
      </c>
      <c r="B23" s="310" t="s">
        <v>74</v>
      </c>
      <c r="C23" s="311">
        <v>293.43</v>
      </c>
      <c r="D23" s="312">
        <v>9.4276999999999997</v>
      </c>
      <c r="G23">
        <f t="shared" si="0"/>
        <v>146.715</v>
      </c>
    </row>
    <row r="24" spans="1:7" ht="14.25">
      <c r="A24" s="309">
        <f t="shared" si="1"/>
        <v>15</v>
      </c>
      <c r="B24" s="310" t="s">
        <v>75</v>
      </c>
      <c r="C24" s="311">
        <v>293.43</v>
      </c>
      <c r="D24" s="312">
        <v>10.4811</v>
      </c>
      <c r="G24">
        <f t="shared" si="0"/>
        <v>146.715</v>
      </c>
    </row>
    <row r="25" spans="1:7" ht="14.25">
      <c r="A25" s="309">
        <f t="shared" si="1"/>
        <v>16</v>
      </c>
      <c r="B25" s="310" t="s">
        <v>76</v>
      </c>
      <c r="C25" s="311">
        <v>293.43</v>
      </c>
      <c r="D25" s="312">
        <v>7.673</v>
      </c>
      <c r="G25">
        <f t="shared" si="0"/>
        <v>146.715</v>
      </c>
    </row>
    <row r="26" spans="1:7" ht="14.25">
      <c r="A26" s="309">
        <f t="shared" si="1"/>
        <v>17</v>
      </c>
      <c r="B26" s="310" t="s">
        <v>77</v>
      </c>
      <c r="C26" s="311">
        <v>293.43</v>
      </c>
      <c r="D26" s="312">
        <v>7.9878999999999998</v>
      </c>
      <c r="G26">
        <f t="shared" si="0"/>
        <v>146.715</v>
      </c>
    </row>
    <row r="27" spans="1:7" ht="14.25">
      <c r="A27" s="313">
        <f t="shared" si="1"/>
        <v>18</v>
      </c>
      <c r="B27" s="314" t="s">
        <v>78</v>
      </c>
      <c r="C27" s="315">
        <v>153.47999999999999</v>
      </c>
      <c r="D27" s="316">
        <v>7.9878999999999998</v>
      </c>
      <c r="G27">
        <f t="shared" si="0"/>
        <v>76.739999999999995</v>
      </c>
    </row>
    <row r="28" spans="1:7" ht="14.25">
      <c r="A28" s="313">
        <f t="shared" si="1"/>
        <v>19</v>
      </c>
      <c r="B28" s="314" t="s">
        <v>79</v>
      </c>
      <c r="C28" s="315">
        <v>153.47999999999999</v>
      </c>
      <c r="D28" s="316">
        <v>7.0439999999999996</v>
      </c>
      <c r="G28">
        <f t="shared" si="0"/>
        <v>76.739999999999995</v>
      </c>
    </row>
    <row r="29" spans="1:7" ht="14.25">
      <c r="A29" s="313">
        <f t="shared" si="1"/>
        <v>20</v>
      </c>
      <c r="B29" s="314" t="s">
        <v>80</v>
      </c>
      <c r="C29" s="315">
        <v>153.47999999999999</v>
      </c>
      <c r="D29" s="316">
        <v>9.4276999999999997</v>
      </c>
      <c r="G29">
        <f t="shared" si="0"/>
        <v>76.739999999999995</v>
      </c>
    </row>
    <row r="30" spans="1:7" ht="14.25">
      <c r="A30" s="275">
        <f t="shared" si="1"/>
        <v>21</v>
      </c>
      <c r="B30" s="302" t="s">
        <v>84</v>
      </c>
      <c r="C30" s="303">
        <v>140.97999999999999</v>
      </c>
      <c r="D30" s="277">
        <v>7.53</v>
      </c>
      <c r="G30">
        <f t="shared" si="0"/>
        <v>70.489999999999995</v>
      </c>
    </row>
    <row r="31" spans="1:7" ht="14.25">
      <c r="A31" s="275">
        <f t="shared" si="1"/>
        <v>22</v>
      </c>
      <c r="B31" s="302" t="s">
        <v>84</v>
      </c>
      <c r="C31" s="276"/>
      <c r="D31" s="277">
        <v>6.81</v>
      </c>
    </row>
    <row r="32" spans="1:7" ht="14.25">
      <c r="A32" s="275">
        <f t="shared" si="1"/>
        <v>23</v>
      </c>
      <c r="B32" s="297"/>
      <c r="C32" s="276"/>
      <c r="D32" s="277"/>
    </row>
    <row r="33" spans="1:4" ht="14.25">
      <c r="A33" s="275">
        <f t="shared" si="1"/>
        <v>24</v>
      </c>
      <c r="B33" s="297"/>
      <c r="C33" s="276"/>
      <c r="D33" s="277"/>
    </row>
    <row r="34" spans="1:4" ht="14.25">
      <c r="A34" s="275">
        <f t="shared" si="1"/>
        <v>25</v>
      </c>
      <c r="B34" s="297"/>
      <c r="C34" s="276"/>
      <c r="D34" s="277"/>
    </row>
    <row r="35" spans="1:4" ht="14.25">
      <c r="A35" s="275">
        <f t="shared" si="1"/>
        <v>26</v>
      </c>
      <c r="B35" s="297"/>
      <c r="C35" s="276"/>
      <c r="D35" s="277"/>
    </row>
    <row r="36" spans="1:4" ht="14.25">
      <c r="A36" s="275">
        <f t="shared" si="1"/>
        <v>27</v>
      </c>
      <c r="B36" s="297"/>
      <c r="C36" s="276"/>
      <c r="D36" s="277"/>
    </row>
    <row r="37" spans="1:4" ht="14.25">
      <c r="A37" s="275">
        <f t="shared" si="1"/>
        <v>28</v>
      </c>
      <c r="B37" s="297"/>
      <c r="C37" s="276"/>
      <c r="D37" s="277"/>
    </row>
    <row r="38" spans="1:4" ht="14.25">
      <c r="A38" s="275">
        <f t="shared" si="1"/>
        <v>29</v>
      </c>
      <c r="B38" s="297"/>
      <c r="C38" s="276"/>
      <c r="D38" s="277"/>
    </row>
    <row r="39" spans="1:4" ht="14.25">
      <c r="A39" s="275">
        <f t="shared" si="1"/>
        <v>30</v>
      </c>
      <c r="B39" s="297"/>
      <c r="C39" s="276"/>
      <c r="D39" s="277"/>
    </row>
    <row r="40" spans="1:4" ht="14.25">
      <c r="A40" s="275">
        <f t="shared" si="1"/>
        <v>31</v>
      </c>
      <c r="B40" s="297"/>
      <c r="C40" s="276"/>
      <c r="D40" s="277"/>
    </row>
    <row r="41" spans="1:4" ht="14.25">
      <c r="A41" s="275">
        <f t="shared" si="1"/>
        <v>32</v>
      </c>
      <c r="B41" s="297"/>
      <c r="C41" s="276"/>
      <c r="D41" s="277"/>
    </row>
    <row r="42" spans="1:4" ht="14.25">
      <c r="A42" s="275">
        <f t="shared" si="1"/>
        <v>33</v>
      </c>
      <c r="B42" s="297"/>
      <c r="C42" s="276"/>
      <c r="D42" s="277"/>
    </row>
    <row r="43" spans="1:4" ht="14.25">
      <c r="A43" s="275">
        <f t="shared" si="1"/>
        <v>34</v>
      </c>
      <c r="B43" s="297"/>
      <c r="C43" s="276"/>
      <c r="D43" s="277"/>
    </row>
    <row r="44" spans="1:4" ht="14.25">
      <c r="A44" s="275">
        <f t="shared" si="1"/>
        <v>35</v>
      </c>
      <c r="B44" s="297"/>
      <c r="C44" s="276"/>
      <c r="D44" s="277"/>
    </row>
    <row r="45" spans="1:4" ht="14.25">
      <c r="A45" s="275">
        <f t="shared" si="1"/>
        <v>36</v>
      </c>
      <c r="B45" s="297"/>
      <c r="C45" s="276"/>
      <c r="D45" s="277"/>
    </row>
    <row r="46" spans="1:4" ht="14.25">
      <c r="A46" s="275">
        <f t="shared" si="1"/>
        <v>37</v>
      </c>
      <c r="B46" s="297"/>
      <c r="C46" s="276"/>
      <c r="D46" s="277"/>
    </row>
    <row r="47" spans="1:4" ht="14.25">
      <c r="A47" s="275">
        <f t="shared" si="1"/>
        <v>38</v>
      </c>
      <c r="B47" s="297"/>
      <c r="C47" s="276"/>
      <c r="D47" s="277"/>
    </row>
    <row r="48" spans="1:4" ht="14.25">
      <c r="A48" s="275">
        <f t="shared" si="1"/>
        <v>39</v>
      </c>
      <c r="B48" s="297"/>
      <c r="C48" s="276"/>
      <c r="D48" s="277"/>
    </row>
    <row r="49" spans="1:4" ht="14.25">
      <c r="A49" s="275">
        <f t="shared" si="1"/>
        <v>40</v>
      </c>
      <c r="B49" s="297"/>
      <c r="C49" s="276"/>
      <c r="D49" s="277"/>
    </row>
  </sheetData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2" type="noConversion"/>
  <pageMargins left="0.75" right="0.75" top="1" bottom="1" header="0.5" footer="0.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Лист5</vt:lpstr>
      <vt:lpstr>Залоги и Цена пункта</vt:lpstr>
      <vt:lpstr>Лист4</vt:lpstr>
      <vt:lpstr>Лист6</vt:lpstr>
      <vt:lpstr>Лист7</vt:lpstr>
      <vt:lpstr>Лист8</vt:lpstr>
    </vt:vector>
  </TitlesOfParts>
  <Company>RePack by SPecialiST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User</cp:lastModifiedBy>
  <cp:lastPrinted>2016-05-02T02:29:47Z</cp:lastPrinted>
  <dcterms:created xsi:type="dcterms:W3CDTF">2016-02-20T10:06:05Z</dcterms:created>
  <dcterms:modified xsi:type="dcterms:W3CDTF">2019-06-28T19:36:53Z</dcterms:modified>
</cp:coreProperties>
</file>