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defaultThemeVersion="124226"/>
  <bookViews>
    <workbookView xWindow="0" yWindow="60" windowWidth="28800" windowHeight="13110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  <sheet name="Temp_mt5d" sheetId="27" r:id="rId18"/>
  </sheets>
  <functionGroups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StrategyTester!$A$1:$S$2973</definedName>
    <definedName name="_xlnm._FilterDatabase" localSheetId="16" hidden="1">Temp!#REF!</definedName>
    <definedName name="_xlnm._FilterDatabase" localSheetId="17" hidden="1">Temp_mt5d!#REF!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Сетки_StrategyTester!$A$1:$O$1856</definedName>
  </definedNames>
  <calcPr calcId="124519"/>
  <pivotCaches>
    <pivotCache cacheId="20" r:id="rId19"/>
  </pivotCaches>
</workbook>
</file>

<file path=xl/calcChain.xml><?xml version="1.0" encoding="utf-8"?>
<calcChain xmlns="http://schemas.openxmlformats.org/spreadsheetml/2006/main">
  <c r="L5" i="15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AV35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AW36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AX36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AW35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AX35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V36"/>
  <c r="AV34"/>
  <c r="AT39"/>
  <c r="AT37"/>
  <c r="AT35"/>
  <c r="AT33"/>
  <c r="AT31"/>
  <c r="AT29"/>
  <c r="AU38"/>
  <c r="AU36"/>
  <c r="AU34"/>
  <c r="AU32"/>
  <c r="AU30"/>
  <c r="D261" i="17" l="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0"/>
  <c r="D89"/>
  <c r="D77"/>
  <c r="D75"/>
  <c r="D65"/>
  <c r="D57"/>
  <c r="D56"/>
  <c r="D44"/>
  <c r="D4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D5"/>
  <c r="D4"/>
  <c r="D3"/>
  <c r="D2"/>
  <c r="D1"/>
  <c r="C45" i="10" l="1"/>
  <c r="Y60" i="15" l="1"/>
  <c r="Y31"/>
  <c r="X60"/>
  <c r="Z60" s="1"/>
  <c r="D43" i="17" s="1"/>
  <c r="X31" i="15"/>
  <c r="Z31" s="1"/>
  <c r="D76" i="17" s="1"/>
  <c r="T4" i="15"/>
  <c r="T23"/>
  <c r="K65" i="10"/>
  <c r="K46"/>
  <c r="L9" i="15" l="1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X58"/>
  <c r="Z58" s="1"/>
  <c r="X57"/>
  <c r="Z57" s="1"/>
  <c r="X56"/>
  <c r="Z56" s="1"/>
  <c r="X55"/>
  <c r="Z55" s="1"/>
  <c r="X54"/>
  <c r="Z54" s="1"/>
  <c r="X53"/>
  <c r="Z53" s="1"/>
  <c r="X52"/>
  <c r="Z52" s="1"/>
  <c r="X51"/>
  <c r="Z51" s="1"/>
  <c r="X50"/>
  <c r="Z50" s="1"/>
  <c r="X49"/>
  <c r="Z49" s="1"/>
  <c r="X48"/>
  <c r="Z48" s="1"/>
  <c r="X47"/>
  <c r="Z47" s="1"/>
  <c r="X46"/>
  <c r="Z46" s="1"/>
  <c r="X45"/>
  <c r="Z45" s="1"/>
  <c r="X44"/>
  <c r="Z44" s="1"/>
  <c r="X43"/>
  <c r="Z43" s="1"/>
  <c r="X42"/>
  <c r="Z42" s="1"/>
  <c r="X41"/>
  <c r="Z41" s="1"/>
  <c r="X40"/>
  <c r="Z40" s="1"/>
  <c r="X39"/>
  <c r="Z39" s="1"/>
  <c r="X38"/>
  <c r="Z38" s="1"/>
  <c r="X37"/>
  <c r="Z37" s="1"/>
  <c r="X36"/>
  <c r="Z36" s="1"/>
  <c r="X35"/>
  <c r="Z35" s="1"/>
  <c r="X34"/>
  <c r="Z34" s="1"/>
  <c r="X33"/>
  <c r="Z33" s="1"/>
  <c r="X32"/>
  <c r="X30"/>
  <c r="Z30" s="1"/>
  <c r="X29"/>
  <c r="Z29" s="1"/>
  <c r="X28"/>
  <c r="Z28" s="1"/>
  <c r="X27"/>
  <c r="Z27" s="1"/>
  <c r="X26"/>
  <c r="Z26" s="1"/>
  <c r="X25"/>
  <c r="Z25" s="1"/>
  <c r="X24"/>
  <c r="Z24" s="1"/>
  <c r="X23"/>
  <c r="Z23" s="1"/>
  <c r="X22"/>
  <c r="Z22" s="1"/>
  <c r="X21"/>
  <c r="Z21" s="1"/>
  <c r="X20"/>
  <c r="Z20" s="1"/>
  <c r="X19"/>
  <c r="Z19" s="1"/>
  <c r="X18"/>
  <c r="Z18" s="1"/>
  <c r="X17"/>
  <c r="Z17" s="1"/>
  <c r="X16"/>
  <c r="Z16" s="1"/>
  <c r="X15"/>
  <c r="Z15" s="1"/>
  <c r="X14"/>
  <c r="Z14" s="1"/>
  <c r="X13"/>
  <c r="Z13" s="1"/>
  <c r="X12"/>
  <c r="Z12" s="1"/>
  <c r="X11"/>
  <c r="Z11" s="1"/>
  <c r="X10"/>
  <c r="Z10" s="1"/>
  <c r="X9"/>
  <c r="Z9" s="1"/>
  <c r="X8"/>
  <c r="Z8" s="1"/>
  <c r="X7"/>
  <c r="Z7" s="1"/>
  <c r="X6"/>
  <c r="Z6" s="1"/>
  <c r="X5"/>
  <c r="Z5" s="1"/>
  <c r="X4"/>
  <c r="Z4" s="1"/>
  <c r="T38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D86" i="17" l="1"/>
  <c r="D47"/>
  <c r="D94"/>
  <c r="D64"/>
  <c r="D81"/>
  <c r="D46"/>
  <c r="D51"/>
  <c r="D72"/>
  <c r="D88"/>
  <c r="D83"/>
  <c r="D93"/>
  <c r="D36"/>
  <c r="D52"/>
  <c r="D58"/>
  <c r="D70"/>
  <c r="D40"/>
  <c r="D63"/>
  <c r="D71"/>
  <c r="D45"/>
  <c r="D95"/>
  <c r="D80"/>
  <c r="D59"/>
  <c r="D68"/>
  <c r="D78"/>
  <c r="D87"/>
  <c r="D97"/>
  <c r="D38"/>
  <c r="D49"/>
  <c r="D61"/>
  <c r="D92"/>
  <c r="D33"/>
  <c r="D82"/>
  <c r="D54"/>
  <c r="D74"/>
  <c r="D34"/>
  <c r="D73"/>
  <c r="D96"/>
  <c r="D37"/>
  <c r="D67"/>
  <c r="D79"/>
  <c r="D84"/>
  <c r="D41"/>
  <c r="D48"/>
  <c r="D62"/>
  <c r="D35"/>
  <c r="D66"/>
  <c r="D53"/>
  <c r="D69"/>
  <c r="D85"/>
  <c r="D91"/>
  <c r="D39"/>
  <c r="D55"/>
  <c r="D50"/>
  <c r="D60"/>
  <c r="Y32" i="15"/>
  <c r="Z32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D12" i="17" l="1"/>
  <c r="AN42" i="10" l="1"/>
  <c r="AM42"/>
  <c r="AO42"/>
  <c r="AP42"/>
  <c r="AQ42"/>
  <c r="AJ42"/>
  <c r="AR42"/>
  <c r="AK42"/>
  <c r="AL42"/>
  <c r="AW34" l="1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Q20" s="1"/>
  <c r="O24" i="1"/>
  <c r="O22"/>
  <c r="G22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G23" i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1" i="5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H22" s="1"/>
  <c r="L22" i="4"/>
  <c r="P21" i="1"/>
  <c r="P22" s="1"/>
  <c r="P23" s="1"/>
  <c r="P24" s="1"/>
  <c r="P21" i="10" l="1"/>
  <c r="Q21" s="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K23"/>
  <c r="W23" s="1"/>
  <c r="AG23" s="1"/>
  <c r="P23"/>
  <c r="Q23" s="1"/>
  <c r="Z21"/>
  <c r="AB21" s="1"/>
  <c r="AC21" s="1"/>
  <c r="S21"/>
  <c r="O28" i="1"/>
  <c r="P28" s="1"/>
  <c r="N29"/>
  <c r="C26" i="10"/>
  <c r="R22"/>
  <c r="AF22" l="1"/>
  <c r="X22"/>
  <c r="AA22" s="1"/>
  <c r="O23"/>
  <c r="M23" s="1"/>
  <c r="N23" s="1"/>
  <c r="K24"/>
  <c r="W24" s="1"/>
  <c r="AG24" s="1"/>
  <c r="P24"/>
  <c r="AF23"/>
  <c r="X23"/>
  <c r="N30" i="1"/>
  <c r="O29"/>
  <c r="P29" s="1"/>
  <c r="T22" i="10"/>
  <c r="U22" s="1"/>
  <c r="S22"/>
  <c r="C27"/>
  <c r="R23" l="1"/>
  <c r="T23" s="1"/>
  <c r="U23" s="1"/>
  <c r="Z22"/>
  <c r="AB22" s="1"/>
  <c r="AC22" s="1"/>
  <c r="K25"/>
  <c r="W25" s="1"/>
  <c r="AG25" s="1"/>
  <c r="O24"/>
  <c r="M24" s="1"/>
  <c r="N24" s="1"/>
  <c r="P25"/>
  <c r="Q25" s="1"/>
  <c r="Q24"/>
  <c r="AF24"/>
  <c r="X24"/>
  <c r="Z24" s="1"/>
  <c r="AA23"/>
  <c r="Z23"/>
  <c r="AB23" s="1"/>
  <c r="AC23" s="1"/>
  <c r="C28"/>
  <c r="N31" i="1"/>
  <c r="O30"/>
  <c r="P30" s="1"/>
  <c r="S23" i="10" l="1"/>
  <c r="O25"/>
  <c r="M25" s="1"/>
  <c r="N25" s="1"/>
  <c r="K26"/>
  <c r="W26" s="1"/>
  <c r="AG26" s="1"/>
  <c r="R24"/>
  <c r="T24" s="1"/>
  <c r="U24" s="1"/>
  <c r="P26"/>
  <c r="Q26" s="1"/>
  <c r="AB24"/>
  <c r="AC24" s="1"/>
  <c r="X25"/>
  <c r="AA25" s="1"/>
  <c r="AA24"/>
  <c r="AF25"/>
  <c r="O26"/>
  <c r="M26" s="1"/>
  <c r="N26" s="1"/>
  <c r="N32" i="1"/>
  <c r="O31"/>
  <c r="P31" s="1"/>
  <c r="C29" i="10"/>
  <c r="R25" l="1"/>
  <c r="S25" s="1"/>
  <c r="K27"/>
  <c r="P27"/>
  <c r="Q27" s="1"/>
  <c r="S24"/>
  <c r="Z25"/>
  <c r="AB25" s="1"/>
  <c r="AC25" s="1"/>
  <c r="X26"/>
  <c r="AA26" s="1"/>
  <c r="AF26"/>
  <c r="N33" i="1"/>
  <c r="O32"/>
  <c r="P32" s="1"/>
  <c r="R26" i="10"/>
  <c r="C30"/>
  <c r="T25" l="1"/>
  <c r="U25" s="1"/>
  <c r="P28"/>
  <c r="Q28" s="1"/>
  <c r="W27"/>
  <c r="AG27" s="1"/>
  <c r="K28"/>
  <c r="K29" s="1"/>
  <c r="O27"/>
  <c r="M27" s="1"/>
  <c r="N27" s="1"/>
  <c r="Z26"/>
  <c r="AB26" s="1"/>
  <c r="AC26" s="1"/>
  <c r="S26"/>
  <c r="T26"/>
  <c r="U26" s="1"/>
  <c r="C31"/>
  <c r="N34" i="1"/>
  <c r="O33"/>
  <c r="P33" s="1"/>
  <c r="O28" i="10" l="1"/>
  <c r="M28" s="1"/>
  <c r="N28" s="1"/>
  <c r="X27"/>
  <c r="AA27" s="1"/>
  <c r="AF27"/>
  <c r="P29"/>
  <c r="Q29" s="1"/>
  <c r="W28"/>
  <c r="AG28" s="1"/>
  <c r="R27"/>
  <c r="S27" s="1"/>
  <c r="K30"/>
  <c r="O29"/>
  <c r="M29" s="1"/>
  <c r="N29" s="1"/>
  <c r="W29"/>
  <c r="AG29" s="1"/>
  <c r="O34" i="1"/>
  <c r="P34" s="1"/>
  <c r="N35"/>
  <c r="C32" i="10"/>
  <c r="Z27" l="1"/>
  <c r="AB27" s="1"/>
  <c r="AC27" s="1"/>
  <c r="R28"/>
  <c r="S28" s="1"/>
  <c r="T27"/>
  <c r="U27" s="1"/>
  <c r="P30"/>
  <c r="Q30" s="1"/>
  <c r="AF28"/>
  <c r="X28"/>
  <c r="AA28" s="1"/>
  <c r="C33"/>
  <c r="AF29"/>
  <c r="N36" i="1"/>
  <c r="O35"/>
  <c r="P35" s="1"/>
  <c r="W30" i="10"/>
  <c r="AG30" s="1"/>
  <c r="K31"/>
  <c r="O30"/>
  <c r="M30" s="1"/>
  <c r="N30" s="1"/>
  <c r="R29"/>
  <c r="X29"/>
  <c r="T28" l="1"/>
  <c r="U28" s="1"/>
  <c r="P31"/>
  <c r="Z28"/>
  <c r="AB28" s="1"/>
  <c r="AC28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P32"/>
  <c r="C34"/>
  <c r="Z29"/>
  <c r="AB29" s="1"/>
  <c r="AC29" s="1"/>
  <c r="AA29"/>
  <c r="Q31"/>
  <c r="X31" l="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</t>
        </r>
        <r>
          <rPr>
            <sz val="9"/>
            <color indexed="81"/>
            <rFont val="Tahoma"/>
            <family val="2"/>
            <charset val="204"/>
          </rPr>
          <t>MetaTrader 5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AL7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<sst xmlns="http://schemas.openxmlformats.org/spreadsheetml/2006/main" count="2021" uniqueCount="716">
  <si>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</si>
  <si>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</si>
  <si>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</si>
  <si>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</si>
  <si>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</si>
  <si>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</si>
  <si>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</si>
  <si>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</si>
  <si>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</si>
  <si>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</si>
  <si>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</si>
  <si>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</si>
  <si>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</si>
  <si>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</si>
  <si>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</si>
  <si>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</si>
  <si>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</si>
  <si>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</si>
  <si>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</si>
  <si>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</si>
  <si>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</si>
  <si>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</si>
  <si>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</si>
  <si>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</si>
  <si>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</si>
  <si>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</si>
  <si>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</si>
  <si>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</si>
  <si>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</si>
  <si>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</si>
  <si>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</si>
  <si>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</si>
  <si>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</si>
  <si>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</si>
  <si>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</si>
  <si>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</si>
  <si>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</si>
  <si>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</si>
  <si>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</si>
  <si>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</si>
  <si>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</si>
  <si>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</si>
  <si>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</si>
  <si>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</si>
  <si>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</si>
  <si>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</si>
  <si>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</si>
  <si>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</si>
  <si>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</si>
  <si>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</si>
  <si>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</si>
  <si>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</si>
  <si>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</si>
  <si>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</si>
  <si>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</si>
  <si>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</si>
  <si>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</si>
  <si>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</si>
  <si>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</si>
  <si>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</si>
  <si>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</si>
  <si>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</si>
  <si>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</si>
  <si>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</si>
  <si>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</si>
  <si>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</si>
  <si>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</si>
  <si>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</si>
  <si>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</si>
  <si>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</si>
  <si>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</si>
  <si>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</si>
  <si>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</si>
  <si>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</si>
  <si>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</si>
  <si>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</si>
  <si>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</si>
  <si>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</si>
  <si>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</si>
  <si>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</si>
  <si>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</si>
  <si>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</si>
  <si>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</si>
  <si>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</si>
  <si>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</si>
  <si>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</si>
  <si>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</si>
  <si>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</si>
  <si>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</si>
  <si>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</si>
  <si>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</si>
  <si>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</si>
  <si>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</si>
  <si>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</si>
  <si>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</si>
  <si>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</si>
  <si>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</si>
  <si>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</si>
  <si>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</si>
  <si>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</si>
  <si>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</si>
  <si>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</si>
  <si>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</si>
  <si>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</si>
  <si>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</si>
  <si>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</si>
  <si>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</si>
  <si>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</si>
  <si>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</si>
  <si>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</si>
  <si>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</si>
  <si>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</si>
  <si>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</si>
  <si>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</si>
  <si>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</si>
  <si>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</si>
  <si>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</si>
  <si>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</si>
  <si>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</si>
  <si>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</si>
  <si>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</si>
  <si>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</si>
  <si>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</si>
  <si>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</si>
  <si>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</si>
  <si>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</si>
  <si>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</si>
  <si>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</si>
  <si>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</si>
  <si>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</si>
  <si>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</si>
  <si>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</si>
  <si>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</si>
  <si>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</si>
  <si>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</si>
  <si>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</si>
  <si>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</si>
  <si>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</si>
  <si>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</si>
  <si>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</si>
  <si>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</si>
  <si>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</si>
  <si>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</si>
  <si>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</si>
  <si>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</si>
  <si>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</si>
  <si>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</si>
  <si>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</si>
  <si>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</si>
  <si>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</si>
  <si>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</si>
  <si>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</si>
  <si>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</si>
  <si>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</si>
  <si>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</si>
  <si>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</si>
  <si>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</si>
  <si>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</si>
  <si>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</si>
  <si>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</si>
  <si>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</si>
  <si>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</si>
  <si>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</si>
  <si>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</si>
  <si>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</si>
  <si>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</si>
  <si>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</si>
  <si>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</si>
  <si>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</si>
  <si>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</si>
  <si>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</si>
  <si>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</si>
  <si>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</si>
  <si>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</si>
  <si>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</si>
  <si>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</si>
  <si>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</si>
  <si>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</si>
  <si>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</si>
  <si>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</si>
  <si>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</si>
  <si>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</si>
  <si>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</si>
  <si>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</si>
  <si>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</si>
  <si>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</si>
  <si>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</si>
  <si>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</si>
  <si>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</si>
  <si>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</si>
  <si>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</si>
  <si>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</si>
  <si>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</si>
  <si>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</si>
  <si>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</si>
  <si>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</si>
  <si>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</si>
  <si>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</si>
  <si>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</si>
  <si>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</si>
  <si>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</si>
  <si>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</si>
  <si>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</si>
  <si>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</si>
  <si>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</si>
  <si>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</si>
  <si>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</si>
  <si>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</si>
  <si>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</si>
  <si>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</si>
  <si>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</si>
  <si>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</si>
  <si>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</si>
  <si>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</si>
  <si>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</si>
  <si>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</si>
  <si>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</si>
  <si>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</si>
  <si>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</si>
  <si>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</si>
  <si>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</si>
  <si>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</si>
  <si>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</si>
  <si>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</si>
  <si>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</si>
  <si>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</si>
  <si>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</si>
  <si>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</si>
  <si>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</si>
  <si>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</si>
  <si>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</si>
  <si>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</si>
  <si>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</si>
  <si>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</si>
  <si>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</si>
  <si>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</si>
  <si>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</si>
  <si>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</si>
  <si>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</si>
  <si>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</si>
  <si>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</si>
  <si>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</si>
  <si>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</si>
  <si>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</si>
  <si>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</si>
  <si>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</si>
  <si>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</si>
  <si>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</si>
  <si>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</si>
  <si>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</si>
  <si>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</si>
  <si>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</si>
  <si>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</si>
  <si>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</si>
  <si>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</si>
  <si>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</si>
  <si>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</si>
  <si>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</si>
  <si>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</si>
  <si>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</si>
  <si>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</si>
  <si>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</si>
  <si>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</si>
  <si>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</si>
  <si>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</si>
  <si>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</si>
  <si>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</si>
  <si>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</si>
  <si>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</si>
  <si>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</si>
  <si>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</si>
  <si>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</si>
  <si>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</si>
  <si>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</si>
  <si>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</si>
  <si>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</si>
  <si>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</si>
  <si>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</si>
  <si>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</si>
  <si>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</si>
  <si>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</si>
  <si>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</si>
  <si>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</si>
  <si>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</si>
  <si>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</si>
  <si>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</si>
  <si>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</si>
  <si>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</si>
  <si>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</si>
  <si>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</si>
  <si>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</si>
  <si>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</si>
  <si>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</si>
  <si>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</si>
  <si>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</si>
  <si>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</si>
  <si>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</si>
  <si>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</si>
  <si>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</si>
  <si>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</si>
  <si>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</si>
  <si>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</si>
  <si>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</si>
  <si>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</si>
  <si>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</si>
  <si>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</si>
  <si>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</si>
  <si>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</si>
  <si>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</si>
  <si>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</si>
  <si>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</si>
  <si>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</si>
  <si>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</si>
  <si>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</si>
  <si>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</si>
  <si>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</si>
  <si>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</si>
  <si>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</si>
  <si>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</si>
  <si>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</si>
  <si>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</si>
  <si>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</si>
  <si>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</si>
  <si>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</si>
  <si>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</si>
  <si>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</si>
  <si>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</si>
  <si>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</si>
  <si>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</si>
  <si>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</si>
  <si>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</si>
  <si>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</si>
  <si>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</si>
  <si>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</si>
  <si>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</si>
  <si>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</si>
  <si>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</si>
  <si>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</si>
  <si>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</si>
  <si>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</si>
  <si>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</si>
  <si>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</si>
  <si>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</si>
  <si>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</si>
  <si>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</si>
  <si>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</si>
  <si>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</si>
  <si>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</si>
  <si>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</si>
  <si>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</si>
  <si>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</si>
  <si>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</si>
  <si>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</si>
  <si>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</si>
  <si>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</si>
  <si>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</si>
  <si>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</si>
  <si>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</si>
  <si>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</si>
  <si>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</si>
  <si>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</si>
  <si>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</si>
  <si>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</si>
  <si>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</si>
  <si>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</si>
  <si>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</si>
  <si>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</si>
  <si>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</si>
  <si>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</si>
  <si>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</si>
  <si>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</si>
  <si>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</si>
  <si>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</si>
  <si>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</si>
  <si>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</si>
  <si>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</si>
  <si>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</si>
  <si>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</si>
  <si>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</si>
  <si>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</si>
  <si>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</si>
  <si>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</si>
  <si>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</si>
  <si>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</si>
  <si>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</si>
  <si>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</si>
  <si>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</si>
  <si>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</si>
  <si>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</si>
  <si>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</si>
  <si>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</si>
  <si>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</si>
  <si>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</si>
  <si>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</si>
  <si>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</si>
  <si>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</si>
  <si>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</si>
  <si>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</si>
  <si>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</si>
  <si>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</si>
  <si>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</si>
  <si>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</si>
  <si>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</si>
  <si>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</si>
  <si>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</si>
  <si>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</si>
  <si>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</si>
  <si>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</si>
  <si>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</si>
  <si>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</si>
  <si>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</si>
  <si>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</si>
  <si>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</si>
  <si>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</si>
  <si>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</si>
  <si>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</si>
  <si>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</si>
  <si>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</si>
  <si>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</si>
  <si>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</si>
  <si>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</si>
  <si>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</si>
  <si>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</si>
  <si>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</si>
  <si>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</si>
  <si>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</si>
  <si>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</si>
  <si>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</si>
  <si>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</si>
  <si>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</si>
  <si>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</si>
  <si>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</si>
  <si>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</si>
  <si>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</si>
  <si>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</si>
  <si>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</si>
  <si>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</si>
  <si>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</si>
  <si>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</si>
  <si>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</si>
  <si>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</si>
  <si>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</si>
  <si>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</si>
  <si>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</si>
  <si>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</si>
  <si>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</si>
  <si>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</si>
  <si>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</si>
  <si>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</si>
  <si>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</si>
  <si>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</si>
  <si>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</si>
  <si>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</si>
  <si>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</si>
  <si>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</si>
  <si>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</si>
  <si>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</si>
  <si>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</si>
  <si>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</si>
  <si>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</si>
  <si>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</si>
  <si>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</si>
  <si>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</si>
  <si>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</si>
  <si>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</si>
  <si>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</si>
  <si>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</si>
  <si>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</si>
  <si>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</si>
  <si>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</si>
  <si>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</si>
  <si>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</si>
  <si>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</si>
  <si>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</si>
  <si>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</si>
  <si>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</si>
  <si>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</si>
  <si>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</si>
  <si>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</si>
  <si>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</si>
  <si>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</si>
  <si>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</si>
  <si>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</si>
  <si>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</si>
  <si>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</si>
  <si>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</si>
  <si>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</si>
  <si>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</si>
  <si>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</si>
  <si>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</si>
  <si>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</si>
  <si>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</si>
  <si>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</si>
  <si>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</si>
  <si>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</si>
  <si>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</si>
  <si>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</si>
  <si>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</si>
  <si>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</si>
  <si>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</si>
  <si>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</si>
  <si>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</si>
  <si>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</si>
  <si>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</si>
  <si>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</si>
  <si>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</si>
  <si>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</si>
  <si>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</si>
  <si>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</si>
  <si>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</si>
  <si>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</si>
  <si>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</si>
  <si>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</si>
  <si>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</si>
  <si>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</si>
  <si>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</si>
  <si>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</si>
  <si>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</si>
  <si>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</si>
  <si>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</si>
  <si>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</si>
  <si>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</si>
  <si>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</si>
  <si>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</si>
  <si>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</si>
  <si>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</si>
  <si>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</si>
  <si>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</si>
  <si>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</si>
  <si>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</si>
  <si>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</si>
  <si>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</si>
  <si>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</si>
  <si>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</si>
  <si>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</si>
  <si>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</si>
  <si>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</si>
  <si>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</si>
  <si>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</si>
  <si>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</si>
  <si>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</si>
  <si>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</si>
  <si>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</si>
  <si>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</si>
  <si>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</si>
  <si>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</si>
  <si>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</si>
  <si>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</si>
  <si>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</si>
  <si>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</si>
  <si>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</si>
  <si>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</si>
  <si>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</si>
  <si>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</si>
  <si>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</si>
  <si>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</si>
  <si>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</si>
  <si>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</si>
  <si>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</si>
  <si>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</si>
  <si>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</si>
  <si>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</si>
  <si>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</si>
  <si>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</si>
  <si>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</si>
  <si>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</si>
  <si>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</si>
  <si>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</si>
  <si>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</si>
  <si>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</si>
  <si>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</si>
  <si>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</si>
  <si>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</si>
  <si>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</si>
  <si>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</si>
  <si>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</si>
  <si>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</si>
  <si>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</si>
  <si>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</si>
  <si>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</si>
  <si>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</si>
  <si>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</si>
  <si>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</si>
  <si>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</si>
  <si>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</si>
  <si>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</si>
  <si>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</si>
  <si>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</si>
  <si>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</si>
  <si>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</si>
  <si>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</si>
  <si>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</si>
  <si>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</si>
  <si>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</si>
  <si>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</si>
  <si>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</si>
  <si>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</si>
  <si>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</si>
  <si>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</si>
  <si>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</si>
  <si>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</si>
  <si>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</si>
  <si>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</si>
  <si>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</si>
  <si>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</si>
  <si>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</si>
  <si>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</si>
  <si>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</si>
  <si>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</si>
  <si>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</si>
  <si>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</si>
  <si>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</si>
  <si>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</si>
  <si>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</si>
  <si>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</si>
  <si>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</si>
  <si>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</si>
  <si>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</si>
  <si>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</si>
  <si>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</si>
  <si>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</si>
  <si>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</si>
  <si>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</si>
  <si>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</si>
  <si>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</si>
  <si>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</si>
  <si>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</si>
  <si>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</si>
  <si>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</si>
  <si>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</si>
  <si>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</si>
  <si>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</si>
  <si>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</si>
  <si>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</si>
  <si>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</si>
  <si>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</si>
  <si>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</si>
  <si>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</si>
  <si>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</si>
  <si>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</si>
  <si>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</si>
  <si>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</si>
  <si>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</si>
  <si>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</si>
  <si>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</si>
  <si>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</si>
  <si>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</si>
  <si>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</si>
  <si>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</si>
  <si>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</si>
  <si>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</si>
  <si>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</si>
  <si>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</si>
  <si>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</si>
  <si>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</si>
  <si>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</si>
  <si>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</si>
  <si>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</si>
  <si>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</si>
  <si>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</si>
  <si>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</si>
  <si>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</si>
  <si>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</si>
  <si>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</si>
  <si>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</si>
  <si>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</si>
  <si>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</si>
  <si>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</si>
  <si>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</si>
  <si>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</si>
  <si>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</si>
  <si>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</si>
  <si>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</si>
  <si>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</si>
  <si>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</si>
  <si>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</si>
  <si>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</si>
  <si>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</si>
  <si>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</si>
  <si>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</si>
  <si>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</si>
  <si>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</si>
  <si>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</si>
  <si>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</si>
  <si>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</si>
  <si>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</si>
  <si>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</si>
  <si>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</si>
  <si>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</si>
  <si>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</si>
  <si>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</si>
  <si>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</si>
  <si>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</si>
  <si>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</si>
  <si>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</si>
  <si>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</si>
  <si>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</si>
  <si>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</si>
  <si>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</si>
  <si>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</si>
  <si>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</si>
  <si>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</si>
  <si>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</si>
  <si>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</si>
  <si>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</si>
  <si>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</si>
  <si>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</si>
  <si>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</si>
  <si>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</si>
  <si>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</si>
  <si>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EURUSD</t>
  </si>
  <si>
    <t>1 Минута (M1)</t>
  </si>
  <si>
    <t>1611EURUSD</t>
  </si>
  <si>
    <t>(EA) - Setka v1.43 - EURUSD - 315 pi 1.3 830$ 10 kol ~% M1 M0kass.htm</t>
  </si>
  <si>
    <t>(2019.01.01 - 2019.06.29)</t>
  </si>
  <si>
    <t>205.39 (20.25%)</t>
  </si>
</sst>
</file>

<file path=xl/styles.xml><?xml version="1.0" encoding="utf-8"?>
<styleSheet xmlns="http://schemas.openxmlformats.org/spreadsheetml/2006/main">
  <numFmts count="1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  <numFmt numFmtId="182" formatCode="m\.yy"/>
  </numFmts>
  <fonts count="8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5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81" fontId="0" fillId="0" borderId="0" xfId="0" applyNumberFormat="1"/>
    <xf numFmtId="182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0" borderId="0" xfId="2" applyNumberFormat="1" applyFont="1" applyFill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Trading\&#1089;&#1086;&#1074;&#1077;&#1090;&#1085;&#1080;&#1082;&#1080;\Setka%20TLP\Setka%20TLP\&#1057;&#1086;&#1074;&#1077;&#1090;&#1085;&#1080;&#1082;%20Setka%20v1.43\MQL4\Presets\02_Working_tests\1-500%20plecho\(EA)%20-%20Setka%20v1.43%20-%20EURUSD%20-%20315%20pi%201.3%20830$%2010%20kol%20~%25%20M1%20M0kass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4982714" y="163286"/>
          <a:ext cx="7810500" cy="1905000"/>
        </a:xfrm>
        <a:prstGeom prst="rect">
          <a:avLst/>
        </a:prstGeom>
        <a:noFill/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647.876942013892" createdVersion="3" refreshedVersion="3" minRefreshableVersion="3" recordCount="166">
  <cacheSource type="worksheet">
    <worksheetSource ref="A1:O167" sheet="Данные из терминала"/>
  </cacheSource>
  <cacheFields count="15">
    <cacheField name="№№ сетки" numFmtId="0">
      <sharedItems containsSemiMixedTypes="0" containsString="0" containsNumber="1" containsInteger="1" minValue="1" maxValue="166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8" count="8">
        <n v="1"/>
        <n v="5"/>
        <n v="3"/>
        <n v="2"/>
        <n v="6"/>
        <n v="7"/>
        <n v="8"/>
        <n v="4"/>
      </sharedItems>
    </cacheField>
    <cacheField name="Максимальный лот" numFmtId="0">
      <sharedItems containsSemiMixedTypes="0" containsString="0" containsNumber="1" minValue="0.01" maxValue="0.11"/>
    </cacheField>
    <cacheField name="Общая лотность" numFmtId="0">
      <sharedItems containsSemiMixedTypes="0" containsString="0" containsNumber="1" minValue="0.01" maxValue="0.3"/>
    </cacheField>
    <cacheField name="Дата открытия" numFmtId="180">
      <sharedItems containsSemiMixedTypes="0" containsNonDate="0" containsDate="1" containsString="0" minDate="2019-01-01T22:10:00" maxDate="2019-06-25T01:29:00"/>
    </cacheField>
    <cacheField name="Цена открытия" numFmtId="0">
      <sharedItems containsSemiMixedTypes="0" containsString="0" containsNumber="1" minValue="1.1115999999999999" maxValue="1.15628"/>
    </cacheField>
    <cacheField name="Дальний ордер дата" numFmtId="180">
      <sharedItems containsSemiMixedTypes="0" containsNonDate="0" containsDate="1" containsString="0" minDate="2019-01-01T22:10:00" maxDate="2019-06-25T16:41:00"/>
    </cacheField>
    <cacheField name="Дальний ордер цена" numFmtId="0">
      <sharedItems containsSemiMixedTypes="0" containsString="0" containsNumber="1" minValue="1.11252" maxValue="1.15506"/>
    </cacheField>
    <cacheField name="Дата закрытия" numFmtId="180">
      <sharedItems containsSemiMixedTypes="0" containsNonDate="0" containsDate="1" containsString="0" minDate="2019-01-02T02:38:00" maxDate="2019-06-28T20:59:00"/>
    </cacheField>
    <cacheField name="Цена закрытия" numFmtId="0">
      <sharedItems containsSemiMixedTypes="0" containsString="0" containsNumber="1" minValue="1.11165" maxValue="1.15625"/>
    </cacheField>
    <cacheField name="Размер сетки пипс " numFmtId="0">
      <sharedItems containsSemiMixedTypes="0" containsString="0" containsNumber="1" minValue="0" maxValue="256.30000000000109"/>
    </cacheField>
    <cacheField name="Пипсов до TP" numFmtId="0">
      <sharedItems containsSemiMixedTypes="0" containsString="0" containsNumber="1" minValue="-2.5" maxValue="99.299999999999272"/>
    </cacheField>
    <cacheField name="Прибыль" numFmtId="0">
      <sharedItems containsSemiMixedTypes="0" containsString="0" containsNumber="1" minValue="-43.699999999999989" maxValue="61.629999999999995"/>
    </cacheField>
    <cacheField name="Время сетки" numFmtId="175">
      <sharedItems containsSemiMixedTypes="0" containsNonDate="0" containsDate="1" containsString="0" minDate="1899-12-30T00:05:00" maxDate="1900-01-15T14:04:00"/>
    </cacheField>
  </cacheFields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2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8">
        <item x="0"/>
        <item x="7"/>
        <item x="3"/>
        <item x="1"/>
        <item x="2"/>
        <item x="5"/>
        <item x="4"/>
        <item x="6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94">
        <v>3</v>
      </c>
      <c r="C18" s="495"/>
      <c r="D18" s="496"/>
      <c r="E18" s="271"/>
      <c r="F18" s="491">
        <v>2</v>
      </c>
      <c r="G18" s="491"/>
      <c r="H18" s="491"/>
      <c r="I18" s="272"/>
      <c r="J18" s="492">
        <v>3</v>
      </c>
      <c r="K18" s="492"/>
      <c r="L18" s="492"/>
      <c r="M18" s="271"/>
      <c r="N18" s="492">
        <v>2</v>
      </c>
      <c r="O18" s="492"/>
      <c r="P18" s="49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61"/>
  <sheetViews>
    <sheetView topLeftCell="A229" zoomScale="85" zoomScaleNormal="85" workbookViewId="0">
      <selection sqref="A1:B1048576"/>
    </sheetView>
  </sheetViews>
  <sheetFormatPr defaultRowHeight="12.75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>
      <c r="A2" s="442" t="s">
        <v>116</v>
      </c>
      <c r="B2" s="442">
        <v>1</v>
      </c>
      <c r="D2" t="str">
        <f>IFERROR(VLOOKUP(A2,Сводная!W:AA,4,0),SUBSTITUTE(B2,",",""))</f>
        <v>1</v>
      </c>
    </row>
    <row r="3" spans="1:4">
      <c r="A3" s="442" t="s">
        <v>117</v>
      </c>
      <c r="B3" s="442">
        <v>1</v>
      </c>
      <c r="D3" t="str">
        <f>IFERROR(VLOOKUP(A3,Сводная!W:AA,4,0),SUBSTITUTE(B3,",",""))</f>
        <v>1</v>
      </c>
    </row>
    <row r="4" spans="1:4">
      <c r="A4" s="442" t="s">
        <v>118</v>
      </c>
      <c r="B4" s="442">
        <v>1</v>
      </c>
      <c r="D4" t="str">
        <f>IFERROR(VLOOKUP(A4,Сводная!W:AA,4,0),SUBSTITUTE(B4,",",""))</f>
        <v>1</v>
      </c>
    </row>
    <row r="5" spans="1:4">
      <c r="A5" s="442" t="s">
        <v>119</v>
      </c>
      <c r="B5" s="442">
        <v>1</v>
      </c>
      <c r="D5" t="str">
        <f>IFERROR(VLOOKUP(A5,Сводная!W:AA,4,0),SUBSTITUTE(B5,",",""))</f>
        <v>1</v>
      </c>
    </row>
    <row r="6" spans="1:4">
      <c r="A6" s="442" t="s">
        <v>120</v>
      </c>
      <c r="B6" s="442">
        <v>0</v>
      </c>
      <c r="D6" t="str">
        <f>IFERROR(VLOOKUP(A6,Сводная!W:AA,4,0),SUBSTITUTE(B6,",",""))</f>
        <v>0</v>
      </c>
    </row>
    <row r="7" spans="1:4">
      <c r="A7" s="442" t="s">
        <v>121</v>
      </c>
      <c r="B7" s="442">
        <v>0</v>
      </c>
      <c r="D7" t="str">
        <f>IFERROR(VLOOKUP(A7,Сводная!W:AA,4,0),SUBSTITUTE(B7,",",""))</f>
        <v>0</v>
      </c>
    </row>
    <row r="8" spans="1:4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>
      <c r="A10" s="442" t="s">
        <v>124</v>
      </c>
      <c r="B10" s="442">
        <v>1611</v>
      </c>
      <c r="D10" t="str">
        <f>IFERROR(VLOOKUP(A10,Сводная!W:AA,4,0),SUBSTITUTE(B10,",",""))</f>
        <v>1611</v>
      </c>
    </row>
    <row r="11" spans="1:4">
      <c r="A11" s="442" t="s">
        <v>112</v>
      </c>
      <c r="B11" s="442" t="s">
        <v>712</v>
      </c>
      <c r="D11" t="str">
        <f>IFERROR(VLOOKUP(A11,Сводная!W:AA,4,0),SUBSTITUTE(B11,",",""))</f>
        <v>1611EURUSD</v>
      </c>
    </row>
    <row r="12" spans="1:4">
      <c r="A12" s="442" t="s">
        <v>125</v>
      </c>
      <c r="B12" s="442">
        <v>1</v>
      </c>
      <c r="D12">
        <f>IFERROR(VLOOKUP(A12,Сводная!W:AA,4,0),SUBSTITUTE(B12,",",""))</f>
        <v>1</v>
      </c>
    </row>
    <row r="13" spans="1:4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>
      <c r="A14" s="442" t="s">
        <v>127</v>
      </c>
      <c r="B14" s="442">
        <v>3</v>
      </c>
      <c r="D14" t="str">
        <f>IFERROR(VLOOKUP(A14,Сводная!W:AA,4,0),SUBSTITUTE(B14,",",""))</f>
        <v>3</v>
      </c>
    </row>
    <row r="15" spans="1:4">
      <c r="A15" s="442" t="s">
        <v>128</v>
      </c>
      <c r="B15" s="442">
        <v>30</v>
      </c>
      <c r="D15" t="str">
        <f>IFERROR(VLOOKUP(A15,Сводная!W:AA,4,0),SUBSTITUTE(B15,",",""))</f>
        <v>30</v>
      </c>
    </row>
    <row r="16" spans="1:4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>
      <c r="A30" s="442" t="s">
        <v>143</v>
      </c>
      <c r="B30" s="442">
        <v>0</v>
      </c>
      <c r="D30" t="str">
        <f>IFERROR(VLOOKUP(A30,Сводная!W:AA,4,0),SUBSTITUTE(B30,",",""))</f>
        <v>0</v>
      </c>
    </row>
    <row r="31" spans="1:4">
      <c r="A31" s="442" t="s">
        <v>144</v>
      </c>
      <c r="B31" s="442">
        <v>0</v>
      </c>
      <c r="D31" t="str">
        <f>IFERROR(VLOOKUP(A31,Сводная!W:AA,4,0),SUBSTITUTE(B31,",",""))</f>
        <v>0</v>
      </c>
    </row>
    <row r="32" spans="1:4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>
      <c r="A33" s="442" t="s">
        <v>113</v>
      </c>
      <c r="B33" s="442">
        <v>11</v>
      </c>
      <c r="D33">
        <f>IFERROR(VLOOKUP(A33,Сводная!W:AA,4,0),SUBSTITUTE(B33,",",""))</f>
        <v>11</v>
      </c>
    </row>
    <row r="34" spans="1:4">
      <c r="A34" s="442" t="s">
        <v>146</v>
      </c>
      <c r="B34" s="442">
        <v>35</v>
      </c>
      <c r="D34">
        <f>IFERROR(VLOOKUP(A34,Сводная!W:AA,4,0),SUBSTITUTE(B34,",",""))</f>
        <v>35</v>
      </c>
    </row>
    <row r="35" spans="1:4">
      <c r="A35" s="442" t="s">
        <v>147</v>
      </c>
      <c r="B35" s="442">
        <v>0</v>
      </c>
      <c r="D35">
        <f>IFERROR(VLOOKUP(A35,Сводная!W:AA,4,0),SUBSTITUTE(B35,",",""))</f>
        <v>0</v>
      </c>
    </row>
    <row r="36" spans="1:4">
      <c r="A36" s="442" t="s">
        <v>148</v>
      </c>
      <c r="B36" s="442">
        <v>0</v>
      </c>
      <c r="D36">
        <f>IFERROR(VLOOKUP(A36,Сводная!W:AA,4,0),SUBSTITUTE(B36,",",""))</f>
        <v>0</v>
      </c>
    </row>
    <row r="37" spans="1:4">
      <c r="A37" s="442" t="s">
        <v>149</v>
      </c>
      <c r="B37" s="442">
        <v>0</v>
      </c>
      <c r="D37">
        <f>IFERROR(VLOOKUP(A37,Сводная!W:AA,4,0),SUBSTITUTE(B37,",",""))</f>
        <v>0</v>
      </c>
    </row>
    <row r="38" spans="1:4">
      <c r="A38" s="442" t="s">
        <v>150</v>
      </c>
      <c r="B38" s="442">
        <v>0</v>
      </c>
      <c r="D38">
        <f>IFERROR(VLOOKUP(A38,Сводная!W:AA,4,0),SUBSTITUTE(B38,",",""))</f>
        <v>0</v>
      </c>
    </row>
    <row r="39" spans="1:4">
      <c r="A39" s="442" t="s">
        <v>151</v>
      </c>
      <c r="B39" s="442">
        <v>0</v>
      </c>
      <c r="D39">
        <f>IFERROR(VLOOKUP(A39,Сводная!W:AA,4,0),SUBSTITUTE(B39,",",""))</f>
        <v>0</v>
      </c>
    </row>
    <row r="40" spans="1:4">
      <c r="A40" s="442" t="s">
        <v>152</v>
      </c>
      <c r="B40" s="442">
        <v>0</v>
      </c>
      <c r="D40">
        <f>IFERROR(VLOOKUP(A40,Сводная!W:AA,4,0),SUBSTITUTE(B40,",",""))</f>
        <v>0</v>
      </c>
    </row>
    <row r="41" spans="1:4">
      <c r="A41" s="442" t="s">
        <v>153</v>
      </c>
      <c r="B41" s="442">
        <v>0</v>
      </c>
      <c r="D41">
        <f>IFERROR(VLOOKUP(A41,Сводная!W:AA,4,0),SUBSTITUTE(B41,",",""))</f>
        <v>0</v>
      </c>
    </row>
    <row r="42" spans="1:4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>
      <c r="A46" s="442" t="s">
        <v>158</v>
      </c>
      <c r="B46" s="442">
        <v>1.3</v>
      </c>
      <c r="D46">
        <f>IFERROR(VLOOKUP(A46,Сводная!W:AA,4,0),SUBSTITUTE(B46,",",""))</f>
        <v>1.3</v>
      </c>
    </row>
    <row r="47" spans="1:4">
      <c r="A47" s="442" t="s">
        <v>159</v>
      </c>
      <c r="B47" s="442">
        <v>2</v>
      </c>
      <c r="D47">
        <f>IFERROR(VLOOKUP(A47,Сводная!W:AA,4,0),SUBSTITUTE(B47,",",""))</f>
        <v>2</v>
      </c>
    </row>
    <row r="48" spans="1:4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>
      <c r="A49" s="442" t="s">
        <v>161</v>
      </c>
      <c r="B49" s="442">
        <v>2.5000000000000001E-2</v>
      </c>
      <c r="D49">
        <f>IFERROR(VLOOKUP(A49,Сводная!W:AA,4,0),SUBSTITUTE(B49,",",""))</f>
        <v>2.5000000000000001E-2</v>
      </c>
    </row>
    <row r="50" spans="1:4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>
      <c r="A51" s="442" t="s">
        <v>163</v>
      </c>
      <c r="B51" s="442">
        <v>0.5</v>
      </c>
      <c r="D51">
        <f>IFERROR(VLOOKUP(A51,Сводная!W:AA,4,0),SUBSTITUTE(B51,",",""))</f>
        <v>0.5</v>
      </c>
    </row>
    <row r="52" spans="1:4">
      <c r="A52" s="442" t="s">
        <v>164</v>
      </c>
      <c r="B52" s="442">
        <v>0</v>
      </c>
      <c r="D52">
        <f>IFERROR(VLOOKUP(A52,Сводная!W:AA,4,0),SUBSTITUTE(B52,",",""))</f>
        <v>0</v>
      </c>
    </row>
    <row r="53" spans="1:4">
      <c r="A53" s="442" t="s">
        <v>165</v>
      </c>
      <c r="B53" s="442">
        <v>0</v>
      </c>
      <c r="D53">
        <f>IFERROR(VLOOKUP(A53,Сводная!W:AA,4,0),SUBSTITUTE(B53,",",""))</f>
        <v>0</v>
      </c>
    </row>
    <row r="54" spans="1:4">
      <c r="A54" s="442" t="s">
        <v>166</v>
      </c>
      <c r="B54" s="442">
        <v>0</v>
      </c>
      <c r="D54">
        <f>IFERROR(VLOOKUP(A54,Сводная!W:AA,4,0),SUBSTITUTE(B54,",",""))</f>
        <v>0</v>
      </c>
    </row>
    <row r="55" spans="1:4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>
      <c r="A57" s="442" t="s">
        <v>169</v>
      </c>
      <c r="B57" s="442">
        <v>0</v>
      </c>
      <c r="D57" t="str">
        <f>IFERROR(VLOOKUP(A57,Сводная!W:AA,4,0),SUBSTITUTE(B57,",",""))</f>
        <v>0</v>
      </c>
    </row>
    <row r="58" spans="1:4">
      <c r="A58" s="442" t="s">
        <v>170</v>
      </c>
      <c r="B58" s="442">
        <v>15</v>
      </c>
      <c r="D58">
        <f>IFERROR(VLOOKUP(A58,Сводная!W:AA,4,0),SUBSTITUTE(B58,",",""))</f>
        <v>15</v>
      </c>
    </row>
    <row r="59" spans="1:4">
      <c r="A59" s="442" t="s">
        <v>171</v>
      </c>
      <c r="B59" s="442">
        <v>4</v>
      </c>
      <c r="D59">
        <f>IFERROR(VLOOKUP(A59,Сводная!W:AA,4,0),SUBSTITUTE(B59,",",""))</f>
        <v>4</v>
      </c>
    </row>
    <row r="60" spans="1:4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>
      <c r="A61" s="442" t="s">
        <v>173</v>
      </c>
      <c r="B61" s="442">
        <v>8</v>
      </c>
      <c r="D61">
        <f>IFERROR(VLOOKUP(A61,Сводная!W:AA,4,0),SUBSTITUTE(B61,",",""))</f>
        <v>8</v>
      </c>
    </row>
    <row r="62" spans="1:4">
      <c r="A62" s="442" t="s">
        <v>174</v>
      </c>
      <c r="B62" s="442">
        <v>-2</v>
      </c>
      <c r="D62">
        <f>IFERROR(VLOOKUP(A62,Сводная!W:AA,4,0),SUBSTITUTE(B62,",",""))</f>
        <v>-2</v>
      </c>
    </row>
    <row r="63" spans="1:4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>
      <c r="A66" s="442" t="s">
        <v>114</v>
      </c>
      <c r="B66" s="442">
        <v>0</v>
      </c>
      <c r="D66">
        <f>IFERROR(VLOOKUP(A66,Сводная!W:AA,4,0),SUBSTITUTE(B66,",",""))</f>
        <v>0</v>
      </c>
    </row>
    <row r="67" spans="1:4">
      <c r="A67" s="442" t="s">
        <v>178</v>
      </c>
      <c r="B67" s="442">
        <v>0</v>
      </c>
      <c r="D67">
        <f>IFERROR(VLOOKUP(A67,Сводная!W:AA,4,0),SUBSTITUTE(B67,",",""))</f>
        <v>0</v>
      </c>
    </row>
    <row r="68" spans="1:4">
      <c r="A68" s="442" t="s">
        <v>179</v>
      </c>
      <c r="B68" s="442">
        <v>0</v>
      </c>
      <c r="D68">
        <f>IFERROR(VLOOKUP(A68,Сводная!W:AA,4,0),SUBSTITUTE(B68,",",""))</f>
        <v>0</v>
      </c>
    </row>
    <row r="69" spans="1:4">
      <c r="A69" s="442" t="s">
        <v>180</v>
      </c>
      <c r="B69" s="442">
        <v>0</v>
      </c>
      <c r="D69">
        <f>IFERROR(VLOOKUP(A69,Сводная!W:AA,4,0),SUBSTITUTE(B69,",",""))</f>
        <v>0</v>
      </c>
    </row>
    <row r="70" spans="1:4">
      <c r="A70" s="442" t="s">
        <v>181</v>
      </c>
      <c r="B70" s="442">
        <v>0</v>
      </c>
      <c r="D70">
        <f>IFERROR(VLOOKUP(A70,Сводная!W:AA,4,0),SUBSTITUTE(B70,",",""))</f>
        <v>0</v>
      </c>
    </row>
    <row r="71" spans="1:4">
      <c r="A71" s="442" t="s">
        <v>182</v>
      </c>
      <c r="B71" s="442">
        <v>0</v>
      </c>
      <c r="D71">
        <f>IFERROR(VLOOKUP(A71,Сводная!W:AA,4,0),SUBSTITUTE(B71,",",""))</f>
        <v>0</v>
      </c>
    </row>
    <row r="72" spans="1:4">
      <c r="A72" s="442" t="s">
        <v>183</v>
      </c>
      <c r="B72" s="442">
        <v>0</v>
      </c>
      <c r="D72">
        <f>IFERROR(VLOOKUP(A72,Сводная!W:AA,4,0),SUBSTITUTE(B72,",",""))</f>
        <v>0</v>
      </c>
    </row>
    <row r="73" spans="1:4">
      <c r="A73" s="442" t="s">
        <v>184</v>
      </c>
      <c r="B73" s="442">
        <v>0</v>
      </c>
      <c r="D73">
        <f>IFERROR(VLOOKUP(A73,Сводная!W:AA,4,0),SUBSTITUTE(B73,",",""))</f>
        <v>0</v>
      </c>
    </row>
    <row r="74" spans="1:4">
      <c r="A74" s="442" t="s">
        <v>185</v>
      </c>
      <c r="B74" s="442">
        <v>0</v>
      </c>
      <c r="D74">
        <f>IFERROR(VLOOKUP(A74,Сводная!W:AA,4,0),SUBSTITUTE(B74,",",""))</f>
        <v>0</v>
      </c>
    </row>
    <row r="75" spans="1:4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>
      <c r="A76" s="442" t="s">
        <v>187</v>
      </c>
      <c r="B76" s="442">
        <v>1</v>
      </c>
      <c r="D76">
        <f>IFERROR(VLOOKUP(A76,Сводная!W:AA,4,0),SUBSTITUTE(B76,",",""))</f>
        <v>1</v>
      </c>
    </row>
    <row r="77" spans="1:4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>
      <c r="A78" s="442" t="s">
        <v>189</v>
      </c>
      <c r="B78" s="442">
        <v>0</v>
      </c>
      <c r="D78">
        <f>IFERROR(VLOOKUP(A78,Сводная!W:AA,4,0),SUBSTITUTE(B78,",",""))</f>
        <v>0</v>
      </c>
    </row>
    <row r="79" spans="1:4">
      <c r="A79" s="442" t="s">
        <v>190</v>
      </c>
      <c r="B79" s="442">
        <v>0</v>
      </c>
      <c r="D79">
        <f>IFERROR(VLOOKUP(A79,Сводная!W:AA,4,0),SUBSTITUTE(B79,",",""))</f>
        <v>0</v>
      </c>
    </row>
    <row r="80" spans="1:4">
      <c r="A80" s="442" t="s">
        <v>191</v>
      </c>
      <c r="B80" s="442">
        <v>0</v>
      </c>
      <c r="D80">
        <f>IFERROR(VLOOKUP(A80,Сводная!W:AA,4,0),SUBSTITUTE(B80,",",""))</f>
        <v>0</v>
      </c>
    </row>
    <row r="81" spans="1:4">
      <c r="A81" s="442" t="s">
        <v>192</v>
      </c>
      <c r="B81" s="442">
        <v>0</v>
      </c>
      <c r="D81">
        <f>IFERROR(VLOOKUP(A81,Сводная!W:AA,4,0),SUBSTITUTE(B81,",",""))</f>
        <v>0</v>
      </c>
    </row>
    <row r="82" spans="1:4">
      <c r="A82" s="442" t="s">
        <v>193</v>
      </c>
      <c r="B82" s="442">
        <v>0</v>
      </c>
      <c r="D82">
        <f>IFERROR(VLOOKUP(A82,Сводная!W:AA,4,0),SUBSTITUTE(B82,",",""))</f>
        <v>0</v>
      </c>
    </row>
    <row r="83" spans="1:4">
      <c r="A83" s="442" t="s">
        <v>194</v>
      </c>
      <c r="B83" s="442">
        <v>0</v>
      </c>
      <c r="D83">
        <f>IFERROR(VLOOKUP(A83,Сводная!W:AA,4,0),SUBSTITUTE(B83,",",""))</f>
        <v>0</v>
      </c>
    </row>
    <row r="84" spans="1:4">
      <c r="A84" s="442" t="s">
        <v>195</v>
      </c>
      <c r="B84" s="442">
        <v>0</v>
      </c>
      <c r="D84">
        <f>IFERROR(VLOOKUP(A84,Сводная!W:AA,4,0),SUBSTITUTE(B84,",",""))</f>
        <v>0</v>
      </c>
    </row>
    <row r="85" spans="1:4">
      <c r="A85" s="442" t="s">
        <v>196</v>
      </c>
      <c r="B85" s="442">
        <v>0</v>
      </c>
      <c r="D85">
        <f>IFERROR(VLOOKUP(A85,Сводная!W:AA,4,0),SUBSTITUTE(B85,",",""))</f>
        <v>0</v>
      </c>
    </row>
    <row r="86" spans="1:4">
      <c r="A86" s="442" t="s">
        <v>197</v>
      </c>
      <c r="B86" s="442">
        <v>0</v>
      </c>
      <c r="D86">
        <f>IFERROR(VLOOKUP(A86,Сводная!W:AA,4,0),SUBSTITUTE(B86,",",""))</f>
        <v>0</v>
      </c>
    </row>
    <row r="87" spans="1:4">
      <c r="A87" s="442" t="s">
        <v>198</v>
      </c>
      <c r="B87" s="442">
        <v>0</v>
      </c>
      <c r="D87">
        <f>IFERROR(VLOOKUP(A87,Сводная!W:AA,4,0),SUBSTITUTE(B87,",",""))</f>
        <v>0</v>
      </c>
    </row>
    <row r="88" spans="1:4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>
      <c r="A91" s="442" t="s">
        <v>202</v>
      </c>
      <c r="B91" s="442">
        <v>0</v>
      </c>
      <c r="D91">
        <f>IFERROR(VLOOKUP(A91,Сводная!W:AA,4,0),SUBSTITUTE(B91,",",""))</f>
        <v>0</v>
      </c>
    </row>
    <row r="92" spans="1:4">
      <c r="A92" s="442" t="s">
        <v>203</v>
      </c>
      <c r="B92" s="442">
        <v>0</v>
      </c>
      <c r="D92">
        <f>IFERROR(VLOOKUP(A92,Сводная!W:AA,4,0),SUBSTITUTE(B92,",",""))</f>
        <v>0</v>
      </c>
    </row>
    <row r="93" spans="1:4">
      <c r="A93" s="442" t="s">
        <v>204</v>
      </c>
      <c r="B93" s="442">
        <v>0</v>
      </c>
      <c r="D93">
        <f>IFERROR(VLOOKUP(A93,Сводная!W:AA,4,0),SUBSTITUTE(B93,",",""))</f>
        <v>0</v>
      </c>
    </row>
    <row r="94" spans="1:4">
      <c r="A94" s="442" t="s">
        <v>205</v>
      </c>
      <c r="B94" s="442">
        <v>0</v>
      </c>
      <c r="D94">
        <f>IFERROR(VLOOKUP(A94,Сводная!W:AA,4,0),SUBSTITUTE(B94,",",""))</f>
        <v>0</v>
      </c>
    </row>
    <row r="95" spans="1:4">
      <c r="A95" s="442" t="s">
        <v>206</v>
      </c>
      <c r="B95" s="442">
        <v>0</v>
      </c>
      <c r="D95">
        <f>IFERROR(VLOOKUP(A95,Сводная!W:AA,4,0),SUBSTITUTE(B95,",",""))</f>
        <v>0</v>
      </c>
    </row>
    <row r="96" spans="1:4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>
      <c r="A101" s="442" t="s">
        <v>212</v>
      </c>
      <c r="B101" s="442">
        <v>1</v>
      </c>
      <c r="D101" t="str">
        <f>IFERROR(VLOOKUP(A101,Сводная!W:AA,4,0),SUBSTITUTE(B101,",",""))</f>
        <v>1</v>
      </c>
    </row>
    <row r="102" spans="1:4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>
      <c r="A103" s="442" t="s">
        <v>214</v>
      </c>
      <c r="B103" s="442">
        <v>18</v>
      </c>
      <c r="D103" t="str">
        <f>IFERROR(VLOOKUP(A103,Сводная!W:AA,4,0),SUBSTITUTE(B103,",",""))</f>
        <v>18</v>
      </c>
    </row>
    <row r="104" spans="1:4">
      <c r="A104" s="442" t="s">
        <v>215</v>
      </c>
      <c r="B104" s="442">
        <v>0</v>
      </c>
      <c r="D104" t="str">
        <f>IFERROR(VLOOKUP(A104,Сводная!W:AA,4,0),SUBSTITUTE(B104,",",""))</f>
        <v>0</v>
      </c>
    </row>
    <row r="105" spans="1:4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>
      <c r="A106" s="442" t="s">
        <v>217</v>
      </c>
      <c r="B106" s="442">
        <v>0</v>
      </c>
      <c r="D106" t="str">
        <f>IFERROR(VLOOKUP(A106,Сводная!W:AA,4,0),SUBSTITUTE(B106,",",""))</f>
        <v>0</v>
      </c>
    </row>
    <row r="107" spans="1:4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>
      <c r="A111" s="442" t="s">
        <v>222</v>
      </c>
      <c r="B111" s="442">
        <v>0.5</v>
      </c>
      <c r="D111" t="str">
        <f>IFERROR(VLOOKUP(A111,Сводная!W:AA,4,0),SUBSTITUTE(B111,",",""))</f>
        <v>05</v>
      </c>
    </row>
    <row r="112" spans="1:4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>
      <c r="A115" s="442" t="s">
        <v>226</v>
      </c>
      <c r="B115" s="442">
        <v>0.5</v>
      </c>
      <c r="D115" t="str">
        <f>IFERROR(VLOOKUP(A115,Сводная!W:AA,4,0),SUBSTITUTE(B115,",",""))</f>
        <v>05</v>
      </c>
    </row>
    <row r="116" spans="1:4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>
      <c r="A118" s="442" t="s">
        <v>229</v>
      </c>
      <c r="B118" s="442">
        <v>5</v>
      </c>
      <c r="D118" t="str">
        <f>IFERROR(VLOOKUP(A118,Сводная!W:AA,4,0),SUBSTITUTE(B118,",",""))</f>
        <v>5</v>
      </c>
    </row>
    <row r="119" spans="1:4">
      <c r="A119" s="442" t="s">
        <v>230</v>
      </c>
      <c r="B119" s="442">
        <v>15</v>
      </c>
      <c r="D119" t="str">
        <f>IFERROR(VLOOKUP(A119,Сводная!W:AA,4,0),SUBSTITUTE(B119,",",""))</f>
        <v>15</v>
      </c>
    </row>
    <row r="120" spans="1:4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>
      <c r="A256" s="442" t="s">
        <v>407</v>
      </c>
      <c r="D256" t="str">
        <f>IFERROR(VLOOKUP(A256,Сводная!W:AA,4,0),SUBSTITUTE(B256,",",""))</f>
        <v/>
      </c>
    </row>
    <row r="257" spans="1:4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61"/>
  <sheetViews>
    <sheetView zoomScale="85" zoomScaleNormal="85" workbookViewId="0">
      <selection activeCell="O21" sqref="O21"/>
    </sheetView>
  </sheetViews>
  <sheetFormatPr defaultRowHeight="12.75"/>
  <sheetData>
    <row r="1" spans="1:1">
      <c r="A1" t="s">
        <v>408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414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422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432</v>
      </c>
    </row>
    <row r="26" spans="1:1">
      <c r="A26" t="s">
        <v>433</v>
      </c>
    </row>
    <row r="27" spans="1:1">
      <c r="A27" t="s">
        <v>434</v>
      </c>
    </row>
    <row r="28" spans="1:1">
      <c r="A28" t="s">
        <v>435</v>
      </c>
    </row>
    <row r="29" spans="1:1">
      <c r="A29" t="s">
        <v>436</v>
      </c>
    </row>
    <row r="30" spans="1:1">
      <c r="A30" t="s">
        <v>437</v>
      </c>
    </row>
    <row r="31" spans="1:1">
      <c r="A31" t="s">
        <v>438</v>
      </c>
    </row>
    <row r="32" spans="1:1">
      <c r="A32" t="s">
        <v>439</v>
      </c>
    </row>
    <row r="33" spans="1:1">
      <c r="A33" t="s">
        <v>440</v>
      </c>
    </row>
    <row r="34" spans="1:1">
      <c r="A34" t="s">
        <v>441</v>
      </c>
    </row>
    <row r="35" spans="1:1">
      <c r="A35" t="s">
        <v>442</v>
      </c>
    </row>
    <row r="36" spans="1:1">
      <c r="A36" t="s">
        <v>443</v>
      </c>
    </row>
    <row r="37" spans="1:1">
      <c r="A37" t="s">
        <v>444</v>
      </c>
    </row>
    <row r="38" spans="1:1">
      <c r="A38" t="s">
        <v>445</v>
      </c>
    </row>
    <row r="39" spans="1:1">
      <c r="A39" t="s">
        <v>446</v>
      </c>
    </row>
    <row r="40" spans="1:1">
      <c r="A40" t="s">
        <v>447</v>
      </c>
    </row>
    <row r="41" spans="1:1">
      <c r="A41" t="s">
        <v>448</v>
      </c>
    </row>
    <row r="42" spans="1:1">
      <c r="A42" t="s">
        <v>449</v>
      </c>
    </row>
    <row r="43" spans="1:1">
      <c r="A43" t="s">
        <v>450</v>
      </c>
    </row>
    <row r="44" spans="1:1">
      <c r="A44" t="s">
        <v>451</v>
      </c>
    </row>
    <row r="45" spans="1:1">
      <c r="A45" t="s">
        <v>659</v>
      </c>
    </row>
    <row r="46" spans="1:1">
      <c r="A46" t="s">
        <v>660</v>
      </c>
    </row>
    <row r="47" spans="1:1">
      <c r="A47" t="s">
        <v>452</v>
      </c>
    </row>
    <row r="48" spans="1:1">
      <c r="A48" t="s">
        <v>453</v>
      </c>
    </row>
    <row r="49" spans="1:1">
      <c r="A49" t="s">
        <v>661</v>
      </c>
    </row>
    <row r="50" spans="1:1">
      <c r="A50" t="s">
        <v>454</v>
      </c>
    </row>
    <row r="51" spans="1:1">
      <c r="A51" t="s">
        <v>662</v>
      </c>
    </row>
    <row r="52" spans="1:1">
      <c r="A52" t="s">
        <v>455</v>
      </c>
    </row>
    <row r="53" spans="1:1">
      <c r="A53" t="s">
        <v>663</v>
      </c>
    </row>
    <row r="54" spans="1:1">
      <c r="A54" t="s">
        <v>456</v>
      </c>
    </row>
    <row r="55" spans="1:1">
      <c r="A55" t="s">
        <v>457</v>
      </c>
    </row>
    <row r="56" spans="1:1">
      <c r="A56" t="s">
        <v>458</v>
      </c>
    </row>
    <row r="57" spans="1:1">
      <c r="A57" t="s">
        <v>459</v>
      </c>
    </row>
    <row r="58" spans="1:1">
      <c r="A58" t="s">
        <v>460</v>
      </c>
    </row>
    <row r="59" spans="1:1">
      <c r="A59" t="s">
        <v>461</v>
      </c>
    </row>
    <row r="60" spans="1:1">
      <c r="A60" t="s">
        <v>462</v>
      </c>
    </row>
    <row r="61" spans="1:1">
      <c r="A61" t="s">
        <v>463</v>
      </c>
    </row>
    <row r="62" spans="1:1">
      <c r="A62" t="s">
        <v>464</v>
      </c>
    </row>
    <row r="63" spans="1:1">
      <c r="A63" t="s">
        <v>465</v>
      </c>
    </row>
    <row r="64" spans="1:1">
      <c r="A64" t="s">
        <v>466</v>
      </c>
    </row>
    <row r="65" spans="1:1">
      <c r="A65" t="s">
        <v>467</v>
      </c>
    </row>
    <row r="66" spans="1:1">
      <c r="A66" t="s">
        <v>468</v>
      </c>
    </row>
    <row r="67" spans="1:1">
      <c r="A67" t="s">
        <v>469</v>
      </c>
    </row>
    <row r="68" spans="1:1">
      <c r="A68" t="s">
        <v>470</v>
      </c>
    </row>
    <row r="69" spans="1:1">
      <c r="A69" t="s">
        <v>471</v>
      </c>
    </row>
    <row r="70" spans="1:1">
      <c r="A70" t="s">
        <v>472</v>
      </c>
    </row>
    <row r="71" spans="1:1">
      <c r="A71" t="s">
        <v>473</v>
      </c>
    </row>
    <row r="72" spans="1:1">
      <c r="A72" t="s">
        <v>474</v>
      </c>
    </row>
    <row r="73" spans="1:1">
      <c r="A73" t="s">
        <v>475</v>
      </c>
    </row>
    <row r="74" spans="1:1">
      <c r="A74" t="s">
        <v>476</v>
      </c>
    </row>
    <row r="75" spans="1:1">
      <c r="A75" t="s">
        <v>477</v>
      </c>
    </row>
    <row r="76" spans="1:1">
      <c r="A76" t="s">
        <v>478</v>
      </c>
    </row>
    <row r="77" spans="1:1">
      <c r="A77" t="s">
        <v>479</v>
      </c>
    </row>
    <row r="78" spans="1:1">
      <c r="A78" t="s">
        <v>664</v>
      </c>
    </row>
    <row r="79" spans="1:1">
      <c r="A79" t="s">
        <v>665</v>
      </c>
    </row>
    <row r="80" spans="1:1">
      <c r="A80" t="s">
        <v>480</v>
      </c>
    </row>
    <row r="81" spans="1:1">
      <c r="A81" t="s">
        <v>481</v>
      </c>
    </row>
    <row r="82" spans="1:1">
      <c r="A82" t="s">
        <v>666</v>
      </c>
    </row>
    <row r="83" spans="1:1">
      <c r="A83" t="s">
        <v>482</v>
      </c>
    </row>
    <row r="84" spans="1:1">
      <c r="A84" t="s">
        <v>667</v>
      </c>
    </row>
    <row r="85" spans="1:1">
      <c r="A85" t="s">
        <v>483</v>
      </c>
    </row>
    <row r="86" spans="1:1">
      <c r="A86" t="s">
        <v>668</v>
      </c>
    </row>
    <row r="87" spans="1:1">
      <c r="A87" t="s">
        <v>484</v>
      </c>
    </row>
    <row r="88" spans="1:1">
      <c r="A88" t="s">
        <v>485</v>
      </c>
    </row>
    <row r="89" spans="1:1">
      <c r="A89" t="s">
        <v>486</v>
      </c>
    </row>
    <row r="90" spans="1:1">
      <c r="A90" t="s">
        <v>487</v>
      </c>
    </row>
    <row r="91" spans="1:1">
      <c r="A91" t="s">
        <v>488</v>
      </c>
    </row>
    <row r="92" spans="1:1">
      <c r="A92" t="s">
        <v>489</v>
      </c>
    </row>
    <row r="93" spans="1:1">
      <c r="A93" t="s">
        <v>490</v>
      </c>
    </row>
    <row r="94" spans="1:1">
      <c r="A94" t="s">
        <v>491</v>
      </c>
    </row>
    <row r="95" spans="1:1">
      <c r="A95" t="s">
        <v>492</v>
      </c>
    </row>
    <row r="96" spans="1:1">
      <c r="A96" t="s">
        <v>493</v>
      </c>
    </row>
    <row r="97" spans="1:1">
      <c r="A97" t="s">
        <v>494</v>
      </c>
    </row>
    <row r="98" spans="1:1">
      <c r="A98" t="s">
        <v>495</v>
      </c>
    </row>
    <row r="99" spans="1:1">
      <c r="A99" t="s">
        <v>496</v>
      </c>
    </row>
    <row r="100" spans="1:1">
      <c r="A100" t="s">
        <v>497</v>
      </c>
    </row>
    <row r="101" spans="1:1">
      <c r="A101" t="s">
        <v>498</v>
      </c>
    </row>
    <row r="102" spans="1:1">
      <c r="A102" t="s">
        <v>499</v>
      </c>
    </row>
    <row r="103" spans="1:1">
      <c r="A103" t="s">
        <v>500</v>
      </c>
    </row>
    <row r="104" spans="1:1">
      <c r="A104" t="s">
        <v>501</v>
      </c>
    </row>
    <row r="105" spans="1:1">
      <c r="A105" t="s">
        <v>502</v>
      </c>
    </row>
    <row r="106" spans="1:1">
      <c r="A106" t="s">
        <v>503</v>
      </c>
    </row>
    <row r="107" spans="1:1">
      <c r="A107" t="s">
        <v>504</v>
      </c>
    </row>
    <row r="108" spans="1:1">
      <c r="A108" t="s">
        <v>505</v>
      </c>
    </row>
    <row r="109" spans="1:1">
      <c r="A109" t="s">
        <v>506</v>
      </c>
    </row>
    <row r="110" spans="1:1">
      <c r="A110" t="s">
        <v>507</v>
      </c>
    </row>
    <row r="111" spans="1:1">
      <c r="A111" t="s">
        <v>508</v>
      </c>
    </row>
    <row r="112" spans="1:1">
      <c r="A112" t="s">
        <v>509</v>
      </c>
    </row>
    <row r="113" spans="1:1">
      <c r="A113" t="s">
        <v>510</v>
      </c>
    </row>
    <row r="114" spans="1:1">
      <c r="A114" t="s">
        <v>511</v>
      </c>
    </row>
    <row r="115" spans="1:1">
      <c r="A115" t="s">
        <v>512</v>
      </c>
    </row>
    <row r="116" spans="1:1">
      <c r="A116" t="s">
        <v>513</v>
      </c>
    </row>
    <row r="117" spans="1:1">
      <c r="A117" t="s">
        <v>514</v>
      </c>
    </row>
    <row r="118" spans="1:1">
      <c r="A118" t="s">
        <v>515</v>
      </c>
    </row>
    <row r="119" spans="1:1">
      <c r="A119" t="s">
        <v>516</v>
      </c>
    </row>
    <row r="120" spans="1:1">
      <c r="A120" t="s">
        <v>517</v>
      </c>
    </row>
    <row r="121" spans="1:1">
      <c r="A121" t="s">
        <v>518</v>
      </c>
    </row>
    <row r="122" spans="1:1">
      <c r="A122" t="s">
        <v>519</v>
      </c>
    </row>
    <row r="123" spans="1:1">
      <c r="A123" t="s">
        <v>520</v>
      </c>
    </row>
    <row r="124" spans="1:1">
      <c r="A124" t="s">
        <v>521</v>
      </c>
    </row>
    <row r="125" spans="1:1">
      <c r="A125" t="s">
        <v>522</v>
      </c>
    </row>
    <row r="126" spans="1:1">
      <c r="A126" t="s">
        <v>523</v>
      </c>
    </row>
    <row r="127" spans="1:1">
      <c r="A127" t="s">
        <v>524</v>
      </c>
    </row>
    <row r="128" spans="1:1">
      <c r="A128" t="s">
        <v>525</v>
      </c>
    </row>
    <row r="129" spans="1:1">
      <c r="A129" t="s">
        <v>526</v>
      </c>
    </row>
    <row r="130" spans="1:1">
      <c r="A130" t="s">
        <v>527</v>
      </c>
    </row>
    <row r="131" spans="1:1">
      <c r="A131" t="s">
        <v>528</v>
      </c>
    </row>
    <row r="132" spans="1:1">
      <c r="A132" t="s">
        <v>529</v>
      </c>
    </row>
    <row r="133" spans="1:1">
      <c r="A133" t="s">
        <v>530</v>
      </c>
    </row>
    <row r="134" spans="1:1">
      <c r="A134" t="s">
        <v>531</v>
      </c>
    </row>
    <row r="135" spans="1:1">
      <c r="A135" t="s">
        <v>532</v>
      </c>
    </row>
    <row r="136" spans="1:1">
      <c r="A136" t="s">
        <v>533</v>
      </c>
    </row>
    <row r="137" spans="1:1">
      <c r="A137" t="s">
        <v>534</v>
      </c>
    </row>
    <row r="138" spans="1:1">
      <c r="A138" t="s">
        <v>535</v>
      </c>
    </row>
    <row r="139" spans="1:1">
      <c r="A139" t="s">
        <v>536</v>
      </c>
    </row>
    <row r="140" spans="1:1">
      <c r="A140" t="s">
        <v>537</v>
      </c>
    </row>
    <row r="141" spans="1:1">
      <c r="A141" t="s">
        <v>538</v>
      </c>
    </row>
    <row r="142" spans="1:1">
      <c r="A142" t="s">
        <v>539</v>
      </c>
    </row>
    <row r="143" spans="1:1">
      <c r="A143" t="s">
        <v>540</v>
      </c>
    </row>
    <row r="144" spans="1:1">
      <c r="A144" t="s">
        <v>541</v>
      </c>
    </row>
    <row r="145" spans="1:1">
      <c r="A145" t="s">
        <v>542</v>
      </c>
    </row>
    <row r="146" spans="1:1">
      <c r="A146" t="s">
        <v>543</v>
      </c>
    </row>
    <row r="147" spans="1:1">
      <c r="A147" t="s">
        <v>544</v>
      </c>
    </row>
    <row r="148" spans="1:1">
      <c r="A148" t="s">
        <v>545</v>
      </c>
    </row>
    <row r="149" spans="1:1">
      <c r="A149" t="s">
        <v>546</v>
      </c>
    </row>
    <row r="150" spans="1:1">
      <c r="A150" t="s">
        <v>547</v>
      </c>
    </row>
    <row r="151" spans="1:1">
      <c r="A151" t="s">
        <v>548</v>
      </c>
    </row>
    <row r="152" spans="1:1">
      <c r="A152" t="s">
        <v>549</v>
      </c>
    </row>
    <row r="153" spans="1:1">
      <c r="A153" t="s">
        <v>550</v>
      </c>
    </row>
    <row r="154" spans="1:1">
      <c r="A154" t="s">
        <v>551</v>
      </c>
    </row>
    <row r="155" spans="1:1">
      <c r="A155" t="s">
        <v>552</v>
      </c>
    </row>
    <row r="156" spans="1:1">
      <c r="A156" t="s">
        <v>553</v>
      </c>
    </row>
    <row r="157" spans="1:1">
      <c r="A157" t="s">
        <v>554</v>
      </c>
    </row>
    <row r="158" spans="1:1">
      <c r="A158" t="s">
        <v>555</v>
      </c>
    </row>
    <row r="159" spans="1:1">
      <c r="A159" t="s">
        <v>556</v>
      </c>
    </row>
    <row r="160" spans="1:1">
      <c r="A160" t="s">
        <v>557</v>
      </c>
    </row>
    <row r="161" spans="1:1">
      <c r="A161" t="s">
        <v>558</v>
      </c>
    </row>
    <row r="162" spans="1:1">
      <c r="A162" t="s">
        <v>559</v>
      </c>
    </row>
    <row r="163" spans="1:1">
      <c r="A163" t="s">
        <v>560</v>
      </c>
    </row>
    <row r="164" spans="1:1">
      <c r="A164" t="s">
        <v>561</v>
      </c>
    </row>
    <row r="165" spans="1:1">
      <c r="A165" t="s">
        <v>562</v>
      </c>
    </row>
    <row r="166" spans="1:1">
      <c r="A166" t="s">
        <v>563</v>
      </c>
    </row>
    <row r="167" spans="1:1">
      <c r="A167" t="s">
        <v>564</v>
      </c>
    </row>
    <row r="168" spans="1:1">
      <c r="A168" t="s">
        <v>565</v>
      </c>
    </row>
    <row r="169" spans="1:1">
      <c r="A169" t="s">
        <v>566</v>
      </c>
    </row>
    <row r="170" spans="1:1">
      <c r="A170" t="s">
        <v>567</v>
      </c>
    </row>
    <row r="171" spans="1:1">
      <c r="A171" t="s">
        <v>568</v>
      </c>
    </row>
    <row r="172" spans="1:1">
      <c r="A172" t="s">
        <v>569</v>
      </c>
    </row>
    <row r="173" spans="1:1">
      <c r="A173" t="s">
        <v>570</v>
      </c>
    </row>
    <row r="174" spans="1:1">
      <c r="A174" t="s">
        <v>571</v>
      </c>
    </row>
    <row r="175" spans="1:1">
      <c r="A175" t="s">
        <v>572</v>
      </c>
    </row>
    <row r="176" spans="1:1">
      <c r="A176" t="s">
        <v>573</v>
      </c>
    </row>
    <row r="177" spans="1:1">
      <c r="A177" t="s">
        <v>574</v>
      </c>
    </row>
    <row r="178" spans="1:1">
      <c r="A178" t="s">
        <v>575</v>
      </c>
    </row>
    <row r="179" spans="1:1">
      <c r="A179" t="s">
        <v>576</v>
      </c>
    </row>
    <row r="180" spans="1:1">
      <c r="A180" t="s">
        <v>577</v>
      </c>
    </row>
    <row r="181" spans="1:1">
      <c r="A181" t="s">
        <v>578</v>
      </c>
    </row>
    <row r="182" spans="1:1">
      <c r="A182" t="s">
        <v>579</v>
      </c>
    </row>
    <row r="183" spans="1:1">
      <c r="A183" t="s">
        <v>580</v>
      </c>
    </row>
    <row r="184" spans="1:1">
      <c r="A184" t="s">
        <v>581</v>
      </c>
    </row>
    <row r="185" spans="1:1">
      <c r="A185" t="s">
        <v>582</v>
      </c>
    </row>
    <row r="186" spans="1:1">
      <c r="A186" t="s">
        <v>583</v>
      </c>
    </row>
    <row r="187" spans="1:1">
      <c r="A187" t="s">
        <v>584</v>
      </c>
    </row>
    <row r="188" spans="1:1">
      <c r="A188" t="s">
        <v>585</v>
      </c>
    </row>
    <row r="189" spans="1:1">
      <c r="A189" t="s">
        <v>586</v>
      </c>
    </row>
    <row r="190" spans="1:1">
      <c r="A190" t="s">
        <v>587</v>
      </c>
    </row>
    <row r="191" spans="1:1">
      <c r="A191" t="s">
        <v>588</v>
      </c>
    </row>
    <row r="192" spans="1:1">
      <c r="A192" t="s">
        <v>589</v>
      </c>
    </row>
    <row r="193" spans="1:1">
      <c r="A193" t="s">
        <v>590</v>
      </c>
    </row>
    <row r="194" spans="1:1">
      <c r="A194" t="s">
        <v>591</v>
      </c>
    </row>
    <row r="195" spans="1:1">
      <c r="A195" t="s">
        <v>592</v>
      </c>
    </row>
    <row r="196" spans="1:1">
      <c r="A196" t="s">
        <v>593</v>
      </c>
    </row>
    <row r="197" spans="1:1">
      <c r="A197" t="s">
        <v>594</v>
      </c>
    </row>
    <row r="198" spans="1:1">
      <c r="A198" t="s">
        <v>595</v>
      </c>
    </row>
    <row r="199" spans="1:1">
      <c r="A199" t="s">
        <v>596</v>
      </c>
    </row>
    <row r="200" spans="1:1">
      <c r="A200" t="s">
        <v>597</v>
      </c>
    </row>
    <row r="201" spans="1:1">
      <c r="A201" t="s">
        <v>598</v>
      </c>
    </row>
    <row r="202" spans="1:1">
      <c r="A202" t="s">
        <v>599</v>
      </c>
    </row>
    <row r="203" spans="1:1">
      <c r="A203" t="s">
        <v>600</v>
      </c>
    </row>
    <row r="204" spans="1:1">
      <c r="A204" t="s">
        <v>601</v>
      </c>
    </row>
    <row r="205" spans="1:1">
      <c r="A205" t="s">
        <v>602</v>
      </c>
    </row>
    <row r="206" spans="1:1">
      <c r="A206" t="s">
        <v>603</v>
      </c>
    </row>
    <row r="207" spans="1:1">
      <c r="A207" t="s">
        <v>604</v>
      </c>
    </row>
    <row r="208" spans="1:1">
      <c r="A208" t="s">
        <v>605</v>
      </c>
    </row>
    <row r="209" spans="1:1">
      <c r="A209" t="s">
        <v>606</v>
      </c>
    </row>
    <row r="210" spans="1:1">
      <c r="A210" t="s">
        <v>607</v>
      </c>
    </row>
    <row r="211" spans="1:1">
      <c r="A211" t="s">
        <v>608</v>
      </c>
    </row>
    <row r="212" spans="1:1">
      <c r="A212" t="s">
        <v>609</v>
      </c>
    </row>
    <row r="213" spans="1:1">
      <c r="A213" t="s">
        <v>610</v>
      </c>
    </row>
    <row r="214" spans="1:1">
      <c r="A214" t="s">
        <v>611</v>
      </c>
    </row>
    <row r="215" spans="1:1">
      <c r="A215" t="s">
        <v>612</v>
      </c>
    </row>
    <row r="216" spans="1:1">
      <c r="A216" t="s">
        <v>613</v>
      </c>
    </row>
    <row r="217" spans="1:1">
      <c r="A217" t="s">
        <v>614</v>
      </c>
    </row>
    <row r="218" spans="1:1">
      <c r="A218" t="s">
        <v>615</v>
      </c>
    </row>
    <row r="219" spans="1:1">
      <c r="A219" t="s">
        <v>616</v>
      </c>
    </row>
    <row r="220" spans="1:1">
      <c r="A220" t="s">
        <v>617</v>
      </c>
    </row>
    <row r="221" spans="1:1">
      <c r="A221" t="s">
        <v>618</v>
      </c>
    </row>
    <row r="222" spans="1:1">
      <c r="A222" t="s">
        <v>619</v>
      </c>
    </row>
    <row r="223" spans="1:1">
      <c r="A223" t="s">
        <v>620</v>
      </c>
    </row>
    <row r="224" spans="1:1">
      <c r="A224" t="s">
        <v>621</v>
      </c>
    </row>
    <row r="225" spans="1:1">
      <c r="A225" t="s">
        <v>622</v>
      </c>
    </row>
    <row r="226" spans="1:1">
      <c r="A226" t="s">
        <v>623</v>
      </c>
    </row>
    <row r="227" spans="1:1">
      <c r="A227" t="s">
        <v>624</v>
      </c>
    </row>
    <row r="228" spans="1:1">
      <c r="A228" t="s">
        <v>625</v>
      </c>
    </row>
    <row r="229" spans="1:1">
      <c r="A229" t="s">
        <v>626</v>
      </c>
    </row>
    <row r="230" spans="1:1">
      <c r="A230" t="s">
        <v>627</v>
      </c>
    </row>
    <row r="231" spans="1:1">
      <c r="A231" t="s">
        <v>628</v>
      </c>
    </row>
    <row r="232" spans="1:1">
      <c r="A232" t="s">
        <v>629</v>
      </c>
    </row>
    <row r="233" spans="1:1">
      <c r="A233" t="s">
        <v>630</v>
      </c>
    </row>
    <row r="234" spans="1:1">
      <c r="A234" t="s">
        <v>631</v>
      </c>
    </row>
    <row r="235" spans="1:1">
      <c r="A235" t="s">
        <v>632</v>
      </c>
    </row>
    <row r="236" spans="1:1">
      <c r="A236" t="s">
        <v>633</v>
      </c>
    </row>
    <row r="237" spans="1:1">
      <c r="A237" t="s">
        <v>634</v>
      </c>
    </row>
    <row r="238" spans="1:1">
      <c r="A238" t="s">
        <v>635</v>
      </c>
    </row>
    <row r="239" spans="1:1">
      <c r="A239" t="s">
        <v>636</v>
      </c>
    </row>
    <row r="240" spans="1:1">
      <c r="A240" t="s">
        <v>637</v>
      </c>
    </row>
    <row r="241" spans="1:1">
      <c r="A241" t="s">
        <v>638</v>
      </c>
    </row>
    <row r="242" spans="1:1">
      <c r="A242" t="s">
        <v>639</v>
      </c>
    </row>
    <row r="243" spans="1:1">
      <c r="A243" t="s">
        <v>640</v>
      </c>
    </row>
    <row r="244" spans="1:1">
      <c r="A244" t="s">
        <v>641</v>
      </c>
    </row>
    <row r="245" spans="1:1">
      <c r="A245" t="s">
        <v>642</v>
      </c>
    </row>
    <row r="246" spans="1:1">
      <c r="A246" t="s">
        <v>643</v>
      </c>
    </row>
    <row r="247" spans="1:1">
      <c r="A247" t="s">
        <v>644</v>
      </c>
    </row>
    <row r="248" spans="1:1">
      <c r="A248" t="s">
        <v>645</v>
      </c>
    </row>
    <row r="249" spans="1:1">
      <c r="A249" t="s">
        <v>646</v>
      </c>
    </row>
    <row r="250" spans="1:1">
      <c r="A250" t="s">
        <v>647</v>
      </c>
    </row>
    <row r="251" spans="1:1">
      <c r="A251" t="s">
        <v>648</v>
      </c>
    </row>
    <row r="252" spans="1:1">
      <c r="A252" t="s">
        <v>649</v>
      </c>
    </row>
    <row r="253" spans="1:1">
      <c r="A253" t="s">
        <v>650</v>
      </c>
    </row>
    <row r="254" spans="1:1">
      <c r="A254" t="s">
        <v>651</v>
      </c>
    </row>
    <row r="255" spans="1:1">
      <c r="A255" t="s">
        <v>652</v>
      </c>
    </row>
    <row r="256" spans="1:1">
      <c r="A256" t="s">
        <v>653</v>
      </c>
    </row>
    <row r="257" spans="1:1">
      <c r="A257" t="s">
        <v>654</v>
      </c>
    </row>
    <row r="258" spans="1:1">
      <c r="A258" t="s">
        <v>655</v>
      </c>
    </row>
    <row r="259" spans="1:1">
      <c r="A259" t="s">
        <v>656</v>
      </c>
    </row>
    <row r="260" spans="1:1">
      <c r="A260" t="s">
        <v>657</v>
      </c>
    </row>
    <row r="261" spans="1:1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H1" zoomScale="85" zoomScaleNormal="85" workbookViewId="0">
      <selection activeCell="A3" sqref="A3"/>
    </sheetView>
  </sheetViews>
  <sheetFormatPr defaultColWidth="9.140625" defaultRowHeight="15"/>
  <cols>
    <col min="1" max="1" width="16.5703125" style="392" customWidth="1"/>
    <col min="2" max="2" width="13.7109375" style="392" bestFit="1" customWidth="1"/>
    <col min="3" max="3" width="13.7109375" style="392" customWidth="1"/>
    <col min="4" max="4" width="13.5703125" style="392" customWidth="1"/>
    <col min="5" max="5" width="13.7109375" style="392" bestFit="1" customWidth="1"/>
    <col min="6" max="6" width="13.7109375" style="392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>
      <c r="A1"/>
      <c r="B1" s="395" t="s">
        <v>702</v>
      </c>
      <c r="C1"/>
      <c r="D1" s="394"/>
      <c r="E1" s="394"/>
      <c r="F1" s="394"/>
      <c r="G1" s="394"/>
    </row>
    <row r="2" spans="1:34">
      <c r="A2"/>
      <c r="B2" s="394" t="s">
        <v>97</v>
      </c>
      <c r="C2" s="394"/>
      <c r="D2" s="394"/>
      <c r="E2" t="s">
        <v>98</v>
      </c>
      <c r="F2"/>
      <c r="G2"/>
    </row>
    <row r="3" spans="1:34" ht="52.5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>
      <c r="A4" s="456">
        <v>1</v>
      </c>
      <c r="B4" s="393">
        <v>0</v>
      </c>
      <c r="C4" s="393">
        <v>27.200000000000728</v>
      </c>
      <c r="D4" s="394">
        <v>1.8041666666666667</v>
      </c>
      <c r="E4" s="393">
        <v>0</v>
      </c>
      <c r="F4" s="393">
        <v>32.099999999998545</v>
      </c>
      <c r="G4" s="394">
        <v>2.8659722222222221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0</v>
      </c>
      <c r="Y4" s="392">
        <f>'Сводная МОДЕЛЬ 1x1'!$G$12</f>
        <v>0</v>
      </c>
      <c r="Z4" s="392">
        <f>IF(AA4="",X4,AA4)</f>
        <v>0</v>
      </c>
      <c r="AG4" s="392" t="s">
        <v>76</v>
      </c>
      <c r="AH4" s="392">
        <v>5</v>
      </c>
    </row>
    <row r="5" spans="1:34">
      <c r="A5" s="456">
        <v>4</v>
      </c>
      <c r="B5" s="393">
        <v>107.99999999999818</v>
      </c>
      <c r="C5" s="393">
        <v>57.699999999998909</v>
      </c>
      <c r="D5" s="394">
        <v>9.6902777777777782</v>
      </c>
      <c r="E5" s="393">
        <v>106.29999999999927</v>
      </c>
      <c r="F5" s="393">
        <v>60.299999999999272</v>
      </c>
      <c r="G5" s="394">
        <v>12.071527777777778</v>
      </c>
      <c r="J5" s="96" t="s">
        <v>170</v>
      </c>
      <c r="K5" s="247"/>
      <c r="L5" s="144">
        <f>VLOOKUP(J5,SET_import!$A:$B,2,0)</f>
        <v>15</v>
      </c>
      <c r="M5" s="83"/>
      <c r="N5" s="96" t="s">
        <v>146</v>
      </c>
      <c r="O5" s="247"/>
      <c r="P5" s="144">
        <f>VLOOKUP(N5,SET_import!$A:$B,2,0)</f>
        <v>35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0</v>
      </c>
      <c r="Y5" s="392">
        <f>'Сводная МОДЕЛЬ 1x1'!$G$13</f>
        <v>0</v>
      </c>
      <c r="Z5" s="392">
        <f t="shared" ref="Z5:Z59" si="0">IF(AA5="",X5,AA5)</f>
        <v>0</v>
      </c>
      <c r="AG5" s="392" t="s">
        <v>373</v>
      </c>
      <c r="AH5" s="392">
        <v>5</v>
      </c>
    </row>
    <row r="6" spans="1:34">
      <c r="A6" s="456">
        <v>2</v>
      </c>
      <c r="B6" s="393">
        <v>38.699999999998909</v>
      </c>
      <c r="C6" s="393">
        <v>53.999999999998181</v>
      </c>
      <c r="D6" s="394">
        <v>3.8125</v>
      </c>
      <c r="E6" s="393">
        <v>55.400000000001455</v>
      </c>
      <c r="F6" s="393">
        <v>45.200000000000728</v>
      </c>
      <c r="G6" s="394">
        <v>1.9333333333333331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1.3</v>
      </c>
      <c r="W6" s="255" t="s">
        <v>179</v>
      </c>
      <c r="X6" s="392">
        <f>VLOOKUP(W6,SET_import!$A:$B,2,0)</f>
        <v>0</v>
      </c>
      <c r="Y6" s="437">
        <f>'Сводная МОДЕЛЬ 1x1'!$G$6</f>
        <v>0</v>
      </c>
      <c r="Z6" s="392">
        <f t="shared" si="0"/>
        <v>0</v>
      </c>
      <c r="AG6" s="392" t="s">
        <v>78</v>
      </c>
      <c r="AH6" s="392">
        <v>3</v>
      </c>
    </row>
    <row r="7" spans="1:34">
      <c r="A7" s="456">
        <v>5</v>
      </c>
      <c r="B7" s="393">
        <v>149.30000000000109</v>
      </c>
      <c r="C7" s="393">
        <v>74.599999999998545</v>
      </c>
      <c r="D7" s="394">
        <v>8.5208333333333339</v>
      </c>
      <c r="E7" s="393">
        <v>148.70000000000255</v>
      </c>
      <c r="F7" s="393">
        <v>78</v>
      </c>
      <c r="G7" s="394">
        <v>11.085416666666667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2</v>
      </c>
      <c r="W7" s="96" t="s">
        <v>178</v>
      </c>
      <c r="X7" s="392">
        <f>VLOOKUP(W7,SET_import!$A:$B,2,0)</f>
        <v>0</v>
      </c>
      <c r="Y7" s="437">
        <f>'Сводная МОДЕЛЬ 1x1'!$G$2</f>
        <v>35</v>
      </c>
      <c r="Z7" s="392">
        <f t="shared" si="0"/>
        <v>0</v>
      </c>
      <c r="AG7" s="392" t="s">
        <v>77</v>
      </c>
      <c r="AH7" s="392">
        <v>5</v>
      </c>
    </row>
    <row r="8" spans="1:34">
      <c r="A8" s="456">
        <v>3</v>
      </c>
      <c r="B8" s="393">
        <v>71.999999999998181</v>
      </c>
      <c r="C8" s="393">
        <v>50.800000000001091</v>
      </c>
      <c r="D8" s="394">
        <v>1.3229166666666667</v>
      </c>
      <c r="E8" s="393">
        <v>76</v>
      </c>
      <c r="F8" s="393">
        <v>47.299999999997453</v>
      </c>
      <c r="G8" s="394">
        <v>5.1930555555555555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0</v>
      </c>
      <c r="Y8" s="392">
        <f>'Сводная МОДЕЛЬ 1x1'!$G$7</f>
        <v>0</v>
      </c>
      <c r="Z8" s="392">
        <f t="shared" si="0"/>
        <v>0</v>
      </c>
      <c r="AG8" s="392" t="s">
        <v>60</v>
      </c>
      <c r="AH8" s="392">
        <v>5</v>
      </c>
    </row>
    <row r="9" spans="1:34">
      <c r="A9" s="456">
        <v>7</v>
      </c>
      <c r="B9" s="393">
        <v>232.20000000000073</v>
      </c>
      <c r="C9" s="393">
        <v>99.299999999999272</v>
      </c>
      <c r="D9" s="394">
        <v>16.586111111111112</v>
      </c>
      <c r="E9" s="393">
        <v>218.39999999999782</v>
      </c>
      <c r="F9" s="393">
        <v>86.499999999998181</v>
      </c>
      <c r="G9" s="394">
        <v>10.899305555555555</v>
      </c>
      <c r="J9" s="255" t="s">
        <v>171</v>
      </c>
      <c r="K9" s="247"/>
      <c r="L9" s="146">
        <f>VLOOKUP(J9,SET_import!$A:$B,2,0)</f>
        <v>4</v>
      </c>
      <c r="M9" s="40"/>
      <c r="N9" s="255" t="s">
        <v>147</v>
      </c>
      <c r="O9" s="247"/>
      <c r="P9" s="146">
        <f>VLOOKUP(N9,SET_import!$A:$B,2,0)</f>
        <v>0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0</v>
      </c>
      <c r="Y9" s="437">
        <f>'Сводная МОДЕЛЬ 1x1'!$G$9</f>
        <v>0</v>
      </c>
      <c r="Z9" s="392">
        <f t="shared" si="0"/>
        <v>0</v>
      </c>
      <c r="AG9" s="392" t="s">
        <v>374</v>
      </c>
      <c r="AH9" s="392">
        <v>5</v>
      </c>
    </row>
    <row r="10" spans="1:34">
      <c r="A10" s="456">
        <v>6</v>
      </c>
      <c r="B10" s="393">
        <v>198.60000000000036</v>
      </c>
      <c r="C10" s="393">
        <v>82.200000000002547</v>
      </c>
      <c r="D10" s="394">
        <v>9.0409722222222229</v>
      </c>
      <c r="E10" s="393">
        <v>202.40000000000146</v>
      </c>
      <c r="F10" s="393">
        <v>90</v>
      </c>
      <c r="G10" s="394">
        <v>8.530555555555555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0</v>
      </c>
      <c r="Q10" s="94"/>
      <c r="R10" s="255" t="s">
        <v>161</v>
      </c>
      <c r="S10" s="248"/>
      <c r="T10" s="143">
        <f>VLOOKUP(R10,SET_import!$A:$B,2,0)</f>
        <v>2.5000000000000001E-2</v>
      </c>
      <c r="W10" s="287" t="s">
        <v>182</v>
      </c>
      <c r="X10" s="392">
        <f>VLOOKUP(W10,SET_import!$A:$B,2,0)</f>
        <v>0</v>
      </c>
      <c r="Y10" s="392">
        <f>'Сводная МОДЕЛЬ 1x1'!$G$10</f>
        <v>0</v>
      </c>
      <c r="Z10" s="392">
        <f t="shared" si="0"/>
        <v>0</v>
      </c>
      <c r="AG10" s="392" t="s">
        <v>375</v>
      </c>
      <c r="AH10" s="392">
        <v>3</v>
      </c>
    </row>
    <row r="11" spans="1:34">
      <c r="A11" s="456">
        <v>8</v>
      </c>
      <c r="B11" s="393">
        <v>253.69999999999891</v>
      </c>
      <c r="C11" s="393">
        <v>82.400000000001455</v>
      </c>
      <c r="D11" s="394">
        <v>12.625</v>
      </c>
      <c r="E11" s="393">
        <v>256.30000000000109</v>
      </c>
      <c r="F11" s="393">
        <v>84.899999999999636</v>
      </c>
      <c r="G11" s="394">
        <v>9.6437500000000007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0</v>
      </c>
      <c r="Y11" s="392">
        <f>'Сводная МОДЕЛЬ 1x1'!$G$15</f>
        <v>0</v>
      </c>
      <c r="Z11" s="392">
        <f t="shared" si="0"/>
        <v>0</v>
      </c>
      <c r="AG11" s="392" t="s">
        <v>376</v>
      </c>
      <c r="AH11" s="392">
        <v>3</v>
      </c>
    </row>
    <row r="12" spans="1:34">
      <c r="A12" s="456" t="s">
        <v>703</v>
      </c>
      <c r="B12" s="393">
        <v>253.69999999999891</v>
      </c>
      <c r="C12" s="393">
        <v>99.299999999999272</v>
      </c>
      <c r="D12" s="394">
        <v>16.586111111111112</v>
      </c>
      <c r="E12" s="393">
        <v>256.30000000000109</v>
      </c>
      <c r="F12" s="393">
        <v>90</v>
      </c>
      <c r="G12" s="394">
        <v>12.071527777777778</v>
      </c>
      <c r="J12" s="287" t="s">
        <v>173</v>
      </c>
      <c r="K12" s="247"/>
      <c r="L12" s="288">
        <f>VLOOKUP(J12,SET_import!$A:$B,2,0)</f>
        <v>8</v>
      </c>
      <c r="M12" s="290"/>
      <c r="N12" s="287" t="s">
        <v>149</v>
      </c>
      <c r="O12" s="315"/>
      <c r="P12" s="288">
        <f>VLOOKUP(N12,SET_import!$A:$B,2,0)</f>
        <v>0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ht="16.5">
      <c r="A13"/>
      <c r="B13"/>
      <c r="C13"/>
      <c r="D13"/>
      <c r="E13"/>
      <c r="F13"/>
      <c r="G13"/>
      <c r="J13" s="287" t="s">
        <v>174</v>
      </c>
      <c r="K13" s="247"/>
      <c r="L13" s="289">
        <f>VLOOKUP(J13,SET_import!$A:$B,2,0)</f>
        <v>-2</v>
      </c>
      <c r="M13" s="296"/>
      <c r="N13" s="287" t="s">
        <v>150</v>
      </c>
      <c r="O13" s="315"/>
      <c r="P13" s="289">
        <f>VLOOKUP(N13,SET_import!$A:$B,2,0)</f>
        <v>0</v>
      </c>
      <c r="Q13" s="297"/>
      <c r="R13" s="287" t="s">
        <v>163</v>
      </c>
      <c r="S13" s="248"/>
      <c r="T13" s="298">
        <f>VLOOKUP(R13,SET_import!$A:$B,2,0)</f>
        <v>0.5</v>
      </c>
      <c r="W13" s="436" t="s">
        <v>114</v>
      </c>
      <c r="X13" s="392">
        <f>VLOOKUP(W13,SET_import!$A:$B,2,0)</f>
        <v>0</v>
      </c>
      <c r="Y13" s="392">
        <f>'Сводная МОДЕЛЬ 1x1'!$C$16</f>
        <v>10</v>
      </c>
      <c r="Z13" s="392">
        <f t="shared" si="0"/>
        <v>0</v>
      </c>
      <c r="AG13" s="392" t="s">
        <v>70</v>
      </c>
      <c r="AH13" s="392">
        <v>5</v>
      </c>
    </row>
    <row r="14" spans="1:34">
      <c r="A14"/>
      <c r="B14"/>
      <c r="C14"/>
      <c r="D14"/>
      <c r="E14"/>
      <c r="F14"/>
      <c r="G14"/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</v>
      </c>
      <c r="Y14" s="438">
        <f>'Сводная МОДЕЛЬ 1x1'!$K$2</f>
        <v>0.01</v>
      </c>
      <c r="Z14" s="392">
        <f t="shared" si="0"/>
        <v>0</v>
      </c>
      <c r="AG14" s="392" t="s">
        <v>66</v>
      </c>
      <c r="AH14" s="392">
        <v>5</v>
      </c>
    </row>
    <row r="15" spans="1:34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0</v>
      </c>
      <c r="Q15" s="243"/>
      <c r="R15" s="280" t="s">
        <v>164</v>
      </c>
      <c r="S15" s="248"/>
      <c r="T15" s="319">
        <f>VLOOKUP(R15,SET_import!$A:$B,2,0)</f>
        <v>0</v>
      </c>
      <c r="W15" s="96" t="s">
        <v>190</v>
      </c>
      <c r="X15" s="392">
        <f>VLOOKUP(W15,SET_import!$A:$B,2,0)</f>
        <v>0</v>
      </c>
      <c r="Y15" s="392">
        <f>'Сводная МОДЕЛЬ 1x1'!$K$3</f>
        <v>1.3</v>
      </c>
      <c r="Z15" s="392">
        <f t="shared" si="0"/>
        <v>0</v>
      </c>
      <c r="AG15" s="392" t="s">
        <v>68</v>
      </c>
      <c r="AH15" s="392">
        <v>5</v>
      </c>
    </row>
    <row r="16" spans="1:34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0</v>
      </c>
      <c r="Q16" s="243"/>
      <c r="R16" s="280" t="s">
        <v>165</v>
      </c>
      <c r="S16" s="248"/>
      <c r="T16" s="317">
        <f>VLOOKUP(R16,SET_import!$A:$B,2,0)</f>
        <v>0</v>
      </c>
      <c r="W16" s="280" t="s">
        <v>196</v>
      </c>
      <c r="X16" s="392">
        <f>VLOOKUP(W16,SET_import!$A:$B,2,0)</f>
        <v>0</v>
      </c>
      <c r="Y16" s="437">
        <f>'Сводная МОДЕЛЬ 1x1'!$K$12</f>
        <v>0</v>
      </c>
      <c r="Z16" s="392">
        <f t="shared" si="0"/>
        <v>0</v>
      </c>
      <c r="AG16" s="392" t="s">
        <v>67</v>
      </c>
      <c r="AH16" s="392">
        <v>3</v>
      </c>
    </row>
    <row r="17" spans="1:34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</v>
      </c>
      <c r="Y17" s="392">
        <f>'Сводная МОДЕЛЬ 1x1'!$K$13</f>
        <v>0</v>
      </c>
      <c r="Z17" s="392">
        <f t="shared" si="0"/>
        <v>0</v>
      </c>
      <c r="AG17" s="392" t="s">
        <v>71</v>
      </c>
      <c r="AH17" s="392">
        <v>5</v>
      </c>
    </row>
    <row r="18" spans="1:34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0</v>
      </c>
      <c r="Q18" s="243"/>
      <c r="R18" s="96" t="s">
        <v>166</v>
      </c>
      <c r="S18" s="248"/>
      <c r="T18" s="262">
        <f>VLOOKUP(R18,SET_import!$A:$B,2,0)</f>
        <v>0</v>
      </c>
      <c r="W18" s="255" t="s">
        <v>193</v>
      </c>
      <c r="X18" s="392">
        <f>VLOOKUP(W18,SET_import!$A:$B,2,0)</f>
        <v>0</v>
      </c>
      <c r="Y18" s="392">
        <f>'Сводная МОДЕЛЬ 1x1'!$K$7</f>
        <v>2.5000000000000001E-2</v>
      </c>
      <c r="Z18" s="392">
        <f t="shared" si="0"/>
        <v>0</v>
      </c>
      <c r="AG18" s="392" t="s">
        <v>377</v>
      </c>
      <c r="AH18" s="392">
        <v>5</v>
      </c>
    </row>
    <row r="19" spans="1:34">
      <c r="A19"/>
      <c r="B19"/>
      <c r="C19"/>
      <c r="D19"/>
      <c r="E19"/>
      <c r="J19" s="430" t="s">
        <v>113</v>
      </c>
      <c r="K19"/>
      <c r="L19" s="432">
        <f>VLOOKUP(J19,SET_import!$A:$B,2,0)</f>
        <v>11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0</v>
      </c>
      <c r="Y19" s="437">
        <f>'Сводная МОДЕЛЬ 1x1'!$K$6</f>
        <v>4</v>
      </c>
      <c r="Z19" s="392">
        <f t="shared" si="0"/>
        <v>0</v>
      </c>
      <c r="AG19" s="392" t="s">
        <v>29</v>
      </c>
      <c r="AH19" s="392">
        <v>5</v>
      </c>
    </row>
    <row r="20" spans="1:34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0</v>
      </c>
      <c r="Y20" s="437">
        <f>'Сводная МОДЕЛЬ 1x1'!$K$9</f>
        <v>8</v>
      </c>
      <c r="Z20" s="392">
        <f t="shared" si="0"/>
        <v>0</v>
      </c>
      <c r="AG20" s="392" t="s">
        <v>74</v>
      </c>
      <c r="AH20" s="392">
        <v>5</v>
      </c>
    </row>
    <row r="21" spans="1:34" ht="16.5">
      <c r="A21"/>
      <c r="B21"/>
      <c r="C21"/>
      <c r="D21"/>
      <c r="E21"/>
      <c r="J21" s="433" t="s">
        <v>125</v>
      </c>
      <c r="K21" s="434"/>
      <c r="L21" s="432">
        <f>VLOOKUP(J21,SET_import!$A:$B,2,0)</f>
        <v>1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0</v>
      </c>
      <c r="Y21" s="437">
        <f>'Сводная МОДЕЛЬ 1x1'!$K$4</f>
        <v>2</v>
      </c>
      <c r="Z21" s="392">
        <f t="shared" si="0"/>
        <v>0</v>
      </c>
      <c r="AG21" s="392" t="s">
        <v>75</v>
      </c>
      <c r="AH21" s="392">
        <v>5</v>
      </c>
    </row>
    <row r="22" spans="1:34" ht="16.5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1</v>
      </c>
      <c r="W23" s="287" t="s">
        <v>195</v>
      </c>
      <c r="X23" s="392">
        <f>VLOOKUP(W23,SET_import!$A:$B,2,0)</f>
        <v>0</v>
      </c>
      <c r="Y23" s="392">
        <f>'Сводная МОДЕЛЬ 1x1'!$K$10</f>
        <v>0.5</v>
      </c>
      <c r="Z23" s="392">
        <f t="shared" si="0"/>
        <v>0</v>
      </c>
      <c r="AG23" s="392" t="s">
        <v>72</v>
      </c>
      <c r="AH23" s="392">
        <v>3</v>
      </c>
    </row>
    <row r="24" spans="1:34">
      <c r="A24"/>
      <c r="B24"/>
      <c r="C24"/>
      <c r="D24"/>
      <c r="E24"/>
      <c r="J24" s="96" t="s">
        <v>202</v>
      </c>
      <c r="K24" s="247"/>
      <c r="L24" s="144">
        <f>VLOOKUP(J24,SET_import!$A:$B,2,0)</f>
        <v>0</v>
      </c>
      <c r="M24" s="83"/>
      <c r="N24" s="96" t="s">
        <v>178</v>
      </c>
      <c r="O24" s="247"/>
      <c r="P24" s="144">
        <f>VLOOKUP(N24,SET_import!$A:$B,2,0)</f>
        <v>0</v>
      </c>
      <c r="Q24" s="84"/>
      <c r="R24" s="96" t="s">
        <v>189</v>
      </c>
      <c r="S24" s="248"/>
      <c r="T24" s="149">
        <f>VLOOKUP(R24,SET_import!$A:$B,2,0)</f>
        <v>0</v>
      </c>
      <c r="W24" s="96" t="s">
        <v>202</v>
      </c>
      <c r="X24" s="392">
        <f>VLOOKUP(W24,SET_import!$A:$B,2,0)</f>
        <v>0</v>
      </c>
      <c r="Y24" s="437">
        <f>'Сводная МОДЕЛЬ 1x1'!$C$2</f>
        <v>15</v>
      </c>
      <c r="Z24" s="392">
        <f t="shared" si="0"/>
        <v>0</v>
      </c>
      <c r="AG24" s="392" t="s">
        <v>378</v>
      </c>
      <c r="AH24" s="392">
        <v>5</v>
      </c>
    </row>
    <row r="25" spans="1:34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0</v>
      </c>
      <c r="W25" s="255" t="s">
        <v>203</v>
      </c>
      <c r="X25" s="392">
        <f>VLOOKUP(W25,SET_import!$A:$B,2,0)</f>
        <v>0</v>
      </c>
      <c r="Y25" s="437">
        <f>'Сводная МОДЕЛЬ 1x1'!$C$6</f>
        <v>4</v>
      </c>
      <c r="Z25" s="392">
        <f t="shared" si="0"/>
        <v>0</v>
      </c>
      <c r="AG25" s="392" t="s">
        <v>379</v>
      </c>
      <c r="AH25" s="392">
        <v>5</v>
      </c>
    </row>
    <row r="26" spans="1:34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0</v>
      </c>
      <c r="W26" s="287" t="s">
        <v>205</v>
      </c>
      <c r="X26" s="392">
        <f>VLOOKUP(W26,SET_import!$A:$B,2,0)</f>
        <v>0</v>
      </c>
      <c r="Y26" s="437">
        <f>'Сводная МОДЕЛЬ 1x1'!$C$9</f>
        <v>8</v>
      </c>
      <c r="Z26" s="392">
        <f t="shared" si="0"/>
        <v>0</v>
      </c>
      <c r="AG26" s="392" t="s">
        <v>380</v>
      </c>
      <c r="AH26" s="392">
        <v>5</v>
      </c>
    </row>
    <row r="27" spans="1:34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0</v>
      </c>
      <c r="Y27" s="392">
        <f>'Сводная МОДЕЛЬ 1x1'!$C$10</f>
        <v>-2</v>
      </c>
      <c r="Z27" s="392">
        <f t="shared" si="0"/>
        <v>0</v>
      </c>
      <c r="AG27" s="392" t="s">
        <v>59</v>
      </c>
      <c r="AH27" s="392">
        <v>5</v>
      </c>
    </row>
    <row r="28" spans="1:34">
      <c r="A28"/>
      <c r="B28"/>
      <c r="C28"/>
      <c r="D28"/>
      <c r="E28"/>
      <c r="J28" s="255" t="s">
        <v>203</v>
      </c>
      <c r="K28" s="247"/>
      <c r="L28" s="146">
        <f>VLOOKUP(J28,SET_import!$A:$B,2,0)</f>
        <v>0</v>
      </c>
      <c r="M28" s="40"/>
      <c r="N28" s="255" t="s">
        <v>179</v>
      </c>
      <c r="O28" s="247"/>
      <c r="P28" s="146">
        <f>VLOOKUP(N28,SET_import!$A:$B,2,0)</f>
        <v>0</v>
      </c>
      <c r="Q28" s="41"/>
      <c r="R28" s="255" t="s">
        <v>192</v>
      </c>
      <c r="S28" s="248"/>
      <c r="T28" s="147">
        <f>VLOOKUP(R28,SET_import!$A:$B,2,0)</f>
        <v>0</v>
      </c>
      <c r="W28" s="255" t="s">
        <v>204</v>
      </c>
      <c r="X28" s="392">
        <f>VLOOKUP(W28,SET_import!$A:$B,2,0)</f>
        <v>0</v>
      </c>
      <c r="Y28" s="392">
        <f>'Сводная МОДЕЛЬ 1x1'!$C$7</f>
        <v>1</v>
      </c>
      <c r="Z28" s="392">
        <f t="shared" si="0"/>
        <v>0</v>
      </c>
      <c r="AG28" s="392" t="s">
        <v>381</v>
      </c>
      <c r="AH28" s="392">
        <v>5</v>
      </c>
    </row>
    <row r="29" spans="1:34">
      <c r="A29"/>
      <c r="B29"/>
      <c r="C29"/>
      <c r="D29"/>
      <c r="E29"/>
      <c r="J29" s="255" t="s">
        <v>204</v>
      </c>
      <c r="K29" s="247"/>
      <c r="L29" s="145">
        <f>VLOOKUP(J29,SET_import!$A:$B,2,0)</f>
        <v>0</v>
      </c>
      <c r="M29" s="93"/>
      <c r="N29" s="255" t="s">
        <v>180</v>
      </c>
      <c r="O29" s="315"/>
      <c r="P29" s="145">
        <f>VLOOKUP(N29,SET_import!$A:$B,2,0)</f>
        <v>0</v>
      </c>
      <c r="Q29" s="94"/>
      <c r="R29" s="255" t="s">
        <v>193</v>
      </c>
      <c r="S29" s="248"/>
      <c r="T29" s="143">
        <f>VLOOKUP(R29,SET_import!$A:$B,2,0)</f>
        <v>0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G29" s="392" t="s">
        <v>382</v>
      </c>
      <c r="AH29" s="392">
        <v>5</v>
      </c>
    </row>
    <row r="30" spans="1:34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G30" s="392" t="s">
        <v>383</v>
      </c>
      <c r="AH30" s="392">
        <v>3</v>
      </c>
    </row>
    <row r="31" spans="1:34">
      <c r="A31"/>
      <c r="B31"/>
      <c r="C31"/>
      <c r="D31"/>
      <c r="E31"/>
      <c r="J31" s="287" t="s">
        <v>205</v>
      </c>
      <c r="K31" s="247"/>
      <c r="L31" s="288">
        <f>VLOOKUP(J31,SET_import!$A:$B,2,0)</f>
        <v>0</v>
      </c>
      <c r="M31" s="290"/>
      <c r="N31" s="287" t="s">
        <v>181</v>
      </c>
      <c r="O31" s="315"/>
      <c r="P31" s="288">
        <f>VLOOKUP(N31,SET_import!$A:$B,2,0)</f>
        <v>0</v>
      </c>
      <c r="Q31" s="292"/>
      <c r="R31" s="287" t="s">
        <v>194</v>
      </c>
      <c r="S31" s="248"/>
      <c r="T31" s="293">
        <f>VLOOKUP(R31,SET_import!$A:$B,2,0)</f>
        <v>0</v>
      </c>
      <c r="W31" s="278" t="s">
        <v>187</v>
      </c>
      <c r="X31" s="392">
        <f>VLOOKUP(W31,SET_import!$A:$B,2,0)</f>
        <v>1</v>
      </c>
      <c r="Y31" s="392">
        <f>'Сводная МОДЕЛЬ 1x1'!$K$1</f>
        <v>0</v>
      </c>
      <c r="Z31" s="392">
        <f t="shared" ref="Z31" si="1">IF(AA31="",X31,AA31)</f>
        <v>1</v>
      </c>
      <c r="AG31" s="392" t="s">
        <v>61</v>
      </c>
      <c r="AH31" s="392">
        <v>5</v>
      </c>
    </row>
    <row r="32" spans="1:34" ht="16.5">
      <c r="A32"/>
      <c r="B32"/>
      <c r="C32"/>
      <c r="D32"/>
      <c r="E32"/>
      <c r="J32" s="287" t="s">
        <v>206</v>
      </c>
      <c r="K32" s="247"/>
      <c r="L32" s="289">
        <f>VLOOKUP(J32,SET_import!$A:$B,2,0)</f>
        <v>0</v>
      </c>
      <c r="M32" s="296"/>
      <c r="N32" s="287" t="s">
        <v>182</v>
      </c>
      <c r="O32" s="315"/>
      <c r="P32" s="289">
        <f>VLOOKUP(N32,SET_import!$A:$B,2,0)</f>
        <v>0</v>
      </c>
      <c r="Q32" s="297"/>
      <c r="R32" s="287" t="s">
        <v>195</v>
      </c>
      <c r="S32" s="248"/>
      <c r="T32" s="298">
        <f>VLOOKUP(R32,SET_import!$A:$B,2,0)</f>
        <v>0</v>
      </c>
      <c r="W32" s="436" t="s">
        <v>125</v>
      </c>
      <c r="X32" s="392">
        <f>VLOOKUP(W32,SET_import!$A:$B,2,0)</f>
        <v>1</v>
      </c>
      <c r="Y32" s="392">
        <f>X32</f>
        <v>1</v>
      </c>
      <c r="Z32" s="392">
        <f t="shared" si="0"/>
        <v>1</v>
      </c>
      <c r="AG32" s="392" t="s">
        <v>65</v>
      </c>
      <c r="AH32" s="392">
        <v>5</v>
      </c>
    </row>
    <row r="33" spans="1:34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0</v>
      </c>
      <c r="Y33" s="392">
        <f>'Сводная МОДЕЛЬ 1x1'!$G$12</f>
        <v>0</v>
      </c>
      <c r="Z33" s="392">
        <f t="shared" si="0"/>
        <v>0</v>
      </c>
      <c r="AG33" s="392" t="s">
        <v>63</v>
      </c>
      <c r="AH33" s="392">
        <v>5</v>
      </c>
    </row>
    <row r="34" spans="1:34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0</v>
      </c>
      <c r="Q34" s="243"/>
      <c r="R34" s="280" t="s">
        <v>196</v>
      </c>
      <c r="S34" s="248"/>
      <c r="T34" s="319">
        <f>VLOOKUP(R34,SET_import!$A:$B,2,0)</f>
        <v>0</v>
      </c>
      <c r="W34" s="280" t="s">
        <v>152</v>
      </c>
      <c r="X34" s="392">
        <f>VLOOKUP(W34,SET_import!$A:$B,2,0)</f>
        <v>0</v>
      </c>
      <c r="Y34" s="392">
        <f>'Сводная МОДЕЛЬ 1x1'!$G$13</f>
        <v>0</v>
      </c>
      <c r="Z34" s="392">
        <f t="shared" si="0"/>
        <v>0</v>
      </c>
      <c r="AG34" s="392" t="s">
        <v>64</v>
      </c>
      <c r="AH34" s="392">
        <v>3</v>
      </c>
    </row>
    <row r="35" spans="1:34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0</v>
      </c>
      <c r="Q35" s="243"/>
      <c r="R35" s="280" t="s">
        <v>197</v>
      </c>
      <c r="S35" s="248"/>
      <c r="T35" s="317">
        <f>VLOOKUP(R35,SET_import!$A:$B,2,0)</f>
        <v>0</v>
      </c>
      <c r="W35" s="255" t="s">
        <v>147</v>
      </c>
      <c r="X35" s="392">
        <f>VLOOKUP(W35,SET_import!$A:$B,2,0)</f>
        <v>0</v>
      </c>
      <c r="Y35" s="437">
        <f>'Сводная МОДЕЛЬ 1x1'!$G$6</f>
        <v>0</v>
      </c>
      <c r="Z35" s="392">
        <f t="shared" si="0"/>
        <v>0</v>
      </c>
      <c r="AA35" s="437"/>
      <c r="AG35" s="392" t="s">
        <v>384</v>
      </c>
      <c r="AH35" s="392">
        <v>5</v>
      </c>
    </row>
    <row r="36" spans="1:34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35</v>
      </c>
      <c r="Y36" s="437">
        <f>'Сводная МОДЕЛЬ 1x1'!$G$2</f>
        <v>35</v>
      </c>
      <c r="Z36" s="392">
        <f t="shared" si="0"/>
        <v>35</v>
      </c>
      <c r="AA36" s="437"/>
      <c r="AG36" s="392" t="s">
        <v>385</v>
      </c>
      <c r="AH36" s="392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0</v>
      </c>
      <c r="Q37" s="243"/>
      <c r="R37" s="96" t="s">
        <v>198</v>
      </c>
      <c r="S37" s="248"/>
      <c r="T37" s="262">
        <f>VLOOKUP(R37,SET_import!$A:$B,2,0)</f>
        <v>0</v>
      </c>
      <c r="W37" s="255" t="s">
        <v>148</v>
      </c>
      <c r="X37" s="392">
        <f>VLOOKUP(W37,SET_import!$A:$B,2,0)</f>
        <v>0</v>
      </c>
      <c r="Y37" s="392">
        <f>'Сводная МОДЕЛЬ 1x1'!$G$7</f>
        <v>0</v>
      </c>
      <c r="Z37" s="392">
        <f t="shared" si="0"/>
        <v>0</v>
      </c>
      <c r="AG37" s="392" t="s">
        <v>386</v>
      </c>
      <c r="AH37" s="392">
        <v>3</v>
      </c>
    </row>
    <row r="38" spans="1:34">
      <c r="A38"/>
      <c r="B38"/>
      <c r="C38"/>
      <c r="D38"/>
      <c r="E38"/>
      <c r="J38" s="430" t="s">
        <v>114</v>
      </c>
      <c r="K38"/>
      <c r="L38" s="432">
        <f>VLOOKUP(J38,SET_import!$A:$B,2,0)</f>
        <v>0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0</v>
      </c>
      <c r="Y38" s="437">
        <f>'Сводная МОДЕЛЬ 1x1'!$G$9</f>
        <v>0</v>
      </c>
      <c r="Z38" s="392">
        <f t="shared" si="0"/>
        <v>0</v>
      </c>
      <c r="AA38" s="437"/>
      <c r="AG38" s="392" t="s">
        <v>387</v>
      </c>
      <c r="AH38" s="392">
        <v>3</v>
      </c>
    </row>
    <row r="39" spans="1:34">
      <c r="A39"/>
      <c r="B39"/>
      <c r="C39"/>
      <c r="D39"/>
      <c r="E39"/>
      <c r="W39" s="287" t="s">
        <v>150</v>
      </c>
      <c r="X39" s="392">
        <f>VLOOKUP(W39,SET_import!$A:$B,2,0)</f>
        <v>0</v>
      </c>
      <c r="Y39" s="392">
        <f>'Сводная МОДЕЛЬ 1x1'!$G$10</f>
        <v>0</v>
      </c>
      <c r="Z39" s="392">
        <f t="shared" si="0"/>
        <v>0</v>
      </c>
    </row>
    <row r="40" spans="1:34">
      <c r="A40"/>
      <c r="B40"/>
      <c r="C40"/>
      <c r="D40"/>
      <c r="E40"/>
      <c r="W40" s="96" t="s">
        <v>153</v>
      </c>
      <c r="X40" s="392">
        <f>VLOOKUP(W40,SET_import!$A:$B,2,0)</f>
        <v>0</v>
      </c>
      <c r="Y40" s="392">
        <f>'Сводная МОДЕЛЬ 1x1'!$G$15</f>
        <v>0</v>
      </c>
      <c r="Z40" s="392">
        <f t="shared" si="0"/>
        <v>0</v>
      </c>
    </row>
    <row r="41" spans="1:34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>
      <c r="A42"/>
      <c r="B42"/>
      <c r="C42"/>
      <c r="D42"/>
      <c r="E42"/>
      <c r="W42" s="430" t="s">
        <v>113</v>
      </c>
      <c r="X42" s="392">
        <f>VLOOKUP(W42,SET_import!$A:$B,2,0)</f>
        <v>11</v>
      </c>
      <c r="Y42" s="392">
        <f>'Сводная МОДЕЛЬ 1x1'!$C$16</f>
        <v>10</v>
      </c>
      <c r="Z42" s="392">
        <f t="shared" si="0"/>
        <v>11</v>
      </c>
    </row>
    <row r="43" spans="1:34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/>
    </row>
    <row r="44" spans="1:34">
      <c r="A44"/>
      <c r="B44"/>
      <c r="C44"/>
      <c r="D44"/>
      <c r="E44"/>
      <c r="W44" s="96" t="s">
        <v>158</v>
      </c>
      <c r="X44" s="392">
        <f>VLOOKUP(W44,SET_import!$A:$B,2,0)</f>
        <v>1.3</v>
      </c>
      <c r="Y44" s="392">
        <f>'Сводная МОДЕЛЬ 1x1'!$K$3</f>
        <v>1.3</v>
      </c>
      <c r="Z44" s="392">
        <f t="shared" si="0"/>
        <v>1.3</v>
      </c>
    </row>
    <row r="45" spans="1:34">
      <c r="A45"/>
      <c r="B45"/>
      <c r="C45"/>
      <c r="D45"/>
      <c r="E45"/>
      <c r="W45" s="280" t="s">
        <v>164</v>
      </c>
      <c r="X45" s="392">
        <f>VLOOKUP(W45,SET_import!$A:$B,2,0)</f>
        <v>0</v>
      </c>
      <c r="Y45" s="437">
        <f>'Сводная МОДЕЛЬ 1x1'!$K$12</f>
        <v>0</v>
      </c>
      <c r="Z45" s="392">
        <f t="shared" si="0"/>
        <v>0</v>
      </c>
      <c r="AA45" s="437"/>
    </row>
    <row r="46" spans="1:34">
      <c r="A46"/>
      <c r="B46"/>
      <c r="C46"/>
      <c r="D46"/>
      <c r="E46"/>
      <c r="W46" s="280" t="s">
        <v>165</v>
      </c>
      <c r="X46" s="392">
        <f>VLOOKUP(W46,SET_import!$A:$B,2,0)</f>
        <v>0</v>
      </c>
      <c r="Y46" s="392">
        <f>'Сводная МОДЕЛЬ 1x1'!$K$13</f>
        <v>0</v>
      </c>
      <c r="Z46" s="392">
        <f t="shared" si="0"/>
        <v>0</v>
      </c>
    </row>
    <row r="47" spans="1:34">
      <c r="A47"/>
      <c r="B47"/>
      <c r="C47"/>
      <c r="D47"/>
      <c r="E47"/>
      <c r="W47" s="255" t="s">
        <v>161</v>
      </c>
      <c r="X47" s="392">
        <f>VLOOKUP(W47,SET_import!$A:$B,2,0)</f>
        <v>2.5000000000000001E-2</v>
      </c>
      <c r="Y47" s="392">
        <f>'Сводная МОДЕЛЬ 1x1'!$K$7</f>
        <v>2.5000000000000001E-2</v>
      </c>
      <c r="Z47" s="392">
        <f t="shared" si="0"/>
        <v>2.5000000000000001E-2</v>
      </c>
    </row>
    <row r="48" spans="1:34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/>
    </row>
    <row r="49" spans="1:27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/>
    </row>
    <row r="50" spans="1:27">
      <c r="A50"/>
      <c r="B50"/>
      <c r="C50"/>
      <c r="D50"/>
      <c r="E50"/>
      <c r="W50" s="96" t="s">
        <v>159</v>
      </c>
      <c r="X50" s="392">
        <f>VLOOKUP(W50,SET_import!$A:$B,2,0)</f>
        <v>2</v>
      </c>
      <c r="Y50" s="437">
        <f>'Сводная МОДЕЛЬ 1x1'!$K$4</f>
        <v>2</v>
      </c>
      <c r="Z50" s="392">
        <f t="shared" si="0"/>
        <v>2</v>
      </c>
      <c r="AA50" s="437"/>
    </row>
    <row r="51" spans="1:27">
      <c r="A51"/>
      <c r="B51"/>
      <c r="C51"/>
      <c r="D51"/>
      <c r="E51"/>
      <c r="W51" s="96" t="s">
        <v>166</v>
      </c>
      <c r="X51" s="392">
        <f>VLOOKUP(W51,SET_import!$A:$B,2,0)</f>
        <v>0</v>
      </c>
      <c r="Y51" s="392">
        <f>'Сводная МОДЕЛЬ 1x1'!$K$15</f>
        <v>0</v>
      </c>
      <c r="Z51" s="392">
        <f t="shared" si="0"/>
        <v>0</v>
      </c>
    </row>
    <row r="52" spans="1:27">
      <c r="A52"/>
      <c r="B52"/>
      <c r="C52"/>
      <c r="D52"/>
      <c r="E52"/>
      <c r="W52" s="287" t="s">
        <v>163</v>
      </c>
      <c r="X52" s="392">
        <f>VLOOKUP(W52,SET_import!$A:$B,2,0)</f>
        <v>0.5</v>
      </c>
      <c r="Y52" s="392">
        <f>'Сводная МОДЕЛЬ 1x1'!$K$10</f>
        <v>0.5</v>
      </c>
      <c r="Z52" s="392">
        <f t="shared" si="0"/>
        <v>0.5</v>
      </c>
    </row>
    <row r="53" spans="1:27">
      <c r="A53"/>
      <c r="B53"/>
      <c r="C53"/>
      <c r="D53"/>
      <c r="E53"/>
      <c r="W53" s="96" t="s">
        <v>170</v>
      </c>
      <c r="X53" s="392">
        <f>VLOOKUP(W53,SET_import!$A:$B,2,0)</f>
        <v>15</v>
      </c>
      <c r="Y53" s="437">
        <f>'Сводная МОДЕЛЬ 1x1'!$C$2</f>
        <v>15</v>
      </c>
      <c r="Z53" s="392">
        <f t="shared" si="0"/>
        <v>15</v>
      </c>
      <c r="AA53" s="437"/>
    </row>
    <row r="54" spans="1:27">
      <c r="A54"/>
      <c r="B54"/>
      <c r="C54"/>
      <c r="D54"/>
      <c r="E54"/>
      <c r="W54" s="255" t="s">
        <v>171</v>
      </c>
      <c r="X54" s="392">
        <f>VLOOKUP(W54,SET_import!$A:$B,2,0)</f>
        <v>4</v>
      </c>
      <c r="Y54" s="437">
        <f>'Сводная МОДЕЛЬ 1x1'!$C$6</f>
        <v>4</v>
      </c>
      <c r="Z54" s="392">
        <f t="shared" si="0"/>
        <v>4</v>
      </c>
      <c r="AA54" s="437"/>
    </row>
    <row r="55" spans="1:27">
      <c r="A55"/>
      <c r="B55"/>
      <c r="C55"/>
      <c r="D55"/>
      <c r="E55"/>
      <c r="W55" s="287" t="s">
        <v>173</v>
      </c>
      <c r="X55" s="392">
        <f>VLOOKUP(W55,SET_import!$A:$B,2,0)</f>
        <v>8</v>
      </c>
      <c r="Y55" s="437">
        <f>'Сводная МОДЕЛЬ 1x1'!$C$9</f>
        <v>8</v>
      </c>
      <c r="Z55" s="392">
        <f t="shared" si="0"/>
        <v>8</v>
      </c>
      <c r="AA55" s="437"/>
    </row>
    <row r="56" spans="1:27">
      <c r="A56"/>
      <c r="B56"/>
      <c r="C56"/>
      <c r="D56"/>
      <c r="E56"/>
      <c r="W56" s="287" t="s">
        <v>174</v>
      </c>
      <c r="X56" s="392">
        <f>VLOOKUP(W56,SET_import!$A:$B,2,0)</f>
        <v>-2</v>
      </c>
      <c r="Y56" s="392">
        <f>'Сводная МОДЕЛЬ 1x1'!$C$10</f>
        <v>-2</v>
      </c>
      <c r="Z56" s="392">
        <f t="shared" si="0"/>
        <v>-2</v>
      </c>
    </row>
    <row r="57" spans="1:27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</row>
    <row r="58" spans="1:27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O167"/>
  <sheetViews>
    <sheetView topLeftCell="A850" zoomScale="85" zoomScaleNormal="85" workbookViewId="0">
      <selection activeCell="A2" sqref="A2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7">
        <v>43466.923611111109</v>
      </c>
      <c r="G2">
        <v>1.1460699999999999</v>
      </c>
      <c r="H2" s="447">
        <v>43466.923611111109</v>
      </c>
      <c r="I2">
        <v>1.1460699999999999</v>
      </c>
      <c r="J2" s="447">
        <v>43467.109722222223</v>
      </c>
      <c r="K2">
        <v>1.14456</v>
      </c>
      <c r="L2">
        <v>0</v>
      </c>
      <c r="M2">
        <v>15.099999999998545</v>
      </c>
      <c r="N2">
        <v>1.56</v>
      </c>
      <c r="O2" s="394">
        <v>0.18611111111385981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43467.222222222219</v>
      </c>
      <c r="G3">
        <v>1.1452100000000001</v>
      </c>
      <c r="H3" s="447">
        <v>43467.222222222219</v>
      </c>
      <c r="I3">
        <v>1.1452100000000001</v>
      </c>
      <c r="J3" s="447">
        <v>43467.234027777777</v>
      </c>
      <c r="K3">
        <v>1.1467099999999999</v>
      </c>
      <c r="L3">
        <v>0</v>
      </c>
      <c r="M3">
        <v>14.999999999998181</v>
      </c>
      <c r="N3">
        <v>1.5</v>
      </c>
      <c r="O3" s="394">
        <v>1.1805555557657499E-2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7">
        <v>43467.234027777777</v>
      </c>
      <c r="G4">
        <v>1.1468</v>
      </c>
      <c r="H4" s="447">
        <v>43467.234027777777</v>
      </c>
      <c r="I4">
        <v>1.1468</v>
      </c>
      <c r="J4" s="447">
        <v>43467.252083333333</v>
      </c>
      <c r="K4">
        <v>1.14849</v>
      </c>
      <c r="L4">
        <v>0</v>
      </c>
      <c r="M4">
        <v>16.899999999999636</v>
      </c>
      <c r="N4">
        <v>1.69</v>
      </c>
      <c r="O4" s="394">
        <v>1.8055555556202307E-2</v>
      </c>
    </row>
    <row r="5" spans="1:15">
      <c r="A5">
        <v>4</v>
      </c>
      <c r="B5" t="s">
        <v>97</v>
      </c>
      <c r="C5">
        <v>5</v>
      </c>
      <c r="D5">
        <v>0.03</v>
      </c>
      <c r="E5">
        <v>0.09</v>
      </c>
      <c r="F5" s="447">
        <v>43467.252083333333</v>
      </c>
      <c r="G5">
        <v>1.1485300000000001</v>
      </c>
      <c r="H5" s="447">
        <v>43467.737500000003</v>
      </c>
      <c r="I5">
        <v>1.13367</v>
      </c>
      <c r="J5" s="447">
        <v>43468.681944444441</v>
      </c>
      <c r="K5">
        <v>1.1409300000000002</v>
      </c>
      <c r="L5">
        <v>148.60000000000218</v>
      </c>
      <c r="M5">
        <v>72.600000000004002</v>
      </c>
      <c r="N5">
        <v>12.67</v>
      </c>
      <c r="O5" s="394">
        <v>1.429861111108039</v>
      </c>
    </row>
    <row r="6" spans="1:15">
      <c r="A6">
        <v>5</v>
      </c>
      <c r="B6" t="s">
        <v>98</v>
      </c>
      <c r="C6">
        <v>1</v>
      </c>
      <c r="D6">
        <v>0.01</v>
      </c>
      <c r="E6">
        <v>0.01</v>
      </c>
      <c r="F6" s="447">
        <v>43467.28402777778</v>
      </c>
      <c r="G6">
        <v>1.1486400000000001</v>
      </c>
      <c r="H6" s="447">
        <v>43467.28402777778</v>
      </c>
      <c r="I6">
        <v>1.1486400000000001</v>
      </c>
      <c r="J6" s="447">
        <v>43467.336111111108</v>
      </c>
      <c r="K6">
        <v>1.14686</v>
      </c>
      <c r="L6">
        <v>0</v>
      </c>
      <c r="M6">
        <v>17.800000000001091</v>
      </c>
      <c r="N6">
        <v>1.78</v>
      </c>
      <c r="O6" s="394">
        <v>5.2083333328482695E-2</v>
      </c>
    </row>
    <row r="7" spans="1:15">
      <c r="A7">
        <v>6</v>
      </c>
      <c r="B7" t="s">
        <v>98</v>
      </c>
      <c r="C7">
        <v>1</v>
      </c>
      <c r="D7">
        <v>0.01</v>
      </c>
      <c r="E7">
        <v>0.01</v>
      </c>
      <c r="F7" s="447">
        <v>43467.336111111108</v>
      </c>
      <c r="G7">
        <v>1.1468100000000001</v>
      </c>
      <c r="H7" s="447">
        <v>43467.336111111108</v>
      </c>
      <c r="I7">
        <v>1.1468100000000001</v>
      </c>
      <c r="J7" s="447">
        <v>43467.34652777778</v>
      </c>
      <c r="K7">
        <v>1.14527</v>
      </c>
      <c r="L7">
        <v>0</v>
      </c>
      <c r="M7">
        <v>15.399999999999636</v>
      </c>
      <c r="N7">
        <v>1.54</v>
      </c>
      <c r="O7" s="394">
        <v>1.0416666671517305E-2</v>
      </c>
    </row>
    <row r="8" spans="1:15">
      <c r="A8">
        <v>7</v>
      </c>
      <c r="B8" t="s">
        <v>98</v>
      </c>
      <c r="C8">
        <v>1</v>
      </c>
      <c r="D8">
        <v>0.01</v>
      </c>
      <c r="E8">
        <v>0.01</v>
      </c>
      <c r="F8" s="447">
        <v>43467.34652777778</v>
      </c>
      <c r="G8">
        <v>1.1452</v>
      </c>
      <c r="H8" s="447">
        <v>43467.34652777778</v>
      </c>
      <c r="I8">
        <v>1.1452</v>
      </c>
      <c r="J8" s="447">
        <v>43467.357638888891</v>
      </c>
      <c r="K8">
        <v>1.1432199999999999</v>
      </c>
      <c r="L8">
        <v>0</v>
      </c>
      <c r="M8">
        <v>19.800000000001091</v>
      </c>
      <c r="N8">
        <v>1.98</v>
      </c>
      <c r="O8" s="394">
        <v>1.1111111110949423E-2</v>
      </c>
    </row>
    <row r="9" spans="1:15">
      <c r="A9">
        <v>8</v>
      </c>
      <c r="B9" t="s">
        <v>98</v>
      </c>
      <c r="C9">
        <v>1</v>
      </c>
      <c r="D9">
        <v>0.01</v>
      </c>
      <c r="E9">
        <v>0.01</v>
      </c>
      <c r="F9" s="447">
        <v>43467.357638888891</v>
      </c>
      <c r="G9">
        <v>1.14316</v>
      </c>
      <c r="H9" s="447">
        <v>43467.357638888891</v>
      </c>
      <c r="I9">
        <v>1.14316</v>
      </c>
      <c r="J9" s="447">
        <v>43467.51666666667</v>
      </c>
      <c r="K9">
        <v>1.1412500000000001</v>
      </c>
      <c r="L9">
        <v>0</v>
      </c>
      <c r="M9">
        <v>19.099999999998545</v>
      </c>
      <c r="N9">
        <v>1.91</v>
      </c>
      <c r="O9" s="394">
        <v>0.15902777777955635</v>
      </c>
    </row>
    <row r="10" spans="1:1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43467.520833333336</v>
      </c>
      <c r="G10">
        <v>1.14029</v>
      </c>
      <c r="H10" s="447">
        <v>43467.520833333336</v>
      </c>
      <c r="I10">
        <v>1.14029</v>
      </c>
      <c r="J10" s="447">
        <v>43467.560416666667</v>
      </c>
      <c r="K10">
        <v>1.1387700000000001</v>
      </c>
      <c r="L10">
        <v>0</v>
      </c>
      <c r="M10">
        <v>15.199999999998909</v>
      </c>
      <c r="N10">
        <v>1.52</v>
      </c>
      <c r="O10" s="394">
        <v>3.9583333331393078E-2</v>
      </c>
    </row>
    <row r="11" spans="1:1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43467.560416666667</v>
      </c>
      <c r="G11">
        <v>1.1387100000000001</v>
      </c>
      <c r="H11" s="447">
        <v>43467.560416666667</v>
      </c>
      <c r="I11">
        <v>1.1387100000000001</v>
      </c>
      <c r="J11" s="447">
        <v>43467.57708333333</v>
      </c>
      <c r="K11">
        <v>1.1376999999999999</v>
      </c>
      <c r="L11">
        <v>0</v>
      </c>
      <c r="M11">
        <v>10.100000000000364</v>
      </c>
      <c r="N11">
        <v>1.01</v>
      </c>
      <c r="O11" s="394">
        <v>1.6666666662786156E-2</v>
      </c>
    </row>
    <row r="12" spans="1:1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43467.57916666667</v>
      </c>
      <c r="G12">
        <v>1.1369899999999999</v>
      </c>
      <c r="H12" s="447">
        <v>43467.57916666667</v>
      </c>
      <c r="I12">
        <v>1.1369899999999999</v>
      </c>
      <c r="J12" s="447">
        <v>43467.643055555556</v>
      </c>
      <c r="K12">
        <v>1.1354900000000001</v>
      </c>
      <c r="L12">
        <v>0</v>
      </c>
      <c r="M12">
        <v>14.999999999998181</v>
      </c>
      <c r="N12">
        <v>1.5</v>
      </c>
      <c r="O12" s="394">
        <v>6.3888888886140194E-2</v>
      </c>
    </row>
    <row r="13" spans="1:1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43467.652083333334</v>
      </c>
      <c r="G13">
        <v>1.1344099999999999</v>
      </c>
      <c r="H13" s="447">
        <v>43467.652083333334</v>
      </c>
      <c r="I13">
        <v>1.1344099999999999</v>
      </c>
      <c r="J13" s="447">
        <v>43467.768750000003</v>
      </c>
      <c r="K13">
        <v>1.13293</v>
      </c>
      <c r="L13">
        <v>0</v>
      </c>
      <c r="M13">
        <v>14.799999999999272</v>
      </c>
      <c r="N13">
        <v>1.48</v>
      </c>
      <c r="O13" s="394">
        <v>0.11666666666860692</v>
      </c>
    </row>
    <row r="14" spans="1:15">
      <c r="A14">
        <v>13</v>
      </c>
      <c r="B14" t="s">
        <v>98</v>
      </c>
      <c r="C14">
        <v>3</v>
      </c>
      <c r="D14">
        <v>0.02</v>
      </c>
      <c r="E14">
        <v>0.04</v>
      </c>
      <c r="F14" s="447">
        <v>43467.942361111112</v>
      </c>
      <c r="G14">
        <v>1.1323399999999999</v>
      </c>
      <c r="H14" s="447">
        <v>43468.630555555559</v>
      </c>
      <c r="I14">
        <v>1.13994</v>
      </c>
      <c r="J14" s="447">
        <v>43469.606249999997</v>
      </c>
      <c r="K14">
        <v>1.1356900000000001</v>
      </c>
      <c r="L14">
        <v>76</v>
      </c>
      <c r="M14">
        <v>42.499999999998181</v>
      </c>
      <c r="N14">
        <v>5.71</v>
      </c>
      <c r="O14" s="394">
        <v>1.663888888884685</v>
      </c>
    </row>
    <row r="15" spans="1:15">
      <c r="A15">
        <v>14</v>
      </c>
      <c r="B15" t="s">
        <v>97</v>
      </c>
      <c r="C15">
        <v>2</v>
      </c>
      <c r="D15">
        <v>0.01</v>
      </c>
      <c r="E15">
        <v>0.02</v>
      </c>
      <c r="F15" s="447">
        <v>43468.681944444441</v>
      </c>
      <c r="G15">
        <v>1.141</v>
      </c>
      <c r="H15" s="447">
        <v>43469.573611111111</v>
      </c>
      <c r="I15">
        <v>1.1374299999999999</v>
      </c>
      <c r="J15" s="447">
        <v>43469.666666666664</v>
      </c>
      <c r="K15">
        <v>1.14103</v>
      </c>
      <c r="L15">
        <v>35.700000000000728</v>
      </c>
      <c r="M15">
        <v>36</v>
      </c>
      <c r="N15">
        <v>3.49</v>
      </c>
      <c r="O15" s="394">
        <v>0.98472222222335404</v>
      </c>
    </row>
    <row r="16" spans="1:15">
      <c r="A16">
        <v>15</v>
      </c>
      <c r="B16" t="s">
        <v>98</v>
      </c>
      <c r="C16">
        <v>6</v>
      </c>
      <c r="D16">
        <v>0.04</v>
      </c>
      <c r="E16">
        <v>0.13</v>
      </c>
      <c r="F16" s="447">
        <v>43469.615972222222</v>
      </c>
      <c r="G16">
        <v>1.1348199999999999</v>
      </c>
      <c r="H16" s="447">
        <v>43474.811111111114</v>
      </c>
      <c r="I16">
        <v>1.15506</v>
      </c>
      <c r="J16" s="447">
        <v>43476.615972222222</v>
      </c>
      <c r="K16">
        <v>1.1460600000000001</v>
      </c>
      <c r="L16">
        <v>202.40000000000146</v>
      </c>
      <c r="M16">
        <v>90</v>
      </c>
      <c r="N16">
        <v>28.929999999999996</v>
      </c>
      <c r="O16" s="394">
        <v>5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43469.666666666664</v>
      </c>
      <c r="G17">
        <v>1.1411100000000001</v>
      </c>
      <c r="H17" s="447">
        <v>43469.666666666664</v>
      </c>
      <c r="I17">
        <v>1.1411100000000001</v>
      </c>
      <c r="J17" s="447">
        <v>43472.17083333333</v>
      </c>
      <c r="K17">
        <v>1.1429400000000001</v>
      </c>
      <c r="L17">
        <v>0</v>
      </c>
      <c r="M17">
        <v>18.300000000001091</v>
      </c>
      <c r="N17">
        <v>1.69</v>
      </c>
      <c r="O17" s="394">
        <v>0.50416666666569654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43472.17083333333</v>
      </c>
      <c r="G18">
        <v>1.14297</v>
      </c>
      <c r="H18" s="447">
        <v>43472.17083333333</v>
      </c>
      <c r="I18">
        <v>1.14297</v>
      </c>
      <c r="J18" s="447">
        <v>43472.386111111111</v>
      </c>
      <c r="K18">
        <v>1.14436</v>
      </c>
      <c r="L18">
        <v>0</v>
      </c>
      <c r="M18">
        <v>13.899999999999636</v>
      </c>
      <c r="N18">
        <v>1.39</v>
      </c>
      <c r="O18" s="394">
        <v>0.21527777778101154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43472.503472222219</v>
      </c>
      <c r="G19">
        <v>1.14455</v>
      </c>
      <c r="H19" s="447">
        <v>43472.503472222219</v>
      </c>
      <c r="I19">
        <v>1.14455</v>
      </c>
      <c r="J19" s="447">
        <v>43472.590277777781</v>
      </c>
      <c r="K19">
        <v>1.14662</v>
      </c>
      <c r="L19">
        <v>0</v>
      </c>
      <c r="M19">
        <v>20.699999999998909</v>
      </c>
      <c r="N19">
        <v>2.0699999999999998</v>
      </c>
      <c r="O19" s="394">
        <v>8.6805555562023073E-2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43472.590277777781</v>
      </c>
      <c r="G20">
        <v>1.1466700000000001</v>
      </c>
      <c r="H20" s="447">
        <v>43472.590277777781</v>
      </c>
      <c r="I20">
        <v>1.1466700000000001</v>
      </c>
      <c r="J20" s="447">
        <v>43473.00277777778</v>
      </c>
      <c r="K20">
        <v>1.14835</v>
      </c>
      <c r="L20">
        <v>0</v>
      </c>
      <c r="M20">
        <v>16.799999999999272</v>
      </c>
      <c r="N20">
        <v>1.54</v>
      </c>
      <c r="O20" s="394">
        <v>0.41249999999854481</v>
      </c>
    </row>
    <row r="21" spans="1:15">
      <c r="A21">
        <v>20</v>
      </c>
      <c r="B21" t="s">
        <v>97</v>
      </c>
      <c r="C21">
        <v>2</v>
      </c>
      <c r="D21">
        <v>0.01</v>
      </c>
      <c r="E21">
        <v>0.02</v>
      </c>
      <c r="F21" s="447">
        <v>43473.00277777778</v>
      </c>
      <c r="G21">
        <v>1.14839</v>
      </c>
      <c r="H21" s="447">
        <v>43473.083333333336</v>
      </c>
      <c r="I21">
        <v>1.1448700000000001</v>
      </c>
      <c r="J21" s="447">
        <v>43474.609027777777</v>
      </c>
      <c r="K21">
        <v>1.1502699999999999</v>
      </c>
      <c r="L21">
        <v>35.199999999998909</v>
      </c>
      <c r="M21">
        <v>53.999999999998181</v>
      </c>
      <c r="N21">
        <v>7</v>
      </c>
      <c r="O21" s="394">
        <v>1.6062499999970896</v>
      </c>
    </row>
    <row r="22" spans="1:1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43474.612500000003</v>
      </c>
      <c r="G22">
        <v>1.1515200000000001</v>
      </c>
      <c r="H22" s="447">
        <v>43474.612500000003</v>
      </c>
      <c r="I22">
        <v>1.1515200000000001</v>
      </c>
      <c r="J22" s="447">
        <v>43474.626388888886</v>
      </c>
      <c r="K22">
        <v>1.15303</v>
      </c>
      <c r="L22">
        <v>0</v>
      </c>
      <c r="M22">
        <v>15.099999999998545</v>
      </c>
      <c r="N22">
        <v>1.51</v>
      </c>
      <c r="O22" s="394">
        <v>1.3888888883229811E-2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43474.626388888886</v>
      </c>
      <c r="G23">
        <v>1.15306</v>
      </c>
      <c r="H23" s="447">
        <v>43474.626388888886</v>
      </c>
      <c r="I23">
        <v>1.15306</v>
      </c>
      <c r="J23" s="447">
        <v>43474.793055555558</v>
      </c>
      <c r="K23">
        <v>1.15394</v>
      </c>
      <c r="L23">
        <v>0</v>
      </c>
      <c r="M23">
        <v>8.7999999999992724</v>
      </c>
      <c r="N23">
        <v>0.88</v>
      </c>
      <c r="O23" s="394">
        <v>0.16666666667151731</v>
      </c>
    </row>
    <row r="24" spans="1:1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43474.808333333334</v>
      </c>
      <c r="G24">
        <v>1.1545799999999999</v>
      </c>
      <c r="H24" s="447">
        <v>43474.808333333334</v>
      </c>
      <c r="I24">
        <v>1.1545799999999999</v>
      </c>
      <c r="J24" s="447">
        <v>43475.131944444445</v>
      </c>
      <c r="K24">
        <v>1.15625</v>
      </c>
      <c r="L24">
        <v>0</v>
      </c>
      <c r="M24">
        <v>16.700000000000728</v>
      </c>
      <c r="N24">
        <v>1.24</v>
      </c>
      <c r="O24" s="394">
        <v>0.32361111111094942</v>
      </c>
    </row>
    <row r="25" spans="1:15">
      <c r="A25">
        <v>24</v>
      </c>
      <c r="B25" t="s">
        <v>97</v>
      </c>
      <c r="C25">
        <v>3</v>
      </c>
      <c r="D25">
        <v>0.02</v>
      </c>
      <c r="E25">
        <v>0.04</v>
      </c>
      <c r="F25" s="447">
        <v>43475.131944444445</v>
      </c>
      <c r="G25">
        <v>1.15628</v>
      </c>
      <c r="H25" s="447">
        <v>43475.770833333336</v>
      </c>
      <c r="I25">
        <v>1.1490800000000001</v>
      </c>
      <c r="J25" s="447">
        <v>43476.454861111109</v>
      </c>
      <c r="K25">
        <v>1.1536500000000001</v>
      </c>
      <c r="L25">
        <v>71.999999999998181</v>
      </c>
      <c r="M25">
        <v>45.699999999998909</v>
      </c>
      <c r="N25">
        <v>6.83</v>
      </c>
      <c r="O25" s="394">
        <v>1.3229166666642413</v>
      </c>
    </row>
    <row r="26" spans="1:15">
      <c r="A26">
        <v>25</v>
      </c>
      <c r="B26" t="s">
        <v>97</v>
      </c>
      <c r="C26">
        <v>7</v>
      </c>
      <c r="D26">
        <v>0.06</v>
      </c>
      <c r="E26">
        <v>0.19</v>
      </c>
      <c r="F26" s="447">
        <v>43476.472916666666</v>
      </c>
      <c r="G26">
        <v>1.1525099999999999</v>
      </c>
      <c r="H26" s="447">
        <v>43489.725694444445</v>
      </c>
      <c r="I26">
        <v>1.1303399999999999</v>
      </c>
      <c r="J26" s="447">
        <v>43490.638888888891</v>
      </c>
      <c r="K26">
        <v>1.1392100000000001</v>
      </c>
      <c r="L26">
        <v>221.69999999999891</v>
      </c>
      <c r="M26">
        <v>88.700000000000728</v>
      </c>
      <c r="N26">
        <v>18.319999999999993</v>
      </c>
      <c r="O26" s="394">
        <v>10.165972222224809</v>
      </c>
    </row>
    <row r="27" spans="1:1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43476.676388888889</v>
      </c>
      <c r="G27">
        <v>1.1472199999999999</v>
      </c>
      <c r="H27" s="447">
        <v>43476.676388888889</v>
      </c>
      <c r="I27">
        <v>1.1472199999999999</v>
      </c>
      <c r="J27" s="447">
        <v>43479.304166666669</v>
      </c>
      <c r="K27">
        <v>1.14574</v>
      </c>
      <c r="L27">
        <v>0</v>
      </c>
      <c r="M27">
        <v>14.799999999999272</v>
      </c>
      <c r="N27">
        <v>1.53</v>
      </c>
      <c r="O27" s="394">
        <v>0.62777777777955635</v>
      </c>
    </row>
    <row r="28" spans="1:1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43479.304166666669</v>
      </c>
      <c r="G28">
        <v>1.1456900000000001</v>
      </c>
      <c r="H28" s="447">
        <v>43479.304166666669</v>
      </c>
      <c r="I28">
        <v>1.1456900000000001</v>
      </c>
      <c r="J28" s="447">
        <v>43480.384722222225</v>
      </c>
      <c r="K28">
        <v>1.1441699999999999</v>
      </c>
      <c r="L28">
        <v>0</v>
      </c>
      <c r="M28">
        <v>15.200000000002547</v>
      </c>
      <c r="N28">
        <v>1.57</v>
      </c>
      <c r="O28" s="394">
        <v>1.0805555555562023</v>
      </c>
    </row>
    <row r="29" spans="1:1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43480.484027777777</v>
      </c>
      <c r="G29">
        <v>1.1426099999999999</v>
      </c>
      <c r="H29" s="447">
        <v>43480.484027777777</v>
      </c>
      <c r="I29">
        <v>1.1426099999999999</v>
      </c>
      <c r="J29" s="447">
        <v>43480.674305555556</v>
      </c>
      <c r="K29">
        <v>1.14093</v>
      </c>
      <c r="L29">
        <v>0</v>
      </c>
      <c r="M29">
        <v>16.799999999999272</v>
      </c>
      <c r="N29">
        <v>1.68</v>
      </c>
      <c r="O29" s="394">
        <v>0.19027777777955635</v>
      </c>
    </row>
    <row r="30" spans="1:15">
      <c r="A30">
        <v>29</v>
      </c>
      <c r="B30" t="s">
        <v>98</v>
      </c>
      <c r="C30">
        <v>1</v>
      </c>
      <c r="D30">
        <v>0.01</v>
      </c>
      <c r="E30">
        <v>0.01</v>
      </c>
      <c r="F30" s="447">
        <v>43480.6875</v>
      </c>
      <c r="G30">
        <v>1.1394</v>
      </c>
      <c r="H30" s="447">
        <v>43480.6875</v>
      </c>
      <c r="I30">
        <v>1.1394</v>
      </c>
      <c r="J30" s="447">
        <v>43481.493750000001</v>
      </c>
      <c r="K30">
        <v>1.1379999999999999</v>
      </c>
      <c r="L30">
        <v>0</v>
      </c>
      <c r="M30">
        <v>14.000000000001819</v>
      </c>
      <c r="N30">
        <v>1.45</v>
      </c>
      <c r="O30" s="394">
        <v>0.80625000000145519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43481.583333333336</v>
      </c>
      <c r="G31">
        <v>1.1390199999999999</v>
      </c>
      <c r="H31" s="447">
        <v>43481.583333333336</v>
      </c>
      <c r="I31">
        <v>1.1390199999999999</v>
      </c>
      <c r="J31" s="447">
        <v>43482.299305555556</v>
      </c>
      <c r="K31">
        <v>1.1375200000000001</v>
      </c>
      <c r="L31">
        <v>0</v>
      </c>
      <c r="M31">
        <v>14.999999999998181</v>
      </c>
      <c r="N31">
        <v>1.65</v>
      </c>
      <c r="O31" s="394">
        <v>0.71597222222044365</v>
      </c>
    </row>
    <row r="32" spans="1:15">
      <c r="A32">
        <v>31</v>
      </c>
      <c r="B32" t="s">
        <v>98</v>
      </c>
      <c r="C32">
        <v>2</v>
      </c>
      <c r="D32">
        <v>0.01</v>
      </c>
      <c r="E32">
        <v>0.02</v>
      </c>
      <c r="F32" s="447">
        <v>43482.299305555556</v>
      </c>
      <c r="G32">
        <v>1.1374200000000001</v>
      </c>
      <c r="H32" s="447">
        <v>43483.418749999997</v>
      </c>
      <c r="I32">
        <v>1.14093</v>
      </c>
      <c r="J32" s="447">
        <v>43483.618055555555</v>
      </c>
      <c r="K32">
        <v>1.1376500000000001</v>
      </c>
      <c r="L32">
        <v>35.099999999998545</v>
      </c>
      <c r="M32">
        <v>32.799999999999272</v>
      </c>
      <c r="N32">
        <v>3.0999999999999996</v>
      </c>
      <c r="O32" s="394">
        <v>1.3187499999985448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43483.625</v>
      </c>
      <c r="G33">
        <v>1.1374299999999999</v>
      </c>
      <c r="H33" s="447">
        <v>43483.625</v>
      </c>
      <c r="I33">
        <v>1.1374299999999999</v>
      </c>
      <c r="J33" s="447">
        <v>43483.675694444442</v>
      </c>
      <c r="K33">
        <v>1.13591</v>
      </c>
      <c r="L33">
        <v>0</v>
      </c>
      <c r="M33">
        <v>15.199999999998909</v>
      </c>
      <c r="N33">
        <v>1.52</v>
      </c>
      <c r="O33" s="394">
        <v>5.0694444442342501E-2</v>
      </c>
    </row>
    <row r="34" spans="1:15">
      <c r="A34">
        <v>33</v>
      </c>
      <c r="B34" t="s">
        <v>98</v>
      </c>
      <c r="C34">
        <v>1</v>
      </c>
      <c r="D34">
        <v>0.01</v>
      </c>
      <c r="E34">
        <v>0.01</v>
      </c>
      <c r="F34" s="447">
        <v>43483.675694444442</v>
      </c>
      <c r="G34">
        <v>1.1358699999999999</v>
      </c>
      <c r="H34" s="447">
        <v>43483.675694444442</v>
      </c>
      <c r="I34">
        <v>1.1358699999999999</v>
      </c>
      <c r="J34" s="447">
        <v>43487.585416666669</v>
      </c>
      <c r="K34">
        <v>1.13398</v>
      </c>
      <c r="L34">
        <v>0</v>
      </c>
      <c r="M34">
        <v>18.899999999999636</v>
      </c>
      <c r="N34">
        <v>1.99</v>
      </c>
      <c r="O34" s="394">
        <v>1.9097222222262644</v>
      </c>
    </row>
    <row r="35" spans="1:15">
      <c r="A35">
        <v>34</v>
      </c>
      <c r="B35" t="s">
        <v>98</v>
      </c>
      <c r="C35">
        <v>2</v>
      </c>
      <c r="D35">
        <v>0.01</v>
      </c>
      <c r="E35">
        <v>0.02</v>
      </c>
      <c r="F35" s="447">
        <v>43487.665972222225</v>
      </c>
      <c r="G35">
        <v>1.1355999999999999</v>
      </c>
      <c r="H35" s="447">
        <v>43488.681250000001</v>
      </c>
      <c r="I35">
        <v>1.1391</v>
      </c>
      <c r="J35" s="447">
        <v>43489.345833333333</v>
      </c>
      <c r="K35">
        <v>1.1354200000000001</v>
      </c>
      <c r="L35">
        <v>35</v>
      </c>
      <c r="M35">
        <v>36.799999999999272</v>
      </c>
      <c r="N35">
        <v>4.21</v>
      </c>
      <c r="O35" s="394">
        <v>1.679861111108039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43489.348611111112</v>
      </c>
      <c r="G36">
        <v>1.1348499999999999</v>
      </c>
      <c r="H36" s="447">
        <v>43489.348611111112</v>
      </c>
      <c r="I36">
        <v>1.1348499999999999</v>
      </c>
      <c r="J36" s="447">
        <v>43489.466666666667</v>
      </c>
      <c r="K36">
        <v>1.1331899999999999</v>
      </c>
      <c r="L36">
        <v>0</v>
      </c>
      <c r="M36">
        <v>16.600000000000364</v>
      </c>
      <c r="N36">
        <v>1.66</v>
      </c>
      <c r="O36" s="394">
        <v>0.11805555555474712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43489.466666666667</v>
      </c>
      <c r="G37">
        <v>1.13317</v>
      </c>
      <c r="H37" s="447">
        <v>43489.466666666667</v>
      </c>
      <c r="I37">
        <v>1.13317</v>
      </c>
      <c r="J37" s="447">
        <v>43489.568749999999</v>
      </c>
      <c r="K37">
        <v>1.1316600000000001</v>
      </c>
      <c r="L37">
        <v>0</v>
      </c>
      <c r="M37">
        <v>15.100000000000364</v>
      </c>
      <c r="N37">
        <v>1.51</v>
      </c>
      <c r="O37" s="394">
        <v>0.10208333333139308</v>
      </c>
    </row>
    <row r="38" spans="1:15">
      <c r="A38">
        <v>37</v>
      </c>
      <c r="B38" t="s">
        <v>98</v>
      </c>
      <c r="C38">
        <v>2</v>
      </c>
      <c r="D38">
        <v>0.01</v>
      </c>
      <c r="E38">
        <v>0.02</v>
      </c>
      <c r="F38" s="447">
        <v>43489.572916666664</v>
      </c>
      <c r="G38">
        <v>1.13164</v>
      </c>
      <c r="H38" s="447">
        <v>43489.590277777781</v>
      </c>
      <c r="I38">
        <v>1.13537</v>
      </c>
      <c r="J38" s="447">
        <v>43489.711111111108</v>
      </c>
      <c r="K38">
        <v>1.13212</v>
      </c>
      <c r="L38">
        <v>37.300000000001091</v>
      </c>
      <c r="M38">
        <v>32.5</v>
      </c>
      <c r="N38">
        <v>2.77</v>
      </c>
      <c r="O38" s="394">
        <v>0.13819444444379769</v>
      </c>
    </row>
    <row r="39" spans="1:1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43489.713194444441</v>
      </c>
      <c r="G39">
        <v>1.13154</v>
      </c>
      <c r="H39" s="447">
        <v>43489.713194444441</v>
      </c>
      <c r="I39">
        <v>1.13154</v>
      </c>
      <c r="J39" s="447">
        <v>43489.729166666664</v>
      </c>
      <c r="K39">
        <v>1.1299399999999999</v>
      </c>
      <c r="L39">
        <v>0</v>
      </c>
      <c r="M39">
        <v>16</v>
      </c>
      <c r="N39">
        <v>1.6</v>
      </c>
      <c r="O39" s="394">
        <v>1.5972222223354038E-2</v>
      </c>
    </row>
    <row r="40" spans="1:15">
      <c r="A40">
        <v>39</v>
      </c>
      <c r="B40" t="s">
        <v>98</v>
      </c>
      <c r="C40">
        <v>7</v>
      </c>
      <c r="D40">
        <v>0.06</v>
      </c>
      <c r="E40">
        <v>0.19</v>
      </c>
      <c r="F40" s="447">
        <v>43489.729166666664</v>
      </c>
      <c r="G40">
        <v>1.12975</v>
      </c>
      <c r="H40" s="447">
        <v>43496.311805555553</v>
      </c>
      <c r="I40">
        <v>1.15141</v>
      </c>
      <c r="J40" s="447">
        <v>43500.620138888888</v>
      </c>
      <c r="K40">
        <v>1.1428700000000001</v>
      </c>
      <c r="L40">
        <v>216.60000000000036</v>
      </c>
      <c r="M40">
        <v>85.399999999999636</v>
      </c>
      <c r="N40">
        <v>41.279999999999994</v>
      </c>
      <c r="O40" s="394">
        <v>6.890972222223354</v>
      </c>
    </row>
    <row r="41" spans="1:15">
      <c r="A41">
        <v>40</v>
      </c>
      <c r="B41" t="s">
        <v>97</v>
      </c>
      <c r="C41">
        <v>1</v>
      </c>
      <c r="D41">
        <v>0.01</v>
      </c>
      <c r="E41">
        <v>0.01</v>
      </c>
      <c r="F41" s="447">
        <v>43490.640972222223</v>
      </c>
      <c r="G41">
        <v>1.13971</v>
      </c>
      <c r="H41" s="447">
        <v>43490.640972222223</v>
      </c>
      <c r="I41">
        <v>1.13971</v>
      </c>
      <c r="J41" s="447">
        <v>43490.727083333331</v>
      </c>
      <c r="K41">
        <v>1.1413</v>
      </c>
      <c r="L41">
        <v>0</v>
      </c>
      <c r="M41">
        <v>15.899999999999636</v>
      </c>
      <c r="N41">
        <v>1.59</v>
      </c>
      <c r="O41" s="394">
        <v>8.611111110803904E-2</v>
      </c>
    </row>
    <row r="42" spans="1:15">
      <c r="A42">
        <v>41</v>
      </c>
      <c r="B42" t="s">
        <v>97</v>
      </c>
      <c r="C42">
        <v>1</v>
      </c>
      <c r="D42">
        <v>0.01</v>
      </c>
      <c r="E42">
        <v>0.01</v>
      </c>
      <c r="F42" s="447">
        <v>43490.744444444441</v>
      </c>
      <c r="G42">
        <v>1.14062</v>
      </c>
      <c r="H42" s="447">
        <v>43490.744444444441</v>
      </c>
      <c r="I42">
        <v>1.14062</v>
      </c>
      <c r="J42" s="447">
        <v>43493.156944444447</v>
      </c>
      <c r="K42">
        <v>1.1421300000000001</v>
      </c>
      <c r="L42">
        <v>0</v>
      </c>
      <c r="M42">
        <v>15.100000000002183</v>
      </c>
      <c r="N42">
        <v>1.37</v>
      </c>
      <c r="O42" s="394">
        <v>0.41250000000582077</v>
      </c>
    </row>
    <row r="43" spans="1:15">
      <c r="A43">
        <v>42</v>
      </c>
      <c r="B43" t="s">
        <v>97</v>
      </c>
      <c r="C43">
        <v>1</v>
      </c>
      <c r="D43">
        <v>0.01</v>
      </c>
      <c r="E43">
        <v>0.01</v>
      </c>
      <c r="F43" s="447">
        <v>43493.157638888886</v>
      </c>
      <c r="G43">
        <v>1.1424300000000001</v>
      </c>
      <c r="H43" s="447">
        <v>43493.157638888886</v>
      </c>
      <c r="I43">
        <v>1.1424300000000001</v>
      </c>
      <c r="J43" s="447">
        <v>43493.69027777778</v>
      </c>
      <c r="K43">
        <v>1.14405</v>
      </c>
      <c r="L43">
        <v>0</v>
      </c>
      <c r="M43">
        <v>16.199999999998909</v>
      </c>
      <c r="N43">
        <v>1.62</v>
      </c>
      <c r="O43" s="394">
        <v>0.53263888889341615</v>
      </c>
    </row>
    <row r="44" spans="1:1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43493.920138888891</v>
      </c>
      <c r="G44">
        <v>1.14293</v>
      </c>
      <c r="H44" s="447">
        <v>43493.920138888891</v>
      </c>
      <c r="I44">
        <v>1.14293</v>
      </c>
      <c r="J44" s="447">
        <v>43494.339583333334</v>
      </c>
      <c r="K44">
        <v>1.1444399999999999</v>
      </c>
      <c r="L44">
        <v>0</v>
      </c>
      <c r="M44">
        <v>15.100000000000364</v>
      </c>
      <c r="N44">
        <v>1.37</v>
      </c>
      <c r="O44" s="394">
        <v>0.41944444444379769</v>
      </c>
    </row>
    <row r="45" spans="1:15">
      <c r="A45">
        <v>44</v>
      </c>
      <c r="B45" t="s">
        <v>97</v>
      </c>
      <c r="C45">
        <v>2</v>
      </c>
      <c r="D45">
        <v>0.01</v>
      </c>
      <c r="E45">
        <v>0.02</v>
      </c>
      <c r="F45" s="447">
        <v>43494.339583333334</v>
      </c>
      <c r="G45">
        <v>1.1444799999999999</v>
      </c>
      <c r="H45" s="447">
        <v>43495.592361111114</v>
      </c>
      <c r="I45">
        <v>1.1408400000000001</v>
      </c>
      <c r="J45" s="447">
        <v>43495.793055555558</v>
      </c>
      <c r="K45">
        <v>1.14524</v>
      </c>
      <c r="L45">
        <v>36.399999999997817</v>
      </c>
      <c r="M45">
        <v>43.999999999998181</v>
      </c>
      <c r="N45">
        <v>5.0200000000000005</v>
      </c>
      <c r="O45" s="394">
        <v>1.453472222223354</v>
      </c>
    </row>
    <row r="46" spans="1:1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43495.795138888891</v>
      </c>
      <c r="G46">
        <v>1.14683</v>
      </c>
      <c r="H46" s="447">
        <v>43495.795138888891</v>
      </c>
      <c r="I46">
        <v>1.14683</v>
      </c>
      <c r="J46" s="447">
        <v>43495.814583333333</v>
      </c>
      <c r="K46">
        <v>1.1483399999999999</v>
      </c>
      <c r="L46">
        <v>0</v>
      </c>
      <c r="M46">
        <v>15.100000000000364</v>
      </c>
      <c r="N46">
        <v>1.51</v>
      </c>
      <c r="O46" s="394">
        <v>1.9444444442342501E-2</v>
      </c>
    </row>
    <row r="47" spans="1:1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43495.814583333333</v>
      </c>
      <c r="G47">
        <v>1.14839</v>
      </c>
      <c r="H47" s="447">
        <v>43495.814583333333</v>
      </c>
      <c r="I47">
        <v>1.14839</v>
      </c>
      <c r="J47" s="447">
        <v>43495.822916666664</v>
      </c>
      <c r="K47">
        <v>1.1498900000000001</v>
      </c>
      <c r="L47">
        <v>0</v>
      </c>
      <c r="M47">
        <v>15.000000000001819</v>
      </c>
      <c r="N47">
        <v>1.5</v>
      </c>
      <c r="O47" s="394">
        <v>8.333333331393078E-3</v>
      </c>
    </row>
    <row r="48" spans="1:15">
      <c r="A48">
        <v>47</v>
      </c>
      <c r="B48" t="s">
        <v>97</v>
      </c>
      <c r="C48">
        <v>8</v>
      </c>
      <c r="D48">
        <v>0.11</v>
      </c>
      <c r="E48">
        <v>0.3</v>
      </c>
      <c r="F48" s="447">
        <v>43495.822916666664</v>
      </c>
      <c r="G48">
        <v>1.1499299999999999</v>
      </c>
      <c r="H48" s="447">
        <v>43511.560416666667</v>
      </c>
      <c r="I48">
        <v>1.12456</v>
      </c>
      <c r="J48" s="447">
        <v>43514.447916666664</v>
      </c>
      <c r="K48">
        <v>1.1328000000000003</v>
      </c>
      <c r="L48">
        <v>253.69999999999891</v>
      </c>
      <c r="M48">
        <v>82.400000000001455</v>
      </c>
      <c r="N48">
        <v>25.629999999999995</v>
      </c>
      <c r="O48" s="394">
        <v>12.625</v>
      </c>
    </row>
    <row r="49" spans="1:15">
      <c r="A49">
        <v>48</v>
      </c>
      <c r="B49" t="s">
        <v>98</v>
      </c>
      <c r="C49">
        <v>1</v>
      </c>
      <c r="D49">
        <v>0.01</v>
      </c>
      <c r="E49">
        <v>0.01</v>
      </c>
      <c r="F49" s="447">
        <v>43500.620138888888</v>
      </c>
      <c r="G49">
        <v>1.1428100000000001</v>
      </c>
      <c r="H49" s="447">
        <v>43500.620138888888</v>
      </c>
      <c r="I49">
        <v>1.1428100000000001</v>
      </c>
      <c r="J49" s="447">
        <v>43501.364583333336</v>
      </c>
      <c r="K49">
        <v>1.14133</v>
      </c>
      <c r="L49">
        <v>0</v>
      </c>
      <c r="M49">
        <v>14.800000000001091</v>
      </c>
      <c r="N49">
        <v>1.53</v>
      </c>
      <c r="O49" s="394">
        <v>0.74444444444816327</v>
      </c>
    </row>
    <row r="50" spans="1:15">
      <c r="A50">
        <v>49</v>
      </c>
      <c r="B50" t="s">
        <v>98</v>
      </c>
      <c r="C50">
        <v>1</v>
      </c>
      <c r="D50">
        <v>0.01</v>
      </c>
      <c r="E50">
        <v>0.01</v>
      </c>
      <c r="F50" s="447">
        <v>43501.395833333336</v>
      </c>
      <c r="G50">
        <v>1.1419600000000001</v>
      </c>
      <c r="H50" s="447">
        <v>43501.395833333336</v>
      </c>
      <c r="I50">
        <v>1.1419600000000001</v>
      </c>
      <c r="J50" s="447">
        <v>43501.677777777775</v>
      </c>
      <c r="K50">
        <v>1.14046</v>
      </c>
      <c r="L50">
        <v>0</v>
      </c>
      <c r="M50">
        <v>15</v>
      </c>
      <c r="N50">
        <v>1.5</v>
      </c>
      <c r="O50" s="394">
        <v>0.28194444443943212</v>
      </c>
    </row>
    <row r="51" spans="1:1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43501.706250000003</v>
      </c>
      <c r="G51">
        <v>1.14035</v>
      </c>
      <c r="H51" s="447">
        <v>43501.706250000003</v>
      </c>
      <c r="I51">
        <v>1.14035</v>
      </c>
      <c r="J51" s="447">
        <v>43502.295138888891</v>
      </c>
      <c r="K51">
        <v>1.13872</v>
      </c>
      <c r="L51">
        <v>0</v>
      </c>
      <c r="M51">
        <v>16.300000000001091</v>
      </c>
      <c r="N51">
        <v>1.68</v>
      </c>
      <c r="O51" s="394">
        <v>0.58888888888759539</v>
      </c>
    </row>
    <row r="52" spans="1:1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43502.463888888888</v>
      </c>
      <c r="G52">
        <v>1.13896</v>
      </c>
      <c r="H52" s="447">
        <v>43502.463888888888</v>
      </c>
      <c r="I52">
        <v>1.13896</v>
      </c>
      <c r="J52" s="447">
        <v>43502.751388888886</v>
      </c>
      <c r="K52">
        <v>1.1372100000000001</v>
      </c>
      <c r="L52">
        <v>0</v>
      </c>
      <c r="M52">
        <v>17.5</v>
      </c>
      <c r="N52">
        <v>1.75</v>
      </c>
      <c r="O52" s="394">
        <v>0.28749999999854481</v>
      </c>
    </row>
    <row r="53" spans="1:1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43502.752083333333</v>
      </c>
      <c r="G53">
        <v>1.1370800000000001</v>
      </c>
      <c r="H53" s="447">
        <v>43502.752083333333</v>
      </c>
      <c r="I53">
        <v>1.1370800000000001</v>
      </c>
      <c r="J53" s="447">
        <v>43503.318055555559</v>
      </c>
      <c r="K53">
        <v>1.1355500000000001</v>
      </c>
      <c r="L53">
        <v>0</v>
      </c>
      <c r="M53">
        <v>15.300000000001091</v>
      </c>
      <c r="N53">
        <v>1.68</v>
      </c>
      <c r="O53" s="394">
        <v>0.56597222222626442</v>
      </c>
    </row>
    <row r="54" spans="1:1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43503.318055555559</v>
      </c>
      <c r="G54">
        <v>1.1355</v>
      </c>
      <c r="H54" s="447">
        <v>43503.318055555559</v>
      </c>
      <c r="I54">
        <v>1.1355</v>
      </c>
      <c r="J54" s="447">
        <v>43503.427083333336</v>
      </c>
      <c r="K54">
        <v>1.1336999999999999</v>
      </c>
      <c r="L54">
        <v>0</v>
      </c>
      <c r="M54">
        <v>18</v>
      </c>
      <c r="N54">
        <v>1.8</v>
      </c>
      <c r="O54" s="394">
        <v>0.10902777777664596</v>
      </c>
    </row>
    <row r="55" spans="1:1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43503.427083333336</v>
      </c>
      <c r="G55">
        <v>1.13365</v>
      </c>
      <c r="H55" s="447">
        <v>43503.427083333336</v>
      </c>
      <c r="I55">
        <v>1.13365</v>
      </c>
      <c r="J55" s="447">
        <v>43506.916666666664</v>
      </c>
      <c r="K55">
        <v>1.13215</v>
      </c>
      <c r="L55">
        <v>0</v>
      </c>
      <c r="M55">
        <v>15</v>
      </c>
      <c r="N55">
        <v>1.55</v>
      </c>
      <c r="O55" s="394">
        <v>1.4895833333284827</v>
      </c>
    </row>
    <row r="56" spans="1:1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43507.32708333333</v>
      </c>
      <c r="G56">
        <v>1.1316299999999999</v>
      </c>
      <c r="H56" s="447">
        <v>43507.32708333333</v>
      </c>
      <c r="I56">
        <v>1.1316299999999999</v>
      </c>
      <c r="J56" s="447">
        <v>43507.42083333333</v>
      </c>
      <c r="K56">
        <v>1.13005</v>
      </c>
      <c r="L56">
        <v>0</v>
      </c>
      <c r="M56">
        <v>15.799999999999272</v>
      </c>
      <c r="N56">
        <v>1.58</v>
      </c>
      <c r="O56" s="394">
        <v>9.375E-2</v>
      </c>
    </row>
    <row r="57" spans="1:15">
      <c r="A57">
        <v>56</v>
      </c>
      <c r="B57" t="s">
        <v>98</v>
      </c>
      <c r="C57">
        <v>1</v>
      </c>
      <c r="D57">
        <v>0.01</v>
      </c>
      <c r="E57">
        <v>0.01</v>
      </c>
      <c r="F57" s="447">
        <v>43507.506249999999</v>
      </c>
      <c r="G57">
        <v>1.13087</v>
      </c>
      <c r="H57" s="447">
        <v>43507.506249999999</v>
      </c>
      <c r="I57">
        <v>1.13087</v>
      </c>
      <c r="J57" s="447">
        <v>43507.59652777778</v>
      </c>
      <c r="K57">
        <v>1.12937</v>
      </c>
      <c r="L57">
        <v>0</v>
      </c>
      <c r="M57">
        <v>15</v>
      </c>
      <c r="N57">
        <v>1.5</v>
      </c>
      <c r="O57" s="394">
        <v>9.0277777781011537E-2</v>
      </c>
    </row>
    <row r="58" spans="1:15">
      <c r="A58">
        <v>57</v>
      </c>
      <c r="B58" t="s">
        <v>98</v>
      </c>
      <c r="C58">
        <v>1</v>
      </c>
      <c r="D58">
        <v>0.01</v>
      </c>
      <c r="E58">
        <v>0.01</v>
      </c>
      <c r="F58" s="447">
        <v>43507.59652777778</v>
      </c>
      <c r="G58">
        <v>1.1293200000000001</v>
      </c>
      <c r="H58" s="447">
        <v>43507.59652777778</v>
      </c>
      <c r="I58">
        <v>1.1293200000000001</v>
      </c>
      <c r="J58" s="447">
        <v>43507.65347222222</v>
      </c>
      <c r="K58">
        <v>1.1274900000000001</v>
      </c>
      <c r="L58">
        <v>0</v>
      </c>
      <c r="M58">
        <v>18.299999999999272</v>
      </c>
      <c r="N58">
        <v>1.83</v>
      </c>
      <c r="O58" s="394">
        <v>5.694444444088731E-2</v>
      </c>
    </row>
    <row r="59" spans="1:1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43507.65347222222</v>
      </c>
      <c r="G59">
        <v>1.12744</v>
      </c>
      <c r="H59" s="447">
        <v>43507.65347222222</v>
      </c>
      <c r="I59">
        <v>1.12744</v>
      </c>
      <c r="J59" s="447">
        <v>43508.366666666669</v>
      </c>
      <c r="K59">
        <v>1.1259399999999999</v>
      </c>
      <c r="L59">
        <v>0</v>
      </c>
      <c r="M59">
        <v>15</v>
      </c>
      <c r="N59">
        <v>1.55</v>
      </c>
      <c r="O59" s="394">
        <v>0.71319444444816327</v>
      </c>
    </row>
    <row r="60" spans="1:15">
      <c r="A60">
        <v>59</v>
      </c>
      <c r="B60" t="s">
        <v>98</v>
      </c>
      <c r="C60">
        <v>3</v>
      </c>
      <c r="D60">
        <v>0.02</v>
      </c>
      <c r="E60">
        <v>0.04</v>
      </c>
      <c r="F60" s="447">
        <v>43508.390277777777</v>
      </c>
      <c r="G60">
        <v>1.1265799999999999</v>
      </c>
      <c r="H60" s="447">
        <v>43508.756944444445</v>
      </c>
      <c r="I60">
        <v>1.1338999999999999</v>
      </c>
      <c r="J60" s="447">
        <v>43509.565972222219</v>
      </c>
      <c r="K60">
        <v>1.12917</v>
      </c>
      <c r="L60">
        <v>73.199999999998909</v>
      </c>
      <c r="M60">
        <v>47.299999999997453</v>
      </c>
      <c r="N60">
        <v>8.0500000000000007</v>
      </c>
      <c r="O60" s="394">
        <v>1.1756944444423425</v>
      </c>
    </row>
    <row r="61" spans="1:15">
      <c r="A61">
        <v>60</v>
      </c>
      <c r="B61" t="s">
        <v>98</v>
      </c>
      <c r="C61">
        <v>1</v>
      </c>
      <c r="D61">
        <v>0.01</v>
      </c>
      <c r="E61">
        <v>0.01</v>
      </c>
      <c r="F61" s="447">
        <v>43509.565972222219</v>
      </c>
      <c r="G61">
        <v>1.12913</v>
      </c>
      <c r="H61" s="447">
        <v>43509.565972222219</v>
      </c>
      <c r="I61">
        <v>1.12913</v>
      </c>
      <c r="J61" s="447">
        <v>43509.731249999997</v>
      </c>
      <c r="K61">
        <v>1.12761</v>
      </c>
      <c r="L61">
        <v>0</v>
      </c>
      <c r="M61">
        <v>15.199999999998909</v>
      </c>
      <c r="N61">
        <v>1.52</v>
      </c>
      <c r="O61" s="394">
        <v>0.16527777777810115</v>
      </c>
    </row>
    <row r="62" spans="1:15">
      <c r="A62">
        <v>61</v>
      </c>
      <c r="B62" t="s">
        <v>98</v>
      </c>
      <c r="C62">
        <v>1</v>
      </c>
      <c r="D62">
        <v>0.01</v>
      </c>
      <c r="E62">
        <v>0.01</v>
      </c>
      <c r="F62" s="447">
        <v>43509.809027777781</v>
      </c>
      <c r="G62">
        <v>1.12677</v>
      </c>
      <c r="H62" s="447">
        <v>43509.809027777781</v>
      </c>
      <c r="I62">
        <v>1.12677</v>
      </c>
      <c r="J62" s="447">
        <v>43509.943055555559</v>
      </c>
      <c r="K62">
        <v>1.1251100000000001</v>
      </c>
      <c r="L62">
        <v>0</v>
      </c>
      <c r="M62">
        <v>16.600000000000364</v>
      </c>
      <c r="N62">
        <v>1.66</v>
      </c>
      <c r="O62" s="394">
        <v>0.13402777777810115</v>
      </c>
    </row>
    <row r="63" spans="1:15">
      <c r="A63">
        <v>62</v>
      </c>
      <c r="B63" t="s">
        <v>98</v>
      </c>
      <c r="C63">
        <v>2</v>
      </c>
      <c r="D63">
        <v>0.01</v>
      </c>
      <c r="E63">
        <v>0.02</v>
      </c>
      <c r="F63" s="447">
        <v>43509.943055555559</v>
      </c>
      <c r="G63">
        <v>1.12507</v>
      </c>
      <c r="H63" s="447">
        <v>43510.3125</v>
      </c>
      <c r="I63">
        <v>1.12866</v>
      </c>
      <c r="J63" s="447">
        <v>43510.361805555556</v>
      </c>
      <c r="K63">
        <v>1.1251</v>
      </c>
      <c r="L63">
        <v>35.899999999999636</v>
      </c>
      <c r="M63">
        <v>35.600000000000364</v>
      </c>
      <c r="N63">
        <v>3.68</v>
      </c>
      <c r="O63" s="394">
        <v>0.41874999999708962</v>
      </c>
    </row>
    <row r="64" spans="1:15">
      <c r="A64">
        <v>63</v>
      </c>
      <c r="B64" t="s">
        <v>98</v>
      </c>
      <c r="C64">
        <v>2</v>
      </c>
      <c r="D64">
        <v>0.01</v>
      </c>
      <c r="E64">
        <v>0.02</v>
      </c>
      <c r="F64" s="447">
        <v>43510.362500000003</v>
      </c>
      <c r="G64">
        <v>1.1249899999999999</v>
      </c>
      <c r="H64" s="447">
        <v>43510.566666666666</v>
      </c>
      <c r="I64">
        <v>1.13053</v>
      </c>
      <c r="J64" s="447">
        <v>43511.539583333331</v>
      </c>
      <c r="K64">
        <v>1.12601</v>
      </c>
      <c r="L64">
        <v>55.400000000001455</v>
      </c>
      <c r="M64">
        <v>45.200000000000728</v>
      </c>
      <c r="N64">
        <v>3.6000000000000005</v>
      </c>
      <c r="O64" s="394">
        <v>1.1770833333284827</v>
      </c>
    </row>
    <row r="65" spans="1:15">
      <c r="A65">
        <v>64</v>
      </c>
      <c r="B65" t="s">
        <v>98</v>
      </c>
      <c r="C65">
        <v>1</v>
      </c>
      <c r="D65">
        <v>0.01</v>
      </c>
      <c r="E65">
        <v>0.01</v>
      </c>
      <c r="F65" s="447">
        <v>43511.540277777778</v>
      </c>
      <c r="G65">
        <v>1.12592</v>
      </c>
      <c r="H65" s="447">
        <v>43511.540277777778</v>
      </c>
      <c r="I65">
        <v>1.12592</v>
      </c>
      <c r="J65" s="447">
        <v>43511.560416666667</v>
      </c>
      <c r="K65">
        <v>1.1243799999999999</v>
      </c>
      <c r="L65">
        <v>0</v>
      </c>
      <c r="M65">
        <v>15.400000000001455</v>
      </c>
      <c r="N65">
        <v>1.54</v>
      </c>
      <c r="O65" s="394">
        <v>2.0138888889050577E-2</v>
      </c>
    </row>
    <row r="66" spans="1:15">
      <c r="A66">
        <v>65</v>
      </c>
      <c r="B66" t="s">
        <v>98</v>
      </c>
      <c r="C66">
        <v>5</v>
      </c>
      <c r="D66">
        <v>0.03</v>
      </c>
      <c r="E66">
        <v>0.09</v>
      </c>
      <c r="F66" s="447">
        <v>43511.560416666667</v>
      </c>
      <c r="G66">
        <v>1.1243099999999999</v>
      </c>
      <c r="H66" s="447">
        <v>43522.811111111114</v>
      </c>
      <c r="I66">
        <v>1.1391800000000001</v>
      </c>
      <c r="J66" s="447">
        <v>43528.645833333336</v>
      </c>
      <c r="K66">
        <v>1.1313800000000001</v>
      </c>
      <c r="L66">
        <v>148.70000000000255</v>
      </c>
      <c r="M66">
        <v>78</v>
      </c>
      <c r="N66">
        <v>26.919999999999998</v>
      </c>
      <c r="O66" s="394">
        <v>11.085416666668607</v>
      </c>
    </row>
    <row r="67" spans="1:1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43515.329861111109</v>
      </c>
      <c r="G67">
        <v>1.1301600000000001</v>
      </c>
      <c r="H67" s="447">
        <v>43515.329861111109</v>
      </c>
      <c r="I67">
        <v>1.1301600000000001</v>
      </c>
      <c r="J67" s="447">
        <v>43515.354166666664</v>
      </c>
      <c r="K67">
        <v>1.13185</v>
      </c>
      <c r="L67">
        <v>0</v>
      </c>
      <c r="M67">
        <v>16.899999999999636</v>
      </c>
      <c r="N67">
        <v>1.69</v>
      </c>
      <c r="O67" s="394">
        <v>2.4305555554747116E-2</v>
      </c>
    </row>
    <row r="68" spans="1:15">
      <c r="A68">
        <v>67</v>
      </c>
      <c r="B68" t="s">
        <v>97</v>
      </c>
      <c r="C68">
        <v>2</v>
      </c>
      <c r="D68">
        <v>0.01</v>
      </c>
      <c r="E68">
        <v>0.02</v>
      </c>
      <c r="F68" s="447">
        <v>43515.354166666664</v>
      </c>
      <c r="G68">
        <v>1.1318900000000001</v>
      </c>
      <c r="H68" s="447">
        <v>43515.472916666666</v>
      </c>
      <c r="I68">
        <v>1.12836</v>
      </c>
      <c r="J68" s="447">
        <v>43515.615972222222</v>
      </c>
      <c r="K68">
        <v>1.13167</v>
      </c>
      <c r="L68">
        <v>35.300000000001091</v>
      </c>
      <c r="M68">
        <v>33.099999999998545</v>
      </c>
      <c r="N68">
        <v>3.09</v>
      </c>
      <c r="O68" s="394">
        <v>0.2618055555576575</v>
      </c>
    </row>
    <row r="69" spans="1:1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43515.618750000001</v>
      </c>
      <c r="G69">
        <v>1.1319300000000001</v>
      </c>
      <c r="H69" s="447">
        <v>43515.618750000001</v>
      </c>
      <c r="I69">
        <v>1.1319300000000001</v>
      </c>
      <c r="J69" s="447">
        <v>43515.665972222225</v>
      </c>
      <c r="K69">
        <v>1.13351</v>
      </c>
      <c r="L69">
        <v>0</v>
      </c>
      <c r="M69">
        <v>15.799999999999272</v>
      </c>
      <c r="N69">
        <v>1.58</v>
      </c>
      <c r="O69" s="394">
        <v>4.7222222223354038E-2</v>
      </c>
    </row>
    <row r="70" spans="1:1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43515.720833333333</v>
      </c>
      <c r="G70">
        <v>1.1329499999999999</v>
      </c>
      <c r="H70" s="447">
        <v>43515.720833333333</v>
      </c>
      <c r="I70">
        <v>1.1329499999999999</v>
      </c>
      <c r="J70" s="447">
        <v>43515.729166666664</v>
      </c>
      <c r="K70">
        <v>1.13445</v>
      </c>
      <c r="L70">
        <v>0</v>
      </c>
      <c r="M70">
        <v>15.000000000001819</v>
      </c>
      <c r="N70">
        <v>1.5</v>
      </c>
      <c r="O70" s="394">
        <v>8.333333331393078E-3</v>
      </c>
    </row>
    <row r="71" spans="1:15">
      <c r="A71">
        <v>70</v>
      </c>
      <c r="B71" t="s">
        <v>97</v>
      </c>
      <c r="C71">
        <v>1</v>
      </c>
      <c r="D71">
        <v>0.01</v>
      </c>
      <c r="E71">
        <v>0.01</v>
      </c>
      <c r="F71" s="447">
        <v>43515.729166666664</v>
      </c>
      <c r="G71">
        <v>1.1345000000000001</v>
      </c>
      <c r="H71" s="447">
        <v>43515.729166666664</v>
      </c>
      <c r="I71">
        <v>1.1345000000000001</v>
      </c>
      <c r="J71" s="447">
        <v>43516.675000000003</v>
      </c>
      <c r="K71">
        <v>1.13558</v>
      </c>
      <c r="L71">
        <v>0</v>
      </c>
      <c r="M71">
        <v>10.800000000001091</v>
      </c>
      <c r="N71">
        <v>0.94</v>
      </c>
      <c r="O71" s="394">
        <v>0.94583333333866904</v>
      </c>
    </row>
    <row r="72" spans="1:15">
      <c r="A72">
        <v>71</v>
      </c>
      <c r="B72" t="s">
        <v>97</v>
      </c>
      <c r="C72">
        <v>2</v>
      </c>
      <c r="D72">
        <v>0.01</v>
      </c>
      <c r="E72">
        <v>0.02</v>
      </c>
      <c r="F72" s="447">
        <v>43516.702777777777</v>
      </c>
      <c r="G72">
        <v>1.13693</v>
      </c>
      <c r="H72" s="447">
        <v>43517.06527777778</v>
      </c>
      <c r="I72">
        <v>1.1333500000000001</v>
      </c>
      <c r="J72" s="447">
        <v>43521.45</v>
      </c>
      <c r="K72">
        <v>1.13663</v>
      </c>
      <c r="L72">
        <v>35.799999999999272</v>
      </c>
      <c r="M72">
        <v>32.800000000001091</v>
      </c>
      <c r="N72">
        <v>1.9700000000000002</v>
      </c>
      <c r="O72" s="394">
        <v>2.7472222222204437</v>
      </c>
    </row>
    <row r="73" spans="1:15">
      <c r="A73">
        <v>72</v>
      </c>
      <c r="B73" t="s">
        <v>97</v>
      </c>
      <c r="C73">
        <v>1</v>
      </c>
      <c r="D73">
        <v>0.01</v>
      </c>
      <c r="E73">
        <v>0.01</v>
      </c>
      <c r="F73" s="447">
        <v>43521.45</v>
      </c>
      <c r="G73">
        <v>1.13669</v>
      </c>
      <c r="H73" s="447">
        <v>43521.45</v>
      </c>
      <c r="I73">
        <v>1.13669</v>
      </c>
      <c r="J73" s="447">
        <v>43522.795138888891</v>
      </c>
      <c r="K73">
        <v>1.13832</v>
      </c>
      <c r="L73">
        <v>0</v>
      </c>
      <c r="M73">
        <v>16.300000000001091</v>
      </c>
      <c r="N73">
        <v>1.49</v>
      </c>
      <c r="O73" s="394">
        <v>1.3451388888934162</v>
      </c>
    </row>
    <row r="74" spans="1:15">
      <c r="A74">
        <v>73</v>
      </c>
      <c r="B74" t="s">
        <v>97</v>
      </c>
      <c r="C74">
        <v>1</v>
      </c>
      <c r="D74">
        <v>0.01</v>
      </c>
      <c r="E74">
        <v>0.01</v>
      </c>
      <c r="F74" s="447">
        <v>43522.796527777777</v>
      </c>
      <c r="G74">
        <v>1.1386799999999999</v>
      </c>
      <c r="H74" s="447">
        <v>43522.796527777777</v>
      </c>
      <c r="I74">
        <v>1.1386799999999999</v>
      </c>
      <c r="J74" s="447">
        <v>43522.822222222225</v>
      </c>
      <c r="K74">
        <v>1.13988</v>
      </c>
      <c r="L74">
        <v>0</v>
      </c>
      <c r="M74">
        <v>12</v>
      </c>
      <c r="N74">
        <v>1.2</v>
      </c>
      <c r="O74" s="394">
        <v>2.5694444448163267E-2</v>
      </c>
    </row>
    <row r="75" spans="1:15">
      <c r="A75">
        <v>74</v>
      </c>
      <c r="B75" t="s">
        <v>97</v>
      </c>
      <c r="C75">
        <v>1</v>
      </c>
      <c r="D75">
        <v>0.01</v>
      </c>
      <c r="E75">
        <v>0.01</v>
      </c>
      <c r="F75" s="447">
        <v>43523.316666666666</v>
      </c>
      <c r="G75">
        <v>1.13808</v>
      </c>
      <c r="H75" s="447">
        <v>43523.316666666666</v>
      </c>
      <c r="I75">
        <v>1.13808</v>
      </c>
      <c r="J75" s="447">
        <v>43523.379861111112</v>
      </c>
      <c r="K75">
        <v>1.13951</v>
      </c>
      <c r="L75">
        <v>0</v>
      </c>
      <c r="M75">
        <v>14.300000000001091</v>
      </c>
      <c r="N75">
        <v>1.43</v>
      </c>
      <c r="O75" s="394">
        <v>6.3194444446708076E-2</v>
      </c>
    </row>
    <row r="76" spans="1:15">
      <c r="A76">
        <v>75</v>
      </c>
      <c r="B76" t="s">
        <v>97</v>
      </c>
      <c r="C76">
        <v>2</v>
      </c>
      <c r="D76">
        <v>0.01</v>
      </c>
      <c r="E76">
        <v>0.02</v>
      </c>
      <c r="F76" s="447">
        <v>43523.489583333336</v>
      </c>
      <c r="G76">
        <v>1.13994</v>
      </c>
      <c r="H76" s="447">
        <v>43523.689583333333</v>
      </c>
      <c r="I76">
        <v>1.1363799999999999</v>
      </c>
      <c r="J76" s="447">
        <v>43524.425000000003</v>
      </c>
      <c r="K76">
        <v>1.13975</v>
      </c>
      <c r="L76">
        <v>35.600000000000364</v>
      </c>
      <c r="M76">
        <v>33.700000000000728</v>
      </c>
      <c r="N76">
        <v>2.3199999999999998</v>
      </c>
      <c r="O76" s="394">
        <v>0.93541666666715173</v>
      </c>
    </row>
    <row r="77" spans="1:15">
      <c r="A77">
        <v>76</v>
      </c>
      <c r="B77" t="s">
        <v>97</v>
      </c>
      <c r="C77">
        <v>2</v>
      </c>
      <c r="D77">
        <v>0.01</v>
      </c>
      <c r="E77">
        <v>0.02</v>
      </c>
      <c r="F77" s="447">
        <v>43524.447222222225</v>
      </c>
      <c r="G77">
        <v>1.1405099999999999</v>
      </c>
      <c r="H77" s="447">
        <v>43524.63958333333</v>
      </c>
      <c r="I77">
        <v>1.1367799999999999</v>
      </c>
      <c r="J77" s="447">
        <v>43525.627083333333</v>
      </c>
      <c r="K77">
        <v>1.14035</v>
      </c>
      <c r="L77">
        <v>37.299999999999272</v>
      </c>
      <c r="M77">
        <v>35.700000000000728</v>
      </c>
      <c r="N77">
        <v>3.1300000000000003</v>
      </c>
      <c r="O77" s="394">
        <v>1.179861111108039</v>
      </c>
    </row>
    <row r="78" spans="1:15">
      <c r="A78">
        <v>77</v>
      </c>
      <c r="B78" t="s">
        <v>97</v>
      </c>
      <c r="C78">
        <v>6</v>
      </c>
      <c r="D78">
        <v>0.04</v>
      </c>
      <c r="E78">
        <v>0.13</v>
      </c>
      <c r="F78" s="447">
        <v>43525.640277777777</v>
      </c>
      <c r="G78">
        <v>1.13961</v>
      </c>
      <c r="H78" s="447">
        <v>43531.704861111109</v>
      </c>
      <c r="I78">
        <v>1.1212599999999999</v>
      </c>
      <c r="J78" s="447">
        <v>43536.698611111111</v>
      </c>
      <c r="K78">
        <v>1.12948</v>
      </c>
      <c r="L78">
        <v>183.50000000000182</v>
      </c>
      <c r="M78">
        <v>82.200000000002547</v>
      </c>
      <c r="N78">
        <v>14.730000000000004</v>
      </c>
      <c r="O78" s="394">
        <v>7.0583333333343035</v>
      </c>
    </row>
    <row r="79" spans="1:15">
      <c r="A79">
        <v>78</v>
      </c>
      <c r="B79" t="s">
        <v>98</v>
      </c>
      <c r="C79">
        <v>1</v>
      </c>
      <c r="D79">
        <v>0.01</v>
      </c>
      <c r="E79">
        <v>0.01</v>
      </c>
      <c r="F79" s="447">
        <v>43528.645833333336</v>
      </c>
      <c r="G79">
        <v>1.1313500000000001</v>
      </c>
      <c r="H79" s="447">
        <v>43528.645833333336</v>
      </c>
      <c r="I79">
        <v>1.1313500000000001</v>
      </c>
      <c r="J79" s="447">
        <v>43529.644444444442</v>
      </c>
      <c r="K79">
        <v>1.1294299999999999</v>
      </c>
      <c r="L79">
        <v>0</v>
      </c>
      <c r="M79">
        <v>19.200000000000728</v>
      </c>
      <c r="N79">
        <v>1.97</v>
      </c>
      <c r="O79" s="394">
        <v>0.99861111110658385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43529.644444444442</v>
      </c>
      <c r="G80">
        <v>1.12937</v>
      </c>
      <c r="H80" s="447">
        <v>43529.644444444442</v>
      </c>
      <c r="I80">
        <v>1.12937</v>
      </c>
      <c r="J80" s="447">
        <v>43531.548611111109</v>
      </c>
      <c r="K80">
        <v>1.1277200000000001</v>
      </c>
      <c r="L80">
        <v>0</v>
      </c>
      <c r="M80">
        <v>16.5</v>
      </c>
      <c r="N80">
        <v>1.85</v>
      </c>
      <c r="O80" s="394">
        <v>1.9041666666671517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43531.548611111109</v>
      </c>
      <c r="G81">
        <v>1.12767</v>
      </c>
      <c r="H81" s="447">
        <v>43531.548611111109</v>
      </c>
      <c r="I81">
        <v>1.12767</v>
      </c>
      <c r="J81" s="447">
        <v>43531.564583333333</v>
      </c>
      <c r="K81">
        <v>1.1261399999999999</v>
      </c>
      <c r="L81">
        <v>0</v>
      </c>
      <c r="M81">
        <v>15.299999999999272</v>
      </c>
      <c r="N81">
        <v>1.53</v>
      </c>
      <c r="O81" s="394">
        <v>1.5972222223354038E-2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43531.564583333333</v>
      </c>
      <c r="G82">
        <v>1.1261099999999999</v>
      </c>
      <c r="H82" s="447">
        <v>43531.564583333333</v>
      </c>
      <c r="I82">
        <v>1.1261099999999999</v>
      </c>
      <c r="J82" s="447">
        <v>43531.589583333334</v>
      </c>
      <c r="K82">
        <v>1.1246100000000001</v>
      </c>
      <c r="L82">
        <v>0</v>
      </c>
      <c r="M82">
        <v>14.999999999998181</v>
      </c>
      <c r="N82">
        <v>1.5</v>
      </c>
      <c r="O82" s="394">
        <v>2.5000000001455192E-2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43531.589583333334</v>
      </c>
      <c r="G83">
        <v>1.12456</v>
      </c>
      <c r="H83" s="447">
        <v>43531.589583333334</v>
      </c>
      <c r="I83">
        <v>1.12456</v>
      </c>
      <c r="J83" s="447">
        <v>43531.624305555553</v>
      </c>
      <c r="K83">
        <v>1.12307</v>
      </c>
      <c r="L83">
        <v>0</v>
      </c>
      <c r="M83">
        <v>14.899999999999636</v>
      </c>
      <c r="N83">
        <v>1.49</v>
      </c>
      <c r="O83" s="394">
        <v>3.4722222218988463E-2</v>
      </c>
    </row>
    <row r="84" spans="1:1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43531.65902777778</v>
      </c>
      <c r="G84">
        <v>1.1235200000000001</v>
      </c>
      <c r="H84" s="447">
        <v>43531.65902777778</v>
      </c>
      <c r="I84">
        <v>1.1235200000000001</v>
      </c>
      <c r="J84" s="447">
        <v>43531.692361111112</v>
      </c>
      <c r="K84">
        <v>1.1219300000000001</v>
      </c>
      <c r="L84">
        <v>0</v>
      </c>
      <c r="M84">
        <v>15.899999999999636</v>
      </c>
      <c r="N84">
        <v>1.59</v>
      </c>
      <c r="O84" s="394">
        <v>3.3333333332848269E-2</v>
      </c>
    </row>
    <row r="85" spans="1:15">
      <c r="A85">
        <v>84</v>
      </c>
      <c r="B85" t="s">
        <v>98</v>
      </c>
      <c r="C85">
        <v>1</v>
      </c>
      <c r="D85">
        <v>0.01</v>
      </c>
      <c r="E85">
        <v>0.01</v>
      </c>
      <c r="F85" s="447">
        <v>43531.692361111112</v>
      </c>
      <c r="G85">
        <v>1.12188</v>
      </c>
      <c r="H85" s="447">
        <v>43531.692361111112</v>
      </c>
      <c r="I85">
        <v>1.12188</v>
      </c>
      <c r="J85" s="447">
        <v>43531.819444444445</v>
      </c>
      <c r="K85">
        <v>1.1186700000000001</v>
      </c>
      <c r="L85">
        <v>0</v>
      </c>
      <c r="M85">
        <v>32.099999999998545</v>
      </c>
      <c r="N85">
        <v>3.21</v>
      </c>
      <c r="O85" s="394">
        <v>0.12708333333284827</v>
      </c>
    </row>
    <row r="86" spans="1:15">
      <c r="A86">
        <v>85</v>
      </c>
      <c r="B86" t="s">
        <v>98</v>
      </c>
      <c r="C86">
        <v>8</v>
      </c>
      <c r="D86">
        <v>0.11</v>
      </c>
      <c r="E86">
        <v>0.3</v>
      </c>
      <c r="F86" s="447">
        <v>43532.004861111112</v>
      </c>
      <c r="G86">
        <v>1.1186199999999999</v>
      </c>
      <c r="H86" s="447">
        <v>43544.775000000001</v>
      </c>
      <c r="I86">
        <v>1.14425</v>
      </c>
      <c r="J86" s="447">
        <v>43545.648611111108</v>
      </c>
      <c r="K86">
        <v>1.1357600000000001</v>
      </c>
      <c r="L86">
        <v>256.30000000000109</v>
      </c>
      <c r="M86">
        <v>84.899999999999636</v>
      </c>
      <c r="N86">
        <v>61.629999999999995</v>
      </c>
      <c r="O86" s="394">
        <v>9.6437499999956344</v>
      </c>
    </row>
    <row r="87" spans="1:1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43536.811111111114</v>
      </c>
      <c r="G87">
        <v>1.1303000000000001</v>
      </c>
      <c r="H87" s="447">
        <v>43536.811111111114</v>
      </c>
      <c r="I87">
        <v>1.1303000000000001</v>
      </c>
      <c r="J87" s="447">
        <v>43537.788888888892</v>
      </c>
      <c r="K87">
        <v>1.13243</v>
      </c>
      <c r="L87">
        <v>0</v>
      </c>
      <c r="M87">
        <v>21.300000000001091</v>
      </c>
      <c r="N87">
        <v>1.99</v>
      </c>
      <c r="O87" s="394">
        <v>0.97777777777810115</v>
      </c>
    </row>
    <row r="88" spans="1:1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43537.788888888892</v>
      </c>
      <c r="G88">
        <v>1.1324799999999999</v>
      </c>
      <c r="H88" s="447">
        <v>43537.788888888892</v>
      </c>
      <c r="I88">
        <v>1.1324799999999999</v>
      </c>
      <c r="J88" s="447">
        <v>43539.593055555553</v>
      </c>
      <c r="K88">
        <v>1.1340399999999999</v>
      </c>
      <c r="L88">
        <v>0</v>
      </c>
      <c r="M88">
        <v>15.600000000000364</v>
      </c>
      <c r="N88">
        <v>0.99</v>
      </c>
      <c r="O88" s="394">
        <v>1.804166666661331</v>
      </c>
    </row>
    <row r="89" spans="1:1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43539.593055555553</v>
      </c>
      <c r="G89">
        <v>1.1341399999999999</v>
      </c>
      <c r="H89" s="447">
        <v>43539.593055555553</v>
      </c>
      <c r="I89">
        <v>1.1341399999999999</v>
      </c>
      <c r="J89" s="447">
        <v>43542.468055555553</v>
      </c>
      <c r="K89">
        <v>1.1356900000000001</v>
      </c>
      <c r="L89">
        <v>0</v>
      </c>
      <c r="M89">
        <v>15.500000000001819</v>
      </c>
      <c r="N89">
        <v>1.41</v>
      </c>
      <c r="O89" s="394">
        <v>0.875</v>
      </c>
    </row>
    <row r="90" spans="1:1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43543.334722222222</v>
      </c>
      <c r="G90">
        <v>1.1351199999999999</v>
      </c>
      <c r="H90" s="447">
        <v>43543.334722222222</v>
      </c>
      <c r="I90">
        <v>1.1351199999999999</v>
      </c>
      <c r="J90" s="447">
        <v>43544.750694444447</v>
      </c>
      <c r="K90">
        <v>1.13771</v>
      </c>
      <c r="L90">
        <v>0</v>
      </c>
      <c r="M90">
        <v>25.900000000001455</v>
      </c>
      <c r="N90">
        <v>2.4500000000000002</v>
      </c>
      <c r="O90" s="394">
        <v>1.4159722222248092</v>
      </c>
    </row>
    <row r="91" spans="1:15">
      <c r="A91">
        <v>90</v>
      </c>
      <c r="B91" t="s">
        <v>97</v>
      </c>
      <c r="C91">
        <v>1</v>
      </c>
      <c r="D91">
        <v>0.01</v>
      </c>
      <c r="E91">
        <v>0.01</v>
      </c>
      <c r="F91" s="447">
        <v>43544.754861111112</v>
      </c>
      <c r="G91">
        <v>1.1412199999999999</v>
      </c>
      <c r="H91" s="447">
        <v>43544.754861111112</v>
      </c>
      <c r="I91">
        <v>1.1412199999999999</v>
      </c>
      <c r="J91" s="447">
        <v>43544.774305555555</v>
      </c>
      <c r="K91">
        <v>1.14394</v>
      </c>
      <c r="L91">
        <v>0</v>
      </c>
      <c r="M91">
        <v>27.200000000000728</v>
      </c>
      <c r="N91">
        <v>2.72</v>
      </c>
      <c r="O91" s="394">
        <v>1.9444444442342501E-2</v>
      </c>
    </row>
    <row r="92" spans="1:15">
      <c r="A92">
        <v>91</v>
      </c>
      <c r="B92" t="s">
        <v>97</v>
      </c>
      <c r="C92">
        <v>7</v>
      </c>
      <c r="D92">
        <v>0.06</v>
      </c>
      <c r="E92">
        <v>0.19</v>
      </c>
      <c r="F92" s="447">
        <v>43544.774305555555</v>
      </c>
      <c r="G92">
        <v>1.14401</v>
      </c>
      <c r="H92" s="447">
        <v>43556.668749999997</v>
      </c>
      <c r="I92">
        <v>1.12079</v>
      </c>
      <c r="J92" s="447">
        <v>43567.36041666667</v>
      </c>
      <c r="K92">
        <v>1.1307199999999999</v>
      </c>
      <c r="L92">
        <v>232.20000000000073</v>
      </c>
      <c r="M92">
        <v>99.299999999999272</v>
      </c>
      <c r="N92">
        <v>7.1300000000000026</v>
      </c>
      <c r="O92" s="394">
        <v>16.586111111115315</v>
      </c>
    </row>
    <row r="93" spans="1:15">
      <c r="A93">
        <v>92</v>
      </c>
      <c r="B93" t="s">
        <v>98</v>
      </c>
      <c r="C93">
        <v>1</v>
      </c>
      <c r="D93">
        <v>0.01</v>
      </c>
      <c r="E93">
        <v>0.01</v>
      </c>
      <c r="F93" s="447">
        <v>43545.648611111108</v>
      </c>
      <c r="G93">
        <v>1.1356900000000001</v>
      </c>
      <c r="H93" s="447">
        <v>43545.648611111108</v>
      </c>
      <c r="I93">
        <v>1.1356900000000001</v>
      </c>
      <c r="J93" s="447">
        <v>43546.355555555558</v>
      </c>
      <c r="K93">
        <v>1.1329800000000001</v>
      </c>
      <c r="L93">
        <v>0</v>
      </c>
      <c r="M93">
        <v>27.100000000000364</v>
      </c>
      <c r="N93">
        <v>2.76</v>
      </c>
      <c r="O93" s="394">
        <v>0.70694444444961846</v>
      </c>
    </row>
    <row r="94" spans="1:1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43546.359027777777</v>
      </c>
      <c r="G94">
        <v>1.1311899999999999</v>
      </c>
      <c r="H94" s="447">
        <v>43546.359027777777</v>
      </c>
      <c r="I94">
        <v>1.1311899999999999</v>
      </c>
      <c r="J94" s="447">
        <v>43546.365972222222</v>
      </c>
      <c r="K94">
        <v>1.12941</v>
      </c>
      <c r="L94">
        <v>0</v>
      </c>
      <c r="M94">
        <v>17.799999999999272</v>
      </c>
      <c r="N94">
        <v>1.78</v>
      </c>
      <c r="O94" s="394">
        <v>6.9444444452528842E-3</v>
      </c>
    </row>
    <row r="95" spans="1:15">
      <c r="A95">
        <v>94</v>
      </c>
      <c r="B95" t="s">
        <v>98</v>
      </c>
      <c r="C95">
        <v>1</v>
      </c>
      <c r="D95">
        <v>0.01</v>
      </c>
      <c r="E95">
        <v>0.01</v>
      </c>
      <c r="F95" s="447">
        <v>43546.384027777778</v>
      </c>
      <c r="G95">
        <v>1.13052</v>
      </c>
      <c r="H95" s="447">
        <v>43546.384027777778</v>
      </c>
      <c r="I95">
        <v>1.13052</v>
      </c>
      <c r="J95" s="447">
        <v>43546.601388888892</v>
      </c>
      <c r="K95">
        <v>1.1290100000000001</v>
      </c>
      <c r="L95">
        <v>0</v>
      </c>
      <c r="M95">
        <v>15.099999999998545</v>
      </c>
      <c r="N95">
        <v>1.51</v>
      </c>
      <c r="O95" s="394">
        <v>0.21736111111385981</v>
      </c>
    </row>
    <row r="96" spans="1:15">
      <c r="A96">
        <v>95</v>
      </c>
      <c r="B96" t="s">
        <v>98</v>
      </c>
      <c r="C96">
        <v>2</v>
      </c>
      <c r="D96">
        <v>0.01</v>
      </c>
      <c r="E96">
        <v>0.02</v>
      </c>
      <c r="F96" s="447">
        <v>43546.601388888892</v>
      </c>
      <c r="G96">
        <v>1.12897</v>
      </c>
      <c r="H96" s="447">
        <v>43549.552083333336</v>
      </c>
      <c r="I96">
        <v>1.1324700000000001</v>
      </c>
      <c r="J96" s="447">
        <v>43550.534722222219</v>
      </c>
      <c r="K96">
        <v>1.1292</v>
      </c>
      <c r="L96">
        <v>35</v>
      </c>
      <c r="M96">
        <v>32.700000000000728</v>
      </c>
      <c r="N96">
        <v>3.19</v>
      </c>
      <c r="O96" s="394">
        <v>1.9333333333270275</v>
      </c>
    </row>
    <row r="97" spans="1:1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43550.552777777775</v>
      </c>
      <c r="G97">
        <v>1.12886</v>
      </c>
      <c r="H97" s="447">
        <v>43550.552777777775</v>
      </c>
      <c r="I97">
        <v>1.12886</v>
      </c>
      <c r="J97" s="447">
        <v>43550.817361111112</v>
      </c>
      <c r="K97">
        <v>1.12731</v>
      </c>
      <c r="L97">
        <v>0</v>
      </c>
      <c r="M97">
        <v>15.5</v>
      </c>
      <c r="N97">
        <v>1.55</v>
      </c>
      <c r="O97" s="394">
        <v>0.26458333333721384</v>
      </c>
    </row>
    <row r="98" spans="1:1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43550.830555555556</v>
      </c>
      <c r="G98">
        <v>1.12677</v>
      </c>
      <c r="H98" s="447">
        <v>43550.830555555556</v>
      </c>
      <c r="I98">
        <v>1.12677</v>
      </c>
      <c r="J98" s="447">
        <v>43551.091666666667</v>
      </c>
      <c r="K98">
        <v>1.1253500000000001</v>
      </c>
      <c r="L98">
        <v>0</v>
      </c>
      <c r="M98">
        <v>14.200000000000728</v>
      </c>
      <c r="N98">
        <v>1.47</v>
      </c>
      <c r="O98" s="394">
        <v>0.26111111111094942</v>
      </c>
    </row>
    <row r="99" spans="1:15">
      <c r="A99">
        <v>98</v>
      </c>
      <c r="B99" t="s">
        <v>98</v>
      </c>
      <c r="C99">
        <v>2</v>
      </c>
      <c r="D99">
        <v>0.01</v>
      </c>
      <c r="E99">
        <v>0.02</v>
      </c>
      <c r="F99" s="447">
        <v>43551.328472222223</v>
      </c>
      <c r="G99">
        <v>1.12473</v>
      </c>
      <c r="H99" s="447">
        <v>43551.404166666667</v>
      </c>
      <c r="I99">
        <v>1.1282300000000001</v>
      </c>
      <c r="J99" s="447">
        <v>43551.572916666664</v>
      </c>
      <c r="K99">
        <v>1.1250199999999999</v>
      </c>
      <c r="L99">
        <v>35.000000000001819</v>
      </c>
      <c r="M99">
        <v>32.100000000002183</v>
      </c>
      <c r="N99">
        <v>2.92</v>
      </c>
      <c r="O99" s="394">
        <v>0.24444444444088731</v>
      </c>
    </row>
    <row r="100" spans="1:15">
      <c r="A100">
        <v>99</v>
      </c>
      <c r="B100" t="s">
        <v>98</v>
      </c>
      <c r="C100">
        <v>1</v>
      </c>
      <c r="D100">
        <v>0.01</v>
      </c>
      <c r="E100">
        <v>0.01</v>
      </c>
      <c r="F100" s="447">
        <v>43551.584722222222</v>
      </c>
      <c r="G100">
        <v>1.1254500000000001</v>
      </c>
      <c r="H100" s="447">
        <v>43551.584722222222</v>
      </c>
      <c r="I100">
        <v>1.1254500000000001</v>
      </c>
      <c r="J100" s="447">
        <v>43552.333333333336</v>
      </c>
      <c r="K100">
        <v>1.1238600000000001</v>
      </c>
      <c r="L100">
        <v>0</v>
      </c>
      <c r="M100">
        <v>15.899999999999636</v>
      </c>
      <c r="N100">
        <v>1.74</v>
      </c>
      <c r="O100" s="394">
        <v>0.74861111111385981</v>
      </c>
    </row>
    <row r="101" spans="1:15">
      <c r="A101">
        <v>100</v>
      </c>
      <c r="B101" t="s">
        <v>98</v>
      </c>
      <c r="C101">
        <v>1</v>
      </c>
      <c r="D101">
        <v>0.01</v>
      </c>
      <c r="E101">
        <v>0.01</v>
      </c>
      <c r="F101" s="447">
        <v>43552.333333333336</v>
      </c>
      <c r="G101">
        <v>1.1237900000000001</v>
      </c>
      <c r="H101" s="447">
        <v>43552.333333333336</v>
      </c>
      <c r="I101">
        <v>1.1237900000000001</v>
      </c>
      <c r="J101" s="447">
        <v>43552.526388888888</v>
      </c>
      <c r="K101">
        <v>1.12229</v>
      </c>
      <c r="L101">
        <v>0</v>
      </c>
      <c r="M101">
        <v>15.000000000001819</v>
      </c>
      <c r="N101">
        <v>1.5</v>
      </c>
      <c r="O101" s="394">
        <v>0.19305555555183673</v>
      </c>
    </row>
    <row r="102" spans="1:15">
      <c r="A102">
        <v>101</v>
      </c>
      <c r="B102" t="s">
        <v>98</v>
      </c>
      <c r="C102">
        <v>1</v>
      </c>
      <c r="D102">
        <v>0.01</v>
      </c>
      <c r="E102">
        <v>0.01</v>
      </c>
      <c r="F102" s="447">
        <v>43552.527083333334</v>
      </c>
      <c r="G102">
        <v>1.1222799999999999</v>
      </c>
      <c r="H102" s="447">
        <v>43552.527083333334</v>
      </c>
      <c r="I102">
        <v>1.1222799999999999</v>
      </c>
      <c r="J102" s="447">
        <v>43556.669444444444</v>
      </c>
      <c r="K102">
        <v>1.1207</v>
      </c>
      <c r="L102">
        <v>0</v>
      </c>
      <c r="M102">
        <v>15.799999999999272</v>
      </c>
      <c r="N102">
        <v>1.68</v>
      </c>
      <c r="O102" s="394">
        <v>2.1423611111094942</v>
      </c>
    </row>
    <row r="103" spans="1:15">
      <c r="A103">
        <v>102</v>
      </c>
      <c r="B103" t="s">
        <v>98</v>
      </c>
      <c r="C103">
        <v>1</v>
      </c>
      <c r="D103">
        <v>0.01</v>
      </c>
      <c r="E103">
        <v>0.01</v>
      </c>
      <c r="F103" s="447">
        <v>43556.669444444444</v>
      </c>
      <c r="G103">
        <v>1.12066</v>
      </c>
      <c r="H103" s="447">
        <v>43556.669444444444</v>
      </c>
      <c r="I103">
        <v>1.12066</v>
      </c>
      <c r="J103" s="447">
        <v>43557.604861111111</v>
      </c>
      <c r="K103">
        <v>1.11897</v>
      </c>
      <c r="L103">
        <v>0</v>
      </c>
      <c r="M103">
        <v>16.899999999999636</v>
      </c>
      <c r="N103">
        <v>1.74</v>
      </c>
      <c r="O103" s="394">
        <v>0.93541666666715173</v>
      </c>
    </row>
    <row r="104" spans="1:15">
      <c r="A104">
        <v>103</v>
      </c>
      <c r="B104" t="s">
        <v>98</v>
      </c>
      <c r="C104">
        <v>4</v>
      </c>
      <c r="D104">
        <v>0.02</v>
      </c>
      <c r="E104">
        <v>0.06</v>
      </c>
      <c r="F104" s="447">
        <v>43557.605555555558</v>
      </c>
      <c r="G104">
        <v>1.1187100000000001</v>
      </c>
      <c r="H104" s="447">
        <v>43567.147222222222</v>
      </c>
      <c r="I104">
        <v>1.12934</v>
      </c>
      <c r="J104" s="447">
        <v>43573.677083333336</v>
      </c>
      <c r="K104">
        <v>1.12331</v>
      </c>
      <c r="L104">
        <v>106.29999999999927</v>
      </c>
      <c r="M104">
        <v>60.299999999999272</v>
      </c>
      <c r="N104">
        <v>15.06</v>
      </c>
      <c r="O104" s="394">
        <v>12.071527777778101</v>
      </c>
    </row>
    <row r="105" spans="1:15">
      <c r="A105">
        <v>104</v>
      </c>
      <c r="B105" t="s">
        <v>97</v>
      </c>
      <c r="C105">
        <v>1</v>
      </c>
      <c r="D105">
        <v>0.01</v>
      </c>
      <c r="E105">
        <v>0.01</v>
      </c>
      <c r="F105" s="447">
        <v>43567.361111111109</v>
      </c>
      <c r="G105">
        <v>1.1308400000000001</v>
      </c>
      <c r="H105" s="447">
        <v>43567.361111111109</v>
      </c>
      <c r="I105">
        <v>1.1308400000000001</v>
      </c>
      <c r="J105" s="447">
        <v>43567.54583333333</v>
      </c>
      <c r="K105">
        <v>1.1323300000000001</v>
      </c>
      <c r="L105">
        <v>0</v>
      </c>
      <c r="M105">
        <v>14.899999999999636</v>
      </c>
      <c r="N105">
        <v>1.49</v>
      </c>
      <c r="O105" s="394">
        <v>0.18472222222044365</v>
      </c>
    </row>
    <row r="106" spans="1:15">
      <c r="A106">
        <v>105</v>
      </c>
      <c r="B106" t="s">
        <v>97</v>
      </c>
      <c r="C106">
        <v>2</v>
      </c>
      <c r="D106">
        <v>0.01</v>
      </c>
      <c r="E106">
        <v>0.02</v>
      </c>
      <c r="F106" s="447">
        <v>43567.592361111114</v>
      </c>
      <c r="G106">
        <v>1.13191</v>
      </c>
      <c r="H106" s="447">
        <v>43571.385416666664</v>
      </c>
      <c r="I106">
        <v>1.1284000000000001</v>
      </c>
      <c r="J106" s="447">
        <v>43572.310416666667</v>
      </c>
      <c r="K106">
        <v>1.1316900000000001</v>
      </c>
      <c r="L106">
        <v>35.100000000000364</v>
      </c>
      <c r="M106">
        <v>32.900000000001455</v>
      </c>
      <c r="N106">
        <v>2.5</v>
      </c>
      <c r="O106" s="394">
        <v>2.7180555555532919</v>
      </c>
    </row>
    <row r="107" spans="1:15">
      <c r="A107">
        <v>106</v>
      </c>
      <c r="B107" t="s">
        <v>97</v>
      </c>
      <c r="C107">
        <v>6</v>
      </c>
      <c r="D107">
        <v>0.04</v>
      </c>
      <c r="E107">
        <v>0.13</v>
      </c>
      <c r="F107" s="447">
        <v>43572.318749999999</v>
      </c>
      <c r="G107">
        <v>1.1323799999999999</v>
      </c>
      <c r="H107" s="447">
        <v>43580.47152777778</v>
      </c>
      <c r="I107">
        <v>1.11252</v>
      </c>
      <c r="J107" s="447">
        <v>43585.359722222223</v>
      </c>
      <c r="K107">
        <v>1.1203099999999997</v>
      </c>
      <c r="L107">
        <v>198.60000000000036</v>
      </c>
      <c r="M107">
        <v>77.899999999997817</v>
      </c>
      <c r="N107">
        <v>8.8200000000000038</v>
      </c>
      <c r="O107" s="394">
        <v>9.0409722222248092</v>
      </c>
    </row>
    <row r="108" spans="1:15">
      <c r="A108">
        <v>107</v>
      </c>
      <c r="B108" t="s">
        <v>98</v>
      </c>
      <c r="C108">
        <v>1</v>
      </c>
      <c r="D108">
        <v>0.01</v>
      </c>
      <c r="E108">
        <v>0.01</v>
      </c>
      <c r="F108" s="447">
        <v>43573.677083333336</v>
      </c>
      <c r="G108">
        <v>1.1232500000000001</v>
      </c>
      <c r="H108" s="447">
        <v>43573.677083333336</v>
      </c>
      <c r="I108">
        <v>1.1232500000000001</v>
      </c>
      <c r="J108" s="447">
        <v>43578.543055555558</v>
      </c>
      <c r="K108">
        <v>1.1215599999999999</v>
      </c>
      <c r="L108">
        <v>0</v>
      </c>
      <c r="M108">
        <v>16.900000000001455</v>
      </c>
      <c r="N108">
        <v>1.84</v>
      </c>
      <c r="O108" s="394">
        <v>2.8659722222218988</v>
      </c>
    </row>
    <row r="109" spans="1:15">
      <c r="A109">
        <v>108</v>
      </c>
      <c r="B109" t="s">
        <v>98</v>
      </c>
      <c r="C109">
        <v>1</v>
      </c>
      <c r="D109">
        <v>0.01</v>
      </c>
      <c r="E109">
        <v>0.01</v>
      </c>
      <c r="F109" s="447">
        <v>43578.543055555558</v>
      </c>
      <c r="G109">
        <v>1.1215200000000001</v>
      </c>
      <c r="H109" s="447">
        <v>43578.543055555558</v>
      </c>
      <c r="I109">
        <v>1.1215200000000001</v>
      </c>
      <c r="J109" s="447">
        <v>43578.603472222225</v>
      </c>
      <c r="K109">
        <v>1.1198300000000001</v>
      </c>
      <c r="L109">
        <v>0</v>
      </c>
      <c r="M109">
        <v>16.899999999999636</v>
      </c>
      <c r="N109">
        <v>1.69</v>
      </c>
      <c r="O109" s="394">
        <v>6.0416666667151731E-2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43578.603472222225</v>
      </c>
      <c r="G110">
        <v>1.11981</v>
      </c>
      <c r="H110" s="447">
        <v>43578.603472222225</v>
      </c>
      <c r="I110">
        <v>1.11981</v>
      </c>
      <c r="J110" s="447">
        <v>43579.551388888889</v>
      </c>
      <c r="K110">
        <v>1.11826</v>
      </c>
      <c r="L110">
        <v>0</v>
      </c>
      <c r="M110">
        <v>15.5</v>
      </c>
      <c r="N110">
        <v>1.6</v>
      </c>
      <c r="O110" s="394">
        <v>0.94791666666424135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43579.551388888889</v>
      </c>
      <c r="G111">
        <v>1.11822</v>
      </c>
      <c r="H111" s="447">
        <v>43579.551388888889</v>
      </c>
      <c r="I111">
        <v>1.11822</v>
      </c>
      <c r="J111" s="447">
        <v>43579.688194444447</v>
      </c>
      <c r="K111">
        <v>1.11669</v>
      </c>
      <c r="L111">
        <v>0</v>
      </c>
      <c r="M111">
        <v>15.300000000001091</v>
      </c>
      <c r="N111">
        <v>1.53</v>
      </c>
      <c r="O111" s="394">
        <v>0.1368055555576575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43579.688194444447</v>
      </c>
      <c r="G112">
        <v>1.11663</v>
      </c>
      <c r="H112" s="447">
        <v>43579.688194444447</v>
      </c>
      <c r="I112">
        <v>1.11663</v>
      </c>
      <c r="J112" s="447">
        <v>43579.779861111114</v>
      </c>
      <c r="K112">
        <v>1.1150100000000001</v>
      </c>
      <c r="L112">
        <v>0</v>
      </c>
      <c r="M112">
        <v>16.199999999998909</v>
      </c>
      <c r="N112">
        <v>1.62</v>
      </c>
      <c r="O112" s="394">
        <v>9.1666666667151731E-2</v>
      </c>
    </row>
    <row r="113" spans="1:15">
      <c r="A113">
        <v>112</v>
      </c>
      <c r="B113" t="s">
        <v>98</v>
      </c>
      <c r="C113">
        <v>1</v>
      </c>
      <c r="D113">
        <v>0.01</v>
      </c>
      <c r="E113">
        <v>0.01</v>
      </c>
      <c r="F113" s="447">
        <v>43579.786111111112</v>
      </c>
      <c r="G113">
        <v>1.1148100000000001</v>
      </c>
      <c r="H113" s="447">
        <v>43579.786111111112</v>
      </c>
      <c r="I113">
        <v>1.1148100000000001</v>
      </c>
      <c r="J113" s="447">
        <v>43580.405555555553</v>
      </c>
      <c r="K113">
        <v>1.11334</v>
      </c>
      <c r="L113">
        <v>0</v>
      </c>
      <c r="M113">
        <v>14.700000000000728</v>
      </c>
      <c r="N113">
        <v>1.62</v>
      </c>
      <c r="O113" s="394">
        <v>0.61944444444088731</v>
      </c>
    </row>
    <row r="114" spans="1:15">
      <c r="A114">
        <v>113</v>
      </c>
      <c r="B114" t="s">
        <v>98</v>
      </c>
      <c r="C114">
        <v>4</v>
      </c>
      <c r="D114">
        <v>0.02</v>
      </c>
      <c r="E114">
        <v>0.06</v>
      </c>
      <c r="F114" s="447">
        <v>43580.405555555553</v>
      </c>
      <c r="G114">
        <v>1.11331</v>
      </c>
      <c r="H114" s="447">
        <v>43586.401388888888</v>
      </c>
      <c r="I114">
        <v>1.12388</v>
      </c>
      <c r="J114" s="447">
        <v>43587.570833333331</v>
      </c>
      <c r="K114">
        <v>1.11829</v>
      </c>
      <c r="L114">
        <v>105.69999999999891</v>
      </c>
      <c r="M114">
        <v>55.899999999999636</v>
      </c>
      <c r="N114">
        <v>10.170000000000002</v>
      </c>
      <c r="O114" s="394">
        <v>5.1652777777781012</v>
      </c>
    </row>
    <row r="115" spans="1:15">
      <c r="A115">
        <v>114</v>
      </c>
      <c r="B115" t="s">
        <v>97</v>
      </c>
      <c r="C115">
        <v>1</v>
      </c>
      <c r="D115">
        <v>0.01</v>
      </c>
      <c r="E115">
        <v>0.01</v>
      </c>
      <c r="F115" s="447">
        <v>43585.500694444447</v>
      </c>
      <c r="G115">
        <v>1.12239</v>
      </c>
      <c r="H115" s="447">
        <v>43585.500694444447</v>
      </c>
      <c r="I115">
        <v>1.12239</v>
      </c>
      <c r="J115" s="447">
        <v>43586.404861111114</v>
      </c>
      <c r="K115">
        <v>1.1238999999999999</v>
      </c>
      <c r="L115">
        <v>0</v>
      </c>
      <c r="M115">
        <v>15.099999999998545</v>
      </c>
      <c r="N115">
        <v>1.37</v>
      </c>
      <c r="O115" s="394">
        <v>0.90416666666715173</v>
      </c>
    </row>
    <row r="116" spans="1:15">
      <c r="A116">
        <v>115</v>
      </c>
      <c r="B116" t="s">
        <v>97</v>
      </c>
      <c r="C116">
        <v>1</v>
      </c>
      <c r="D116">
        <v>0.01</v>
      </c>
      <c r="E116">
        <v>0.01</v>
      </c>
      <c r="F116" s="447">
        <v>43586.59652777778</v>
      </c>
      <c r="G116">
        <v>1.12473</v>
      </c>
      <c r="H116" s="447">
        <v>43586.59652777778</v>
      </c>
      <c r="I116">
        <v>1.12473</v>
      </c>
      <c r="J116" s="447">
        <v>43586.761805555558</v>
      </c>
      <c r="K116">
        <v>1.1262399999999999</v>
      </c>
      <c r="L116">
        <v>0</v>
      </c>
      <c r="M116">
        <v>15.100000000000364</v>
      </c>
      <c r="N116">
        <v>1.51</v>
      </c>
      <c r="O116" s="394">
        <v>0.16527777777810115</v>
      </c>
    </row>
    <row r="117" spans="1:15">
      <c r="A117">
        <v>116</v>
      </c>
      <c r="B117" t="s">
        <v>97</v>
      </c>
      <c r="C117">
        <v>4</v>
      </c>
      <c r="D117">
        <v>0.02</v>
      </c>
      <c r="E117">
        <v>0.06</v>
      </c>
      <c r="F117" s="447">
        <v>43586.761805555558</v>
      </c>
      <c r="G117">
        <v>1.12629</v>
      </c>
      <c r="H117" s="447">
        <v>43588.396527777775</v>
      </c>
      <c r="I117">
        <v>1.1154900000000001</v>
      </c>
      <c r="J117" s="447">
        <v>43592.196527777778</v>
      </c>
      <c r="K117">
        <v>1.1212400000000002</v>
      </c>
      <c r="L117">
        <v>107.99999999999818</v>
      </c>
      <c r="M117">
        <v>57.5</v>
      </c>
      <c r="N117">
        <v>5.65</v>
      </c>
      <c r="O117" s="394">
        <v>3.4347222222204437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43587.621527777781</v>
      </c>
      <c r="G118">
        <v>1.11799</v>
      </c>
      <c r="H118" s="447">
        <v>43587.621527777781</v>
      </c>
      <c r="I118">
        <v>1.11799</v>
      </c>
      <c r="J118" s="447">
        <v>43588.282638888886</v>
      </c>
      <c r="K118">
        <v>1.1163000000000001</v>
      </c>
      <c r="L118">
        <v>0</v>
      </c>
      <c r="M118">
        <v>16.899999999999636</v>
      </c>
      <c r="N118">
        <v>1.74</v>
      </c>
      <c r="O118" s="394">
        <v>0.66111111110512866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43588.288888888892</v>
      </c>
      <c r="G119">
        <v>1.11608</v>
      </c>
      <c r="H119" s="447">
        <v>43588.288888888892</v>
      </c>
      <c r="I119">
        <v>1.11608</v>
      </c>
      <c r="J119" s="447">
        <v>43588.521527777775</v>
      </c>
      <c r="K119">
        <v>1.1141099999999999</v>
      </c>
      <c r="L119">
        <v>0</v>
      </c>
      <c r="M119">
        <v>19.700000000000728</v>
      </c>
      <c r="N119">
        <v>1.97</v>
      </c>
      <c r="O119" s="394">
        <v>0.23263888888322981</v>
      </c>
    </row>
    <row r="120" spans="1:15">
      <c r="A120">
        <v>119</v>
      </c>
      <c r="B120" t="s">
        <v>98</v>
      </c>
      <c r="C120">
        <v>3</v>
      </c>
      <c r="D120">
        <v>0.02</v>
      </c>
      <c r="E120">
        <v>0.04</v>
      </c>
      <c r="F120" s="447">
        <v>43588.521527777775</v>
      </c>
      <c r="G120">
        <v>1.1140600000000001</v>
      </c>
      <c r="H120" s="447">
        <v>43592.200694444444</v>
      </c>
      <c r="I120">
        <v>1.1213</v>
      </c>
      <c r="J120" s="447">
        <v>43592.668749999997</v>
      </c>
      <c r="K120">
        <v>1.11711</v>
      </c>
      <c r="L120">
        <v>72.399999999999636</v>
      </c>
      <c r="M120">
        <v>41.899999999999636</v>
      </c>
      <c r="N120">
        <v>6.19</v>
      </c>
      <c r="O120" s="394">
        <v>2.1472222222218988</v>
      </c>
    </row>
    <row r="121" spans="1:15">
      <c r="A121">
        <v>120</v>
      </c>
      <c r="B121" t="s">
        <v>97</v>
      </c>
      <c r="C121">
        <v>2</v>
      </c>
      <c r="D121">
        <v>0.01</v>
      </c>
      <c r="E121">
        <v>0.02</v>
      </c>
      <c r="F121" s="447">
        <v>43592.304861111108</v>
      </c>
      <c r="G121">
        <v>1.1214599999999999</v>
      </c>
      <c r="H121" s="447">
        <v>43592.498611111114</v>
      </c>
      <c r="I121">
        <v>1.11778</v>
      </c>
      <c r="J121" s="447">
        <v>43593.251388888886</v>
      </c>
      <c r="K121">
        <v>1.1212</v>
      </c>
      <c r="L121">
        <v>36.799999999999272</v>
      </c>
      <c r="M121">
        <v>34.200000000000728</v>
      </c>
      <c r="N121">
        <v>2.88</v>
      </c>
      <c r="O121" s="394">
        <v>0.94652777777810115</v>
      </c>
    </row>
    <row r="122" spans="1:15">
      <c r="A122">
        <v>121</v>
      </c>
      <c r="B122" t="s">
        <v>98</v>
      </c>
      <c r="C122">
        <v>3</v>
      </c>
      <c r="D122">
        <v>0.02</v>
      </c>
      <c r="E122">
        <v>0.04</v>
      </c>
      <c r="F122" s="447">
        <v>43592.668749999997</v>
      </c>
      <c r="G122">
        <v>1.1170800000000001</v>
      </c>
      <c r="H122" s="447">
        <v>43594.584722222222</v>
      </c>
      <c r="I122">
        <v>1.1246</v>
      </c>
      <c r="J122" s="447">
        <v>43599.861805555556</v>
      </c>
      <c r="K122">
        <v>1.1202700000000001</v>
      </c>
      <c r="L122">
        <v>75.199999999998909</v>
      </c>
      <c r="M122">
        <v>43.299999999999272</v>
      </c>
      <c r="N122">
        <v>6.7500000000000009</v>
      </c>
      <c r="O122" s="394">
        <v>5.1930555555591127</v>
      </c>
    </row>
    <row r="123" spans="1:15">
      <c r="A123">
        <v>122</v>
      </c>
      <c r="B123" t="s">
        <v>97</v>
      </c>
      <c r="C123">
        <v>2</v>
      </c>
      <c r="D123">
        <v>0.01</v>
      </c>
      <c r="E123">
        <v>0.02</v>
      </c>
      <c r="F123" s="447">
        <v>43593.263888888891</v>
      </c>
      <c r="G123">
        <v>1.1211199999999999</v>
      </c>
      <c r="H123" s="447">
        <v>43594.35</v>
      </c>
      <c r="I123">
        <v>1.1175900000000001</v>
      </c>
      <c r="J123" s="447">
        <v>43594.575694444444</v>
      </c>
      <c r="K123">
        <v>1.12086</v>
      </c>
      <c r="L123">
        <v>35.299999999997453</v>
      </c>
      <c r="M123">
        <v>32.699999999998909</v>
      </c>
      <c r="N123">
        <v>2.58</v>
      </c>
      <c r="O123" s="394">
        <v>1.3118055555532919</v>
      </c>
    </row>
    <row r="124" spans="1:15">
      <c r="A124">
        <v>123</v>
      </c>
      <c r="B124" t="s">
        <v>97</v>
      </c>
      <c r="C124">
        <v>1</v>
      </c>
      <c r="D124">
        <v>0.01</v>
      </c>
      <c r="E124">
        <v>0.01</v>
      </c>
      <c r="F124" s="447">
        <v>43594.575694444444</v>
      </c>
      <c r="G124">
        <v>1.1209199999999999</v>
      </c>
      <c r="H124" s="447">
        <v>43594.575694444444</v>
      </c>
      <c r="I124">
        <v>1.1209199999999999</v>
      </c>
      <c r="J124" s="447">
        <v>43594.581944444442</v>
      </c>
      <c r="K124">
        <v>1.1229</v>
      </c>
      <c r="L124">
        <v>0</v>
      </c>
      <c r="M124">
        <v>19.800000000001091</v>
      </c>
      <c r="N124">
        <v>1.98</v>
      </c>
      <c r="O124" s="394">
        <v>6.2499999985448085E-3</v>
      </c>
    </row>
    <row r="125" spans="1:15">
      <c r="A125">
        <v>124</v>
      </c>
      <c r="B125" t="s">
        <v>97</v>
      </c>
      <c r="C125">
        <v>1</v>
      </c>
      <c r="D125">
        <v>0.01</v>
      </c>
      <c r="E125">
        <v>0.01</v>
      </c>
      <c r="F125" s="447">
        <v>43594.581944444442</v>
      </c>
      <c r="G125">
        <v>1.1229499999999999</v>
      </c>
      <c r="H125" s="447">
        <v>43594.581944444442</v>
      </c>
      <c r="I125">
        <v>1.1229499999999999</v>
      </c>
      <c r="J125" s="447">
        <v>43594.585416666669</v>
      </c>
      <c r="K125">
        <v>1.12429</v>
      </c>
      <c r="L125">
        <v>0</v>
      </c>
      <c r="M125">
        <v>13.400000000001455</v>
      </c>
      <c r="N125">
        <v>1.34</v>
      </c>
      <c r="O125" s="394">
        <v>3.4722222262644209E-3</v>
      </c>
    </row>
    <row r="126" spans="1:15">
      <c r="A126">
        <v>125</v>
      </c>
      <c r="B126" t="s">
        <v>97</v>
      </c>
      <c r="C126">
        <v>1</v>
      </c>
      <c r="D126">
        <v>0.01</v>
      </c>
      <c r="E126">
        <v>0.01</v>
      </c>
      <c r="F126" s="447">
        <v>43594.631944444445</v>
      </c>
      <c r="G126">
        <v>1.1231500000000001</v>
      </c>
      <c r="H126" s="447">
        <v>43594.631944444445</v>
      </c>
      <c r="I126">
        <v>1.1231500000000001</v>
      </c>
      <c r="J126" s="447">
        <v>43595.577777777777</v>
      </c>
      <c r="K126">
        <v>1.12473</v>
      </c>
      <c r="L126">
        <v>0</v>
      </c>
      <c r="M126">
        <v>15.799999999997453</v>
      </c>
      <c r="N126">
        <v>1.44</v>
      </c>
      <c r="O126" s="394">
        <v>0.94583333333139308</v>
      </c>
    </row>
    <row r="127" spans="1:15">
      <c r="A127">
        <v>126</v>
      </c>
      <c r="B127" t="s">
        <v>97</v>
      </c>
      <c r="C127">
        <v>4</v>
      </c>
      <c r="D127">
        <v>0.02</v>
      </c>
      <c r="E127">
        <v>0.06</v>
      </c>
      <c r="F127" s="447">
        <v>43595.578472222223</v>
      </c>
      <c r="G127">
        <v>1.1249</v>
      </c>
      <c r="H127" s="447">
        <v>43606.352777777778</v>
      </c>
      <c r="I127">
        <v>1.1143000000000001</v>
      </c>
      <c r="J127" s="447">
        <v>43609.268750000003</v>
      </c>
      <c r="K127">
        <v>1.1200699999999999</v>
      </c>
      <c r="L127">
        <v>106</v>
      </c>
      <c r="M127">
        <v>57.699999999998909</v>
      </c>
      <c r="N127">
        <v>2.2800000000000011</v>
      </c>
      <c r="O127" s="394">
        <v>9.6902777777795563</v>
      </c>
    </row>
    <row r="128" spans="1:1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43600.292361111111</v>
      </c>
      <c r="G128">
        <v>1.1204000000000001</v>
      </c>
      <c r="H128" s="447">
        <v>43600.292361111111</v>
      </c>
      <c r="I128">
        <v>1.1204000000000001</v>
      </c>
      <c r="J128" s="447">
        <v>43600.478472222225</v>
      </c>
      <c r="K128">
        <v>1.11887</v>
      </c>
      <c r="L128">
        <v>0</v>
      </c>
      <c r="M128">
        <v>15.299999999999272</v>
      </c>
      <c r="N128">
        <v>1.53</v>
      </c>
      <c r="O128" s="394">
        <v>0.18611111111385981</v>
      </c>
    </row>
    <row r="129" spans="1:1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43600.479166666664</v>
      </c>
      <c r="G129">
        <v>1.11894</v>
      </c>
      <c r="H129" s="447">
        <v>43600.479166666664</v>
      </c>
      <c r="I129">
        <v>1.11894</v>
      </c>
      <c r="J129" s="447">
        <v>43601.59375</v>
      </c>
      <c r="K129">
        <v>1.1174299999999999</v>
      </c>
      <c r="L129">
        <v>0</v>
      </c>
      <c r="M129">
        <v>15.100000000000364</v>
      </c>
      <c r="N129">
        <v>1.66</v>
      </c>
      <c r="O129" s="394">
        <v>1.1145833333357587</v>
      </c>
    </row>
    <row r="130" spans="1:1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43601.59375</v>
      </c>
      <c r="G130">
        <v>1.11738</v>
      </c>
      <c r="H130" s="447">
        <v>43601.59375</v>
      </c>
      <c r="I130">
        <v>1.11738</v>
      </c>
      <c r="J130" s="447">
        <v>43602.618750000001</v>
      </c>
      <c r="K130">
        <v>1.1157300000000001</v>
      </c>
      <c r="L130">
        <v>0</v>
      </c>
      <c r="M130">
        <v>16.5</v>
      </c>
      <c r="N130">
        <v>1.7</v>
      </c>
      <c r="O130" s="394">
        <v>1.0250000000014552</v>
      </c>
    </row>
    <row r="131" spans="1:1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43605.55</v>
      </c>
      <c r="G131">
        <v>1.1161700000000001</v>
      </c>
      <c r="H131" s="447">
        <v>43605.55</v>
      </c>
      <c r="I131">
        <v>1.1161700000000001</v>
      </c>
      <c r="J131" s="447">
        <v>43606.276388888888</v>
      </c>
      <c r="K131">
        <v>1.11466</v>
      </c>
      <c r="L131">
        <v>0</v>
      </c>
      <c r="M131">
        <v>15.100000000000364</v>
      </c>
      <c r="N131">
        <v>1.56</v>
      </c>
      <c r="O131" s="394">
        <v>0.726388888884685</v>
      </c>
    </row>
    <row r="132" spans="1:1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43606.631249999999</v>
      </c>
      <c r="G132">
        <v>1.1174900000000001</v>
      </c>
      <c r="H132" s="447">
        <v>43606.631249999999</v>
      </c>
      <c r="I132">
        <v>1.1174900000000001</v>
      </c>
      <c r="J132" s="447">
        <v>43606.652777777781</v>
      </c>
      <c r="K132">
        <v>1.11615</v>
      </c>
      <c r="L132">
        <v>0</v>
      </c>
      <c r="M132">
        <v>13.400000000001455</v>
      </c>
      <c r="N132">
        <v>1.34</v>
      </c>
      <c r="O132" s="394">
        <v>2.1527777782466728E-2</v>
      </c>
    </row>
    <row r="133" spans="1:15">
      <c r="A133">
        <v>132</v>
      </c>
      <c r="B133" t="s">
        <v>98</v>
      </c>
      <c r="C133">
        <v>1</v>
      </c>
      <c r="D133">
        <v>0.01</v>
      </c>
      <c r="E133">
        <v>0.01</v>
      </c>
      <c r="F133" s="447">
        <v>43607.290277777778</v>
      </c>
      <c r="G133">
        <v>1.1153900000000001</v>
      </c>
      <c r="H133" s="447">
        <v>43607.290277777778</v>
      </c>
      <c r="I133">
        <v>1.1153900000000001</v>
      </c>
      <c r="J133" s="447">
        <v>43608.295138888891</v>
      </c>
      <c r="K133">
        <v>1.1135600000000001</v>
      </c>
      <c r="L133">
        <v>0</v>
      </c>
      <c r="M133">
        <v>18.300000000001091</v>
      </c>
      <c r="N133">
        <v>1.98</v>
      </c>
      <c r="O133" s="394">
        <v>1.0048611111124046</v>
      </c>
    </row>
    <row r="134" spans="1:15">
      <c r="A134">
        <v>133</v>
      </c>
      <c r="B134" t="s">
        <v>98</v>
      </c>
      <c r="C134">
        <v>1</v>
      </c>
      <c r="D134">
        <v>0.01</v>
      </c>
      <c r="E134">
        <v>0.01</v>
      </c>
      <c r="F134" s="447">
        <v>43608.295138888891</v>
      </c>
      <c r="G134">
        <v>1.1134999999999999</v>
      </c>
      <c r="H134" s="447">
        <v>43608.295138888891</v>
      </c>
      <c r="I134">
        <v>1.1134999999999999</v>
      </c>
      <c r="J134" s="447">
        <v>43608.549305555556</v>
      </c>
      <c r="K134">
        <v>1.11165</v>
      </c>
      <c r="L134">
        <v>0</v>
      </c>
      <c r="M134">
        <v>18.5</v>
      </c>
      <c r="N134">
        <v>1.85</v>
      </c>
      <c r="O134" s="394">
        <v>0.25416666666569654</v>
      </c>
    </row>
    <row r="135" spans="1:15">
      <c r="A135">
        <v>134</v>
      </c>
      <c r="B135" t="s">
        <v>98</v>
      </c>
      <c r="C135">
        <v>3</v>
      </c>
      <c r="D135">
        <v>0.02</v>
      </c>
      <c r="E135">
        <v>0.04</v>
      </c>
      <c r="F135" s="447">
        <v>43608.549305555556</v>
      </c>
      <c r="G135">
        <v>1.1115999999999999</v>
      </c>
      <c r="H135" s="447">
        <v>43608.718055555553</v>
      </c>
      <c r="I135">
        <v>1.1186</v>
      </c>
      <c r="J135" s="447">
        <v>43614.560416666667</v>
      </c>
      <c r="K135">
        <v>1.11446</v>
      </c>
      <c r="L135">
        <v>70</v>
      </c>
      <c r="M135">
        <v>41.399999999999636</v>
      </c>
      <c r="N135">
        <v>6.8599999999999994</v>
      </c>
      <c r="O135" s="394">
        <v>4.0111111111109494</v>
      </c>
    </row>
    <row r="136" spans="1:1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43609.301388888889</v>
      </c>
      <c r="G136">
        <v>1.11998</v>
      </c>
      <c r="H136" s="447">
        <v>43609.301388888889</v>
      </c>
      <c r="I136">
        <v>1.11998</v>
      </c>
      <c r="J136" s="447">
        <v>43612.159722222219</v>
      </c>
      <c r="K136">
        <v>1.1214999999999999</v>
      </c>
      <c r="L136">
        <v>0</v>
      </c>
      <c r="M136">
        <v>15.200000000000728</v>
      </c>
      <c r="N136">
        <v>1.38</v>
      </c>
      <c r="O136" s="394">
        <v>0.85833333332993789</v>
      </c>
    </row>
    <row r="137" spans="1:15">
      <c r="A137">
        <v>136</v>
      </c>
      <c r="B137" t="s">
        <v>97</v>
      </c>
      <c r="C137">
        <v>2</v>
      </c>
      <c r="D137">
        <v>0.01</v>
      </c>
      <c r="E137">
        <v>0.02</v>
      </c>
      <c r="F137" s="447">
        <v>43613.290277777778</v>
      </c>
      <c r="G137">
        <v>1.11822</v>
      </c>
      <c r="H137" s="447">
        <v>43614.547222222223</v>
      </c>
      <c r="I137">
        <v>1.1147199999999999</v>
      </c>
      <c r="J137" s="447">
        <v>43619.029861111114</v>
      </c>
      <c r="K137">
        <v>1.11805</v>
      </c>
      <c r="L137">
        <v>35.000000000001819</v>
      </c>
      <c r="M137">
        <v>33.300000000001091</v>
      </c>
      <c r="N137">
        <v>1.5799999999999998</v>
      </c>
      <c r="O137" s="394">
        <v>3.7395833333357587</v>
      </c>
    </row>
    <row r="138" spans="1:15">
      <c r="A138">
        <v>137</v>
      </c>
      <c r="B138" t="s">
        <v>98</v>
      </c>
      <c r="C138">
        <v>1</v>
      </c>
      <c r="D138">
        <v>0.01</v>
      </c>
      <c r="E138">
        <v>0.01</v>
      </c>
      <c r="F138" s="447">
        <v>43614.585416666669</v>
      </c>
      <c r="G138">
        <v>1.11382</v>
      </c>
      <c r="H138" s="447">
        <v>43614.585416666669</v>
      </c>
      <c r="I138">
        <v>1.11382</v>
      </c>
      <c r="J138" s="447">
        <v>43615.56527777778</v>
      </c>
      <c r="K138">
        <v>1.1122799999999999</v>
      </c>
      <c r="L138">
        <v>0</v>
      </c>
      <c r="M138">
        <v>15.400000000001455</v>
      </c>
      <c r="N138">
        <v>1.69</v>
      </c>
      <c r="O138" s="394">
        <v>0.97986111111094942</v>
      </c>
    </row>
    <row r="139" spans="1:15">
      <c r="A139">
        <v>138</v>
      </c>
      <c r="B139" t="s">
        <v>98</v>
      </c>
      <c r="C139">
        <v>7</v>
      </c>
      <c r="D139">
        <v>0.06</v>
      </c>
      <c r="E139">
        <v>0.19</v>
      </c>
      <c r="F139" s="447">
        <v>43615.56527777778</v>
      </c>
      <c r="G139">
        <v>1.1122300000000001</v>
      </c>
      <c r="H139" s="447">
        <v>43623.607638888891</v>
      </c>
      <c r="I139">
        <v>1.1340699999999999</v>
      </c>
      <c r="J139" s="447">
        <v>43630.464583333334</v>
      </c>
      <c r="K139">
        <v>1.1254200000000001</v>
      </c>
      <c r="L139">
        <v>218.39999999999782</v>
      </c>
      <c r="M139">
        <v>86.499999999998181</v>
      </c>
      <c r="N139">
        <v>47.209999999999994</v>
      </c>
      <c r="O139" s="394">
        <v>10.899305555554747</v>
      </c>
    </row>
    <row r="140" spans="1:1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43619.325694444444</v>
      </c>
      <c r="G140">
        <v>1.1172200000000001</v>
      </c>
      <c r="H140" s="447">
        <v>43619.325694444444</v>
      </c>
      <c r="I140">
        <v>1.1172200000000001</v>
      </c>
      <c r="J140" s="447">
        <v>43619.473611111112</v>
      </c>
      <c r="K140">
        <v>1.1187400000000001</v>
      </c>
      <c r="L140">
        <v>0</v>
      </c>
      <c r="M140">
        <v>15.200000000000728</v>
      </c>
      <c r="N140">
        <v>1.52</v>
      </c>
      <c r="O140" s="394">
        <v>0.14791666666860692</v>
      </c>
    </row>
    <row r="141" spans="1:15">
      <c r="A141">
        <v>140</v>
      </c>
      <c r="B141" t="s">
        <v>97</v>
      </c>
      <c r="C141">
        <v>1</v>
      </c>
      <c r="D141">
        <v>0.01</v>
      </c>
      <c r="E141">
        <v>0.01</v>
      </c>
      <c r="F141" s="447">
        <v>43619.501388888886</v>
      </c>
      <c r="G141">
        <v>1.11842</v>
      </c>
      <c r="H141" s="447">
        <v>43619.501388888886</v>
      </c>
      <c r="I141">
        <v>1.11842</v>
      </c>
      <c r="J141" s="447">
        <v>43619.519444444442</v>
      </c>
      <c r="K141">
        <v>1.11992</v>
      </c>
      <c r="L141">
        <v>0</v>
      </c>
      <c r="M141">
        <v>15.000000000001819</v>
      </c>
      <c r="N141">
        <v>1.5</v>
      </c>
      <c r="O141" s="394">
        <v>1.8055555556202307E-2</v>
      </c>
    </row>
    <row r="142" spans="1:15">
      <c r="A142">
        <v>141</v>
      </c>
      <c r="B142" t="s">
        <v>97</v>
      </c>
      <c r="C142">
        <v>1</v>
      </c>
      <c r="D142">
        <v>0.01</v>
      </c>
      <c r="E142">
        <v>0.01</v>
      </c>
      <c r="F142" s="447">
        <v>43619.552083333336</v>
      </c>
      <c r="G142">
        <v>1.1191899999999999</v>
      </c>
      <c r="H142" s="447">
        <v>43619.552083333336</v>
      </c>
      <c r="I142">
        <v>1.1191899999999999</v>
      </c>
      <c r="J142" s="447">
        <v>43619.586111111108</v>
      </c>
      <c r="K142">
        <v>1.12079</v>
      </c>
      <c r="L142">
        <v>0</v>
      </c>
      <c r="M142">
        <v>16</v>
      </c>
      <c r="N142">
        <v>1.6</v>
      </c>
      <c r="O142" s="394">
        <v>3.4027777772280388E-2</v>
      </c>
    </row>
    <row r="143" spans="1:15">
      <c r="A143">
        <v>142</v>
      </c>
      <c r="B143" t="s">
        <v>97</v>
      </c>
      <c r="C143">
        <v>1</v>
      </c>
      <c r="D143">
        <v>0.01</v>
      </c>
      <c r="E143">
        <v>0.01</v>
      </c>
      <c r="F143" s="447">
        <v>43619.586111111108</v>
      </c>
      <c r="G143">
        <v>1.12083</v>
      </c>
      <c r="H143" s="447">
        <v>43619.586111111108</v>
      </c>
      <c r="I143">
        <v>1.12083</v>
      </c>
      <c r="J143" s="447">
        <v>43619.729861111111</v>
      </c>
      <c r="K143">
        <v>1.12256</v>
      </c>
      <c r="L143">
        <v>0</v>
      </c>
      <c r="M143">
        <v>17.300000000001091</v>
      </c>
      <c r="N143">
        <v>1.73</v>
      </c>
      <c r="O143" s="394">
        <v>0.14375000000291038</v>
      </c>
    </row>
    <row r="144" spans="1:15">
      <c r="A144">
        <v>143</v>
      </c>
      <c r="B144" t="s">
        <v>97</v>
      </c>
      <c r="C144">
        <v>1</v>
      </c>
      <c r="D144">
        <v>0.01</v>
      </c>
      <c r="E144">
        <v>0.01</v>
      </c>
      <c r="F144" s="447">
        <v>43619.731944444444</v>
      </c>
      <c r="G144">
        <v>1.1232899999999999</v>
      </c>
      <c r="H144" s="447">
        <v>43619.731944444444</v>
      </c>
      <c r="I144">
        <v>1.1232899999999999</v>
      </c>
      <c r="J144" s="447">
        <v>43619.781944444447</v>
      </c>
      <c r="K144">
        <v>1.1248800000000001</v>
      </c>
      <c r="L144">
        <v>0</v>
      </c>
      <c r="M144">
        <v>15.900000000001455</v>
      </c>
      <c r="N144">
        <v>1.59</v>
      </c>
      <c r="O144" s="394">
        <v>5.0000000002910383E-2</v>
      </c>
    </row>
    <row r="145" spans="1:1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43619.791666666664</v>
      </c>
      <c r="G145">
        <v>1.12595</v>
      </c>
      <c r="H145" s="447">
        <v>43619.791666666664</v>
      </c>
      <c r="I145">
        <v>1.12595</v>
      </c>
      <c r="J145" s="447">
        <v>43620.297222222223</v>
      </c>
      <c r="K145">
        <v>1.1275599999999999</v>
      </c>
      <c r="L145">
        <v>0</v>
      </c>
      <c r="M145">
        <v>16.099999999998545</v>
      </c>
      <c r="N145">
        <v>1.47</v>
      </c>
      <c r="O145" s="394">
        <v>0.50555555555911269</v>
      </c>
    </row>
    <row r="146" spans="1:1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43620.457638888889</v>
      </c>
      <c r="G146">
        <v>1.1259300000000001</v>
      </c>
      <c r="H146" s="447">
        <v>43620.457638888889</v>
      </c>
      <c r="I146">
        <v>1.1259300000000001</v>
      </c>
      <c r="J146" s="447">
        <v>43621.349305555559</v>
      </c>
      <c r="K146">
        <v>1.1274299999999999</v>
      </c>
      <c r="L146">
        <v>0</v>
      </c>
      <c r="M146">
        <v>14.999999999998181</v>
      </c>
      <c r="N146">
        <v>1.36</v>
      </c>
      <c r="O146" s="394">
        <v>0.89166666667006211</v>
      </c>
    </row>
    <row r="147" spans="1:15">
      <c r="A147">
        <v>146</v>
      </c>
      <c r="B147" t="s">
        <v>97</v>
      </c>
      <c r="C147">
        <v>1</v>
      </c>
      <c r="D147">
        <v>0.01</v>
      </c>
      <c r="E147">
        <v>0.01</v>
      </c>
      <c r="F147" s="447">
        <v>43621.350694444445</v>
      </c>
      <c r="G147">
        <v>1.1275500000000001</v>
      </c>
      <c r="H147" s="447">
        <v>43621.350694444445</v>
      </c>
      <c r="I147">
        <v>1.1275500000000001</v>
      </c>
      <c r="J147" s="447">
        <v>43621.518750000003</v>
      </c>
      <c r="K147">
        <v>1.1295900000000001</v>
      </c>
      <c r="L147">
        <v>0</v>
      </c>
      <c r="M147">
        <v>20.400000000001455</v>
      </c>
      <c r="N147">
        <v>2.04</v>
      </c>
      <c r="O147" s="394">
        <v>0.1680555555576575</v>
      </c>
    </row>
    <row r="148" spans="1:15">
      <c r="A148">
        <v>147</v>
      </c>
      <c r="B148" t="s">
        <v>97</v>
      </c>
      <c r="C148">
        <v>3</v>
      </c>
      <c r="D148">
        <v>0.02</v>
      </c>
      <c r="E148">
        <v>0.04</v>
      </c>
      <c r="F148" s="447">
        <v>43621.524305555555</v>
      </c>
      <c r="G148">
        <v>1.1303300000000001</v>
      </c>
      <c r="H148" s="447">
        <v>43621.775694444441</v>
      </c>
      <c r="I148">
        <v>1.12314</v>
      </c>
      <c r="J148" s="447">
        <v>43622.527083333334</v>
      </c>
      <c r="K148">
        <v>1.12822</v>
      </c>
      <c r="L148">
        <v>71.900000000001455</v>
      </c>
      <c r="M148">
        <v>50.800000000001091</v>
      </c>
      <c r="N148">
        <v>7.8900000000000006</v>
      </c>
      <c r="O148" s="394">
        <v>1.0027777777795563</v>
      </c>
    </row>
    <row r="149" spans="1:15">
      <c r="A149">
        <v>148</v>
      </c>
      <c r="B149" t="s">
        <v>97</v>
      </c>
      <c r="C149">
        <v>1</v>
      </c>
      <c r="D149">
        <v>0.01</v>
      </c>
      <c r="E149">
        <v>0.01</v>
      </c>
      <c r="F149" s="447">
        <v>43622.529166666667</v>
      </c>
      <c r="G149">
        <v>1.1288800000000001</v>
      </c>
      <c r="H149" s="447">
        <v>43622.529166666667</v>
      </c>
      <c r="I149">
        <v>1.1288800000000001</v>
      </c>
      <c r="J149" s="447">
        <v>43622.536111111112</v>
      </c>
      <c r="K149">
        <v>1.13042</v>
      </c>
      <c r="L149">
        <v>0</v>
      </c>
      <c r="M149">
        <v>15.399999999997817</v>
      </c>
      <c r="N149">
        <v>1.54</v>
      </c>
      <c r="O149" s="394">
        <v>6.9444444452528842E-3</v>
      </c>
    </row>
    <row r="150" spans="1:15">
      <c r="A150">
        <v>149</v>
      </c>
      <c r="B150" t="s">
        <v>97</v>
      </c>
      <c r="C150">
        <v>1</v>
      </c>
      <c r="D150">
        <v>0.01</v>
      </c>
      <c r="E150">
        <v>0.01</v>
      </c>
      <c r="F150" s="447">
        <v>43622.55972222222</v>
      </c>
      <c r="G150">
        <v>1.12717</v>
      </c>
      <c r="H150" s="447">
        <v>43622.55972222222</v>
      </c>
      <c r="I150">
        <v>1.12717</v>
      </c>
      <c r="J150" s="447">
        <v>43622.634722222225</v>
      </c>
      <c r="K150">
        <v>1.12887</v>
      </c>
      <c r="L150">
        <v>0</v>
      </c>
      <c r="M150">
        <v>17</v>
      </c>
      <c r="N150">
        <v>1.7</v>
      </c>
      <c r="O150" s="394">
        <v>7.5000000004365575E-2</v>
      </c>
    </row>
    <row r="151" spans="1:15">
      <c r="A151">
        <v>150</v>
      </c>
      <c r="B151" t="s">
        <v>97</v>
      </c>
      <c r="C151">
        <v>2</v>
      </c>
      <c r="D151">
        <v>0.01</v>
      </c>
      <c r="E151">
        <v>0.02</v>
      </c>
      <c r="F151" s="447">
        <v>43622.638194444444</v>
      </c>
      <c r="G151">
        <v>1.1291100000000001</v>
      </c>
      <c r="H151" s="447">
        <v>43623.416666666664</v>
      </c>
      <c r="I151">
        <v>1.12561</v>
      </c>
      <c r="J151" s="447">
        <v>43623.522222222222</v>
      </c>
      <c r="K151">
        <v>1.13087</v>
      </c>
      <c r="L151">
        <v>35</v>
      </c>
      <c r="M151">
        <v>52.600000000000364</v>
      </c>
      <c r="N151">
        <v>6.88</v>
      </c>
      <c r="O151" s="394">
        <v>0.88402777777810115</v>
      </c>
    </row>
    <row r="152" spans="1:15">
      <c r="A152">
        <v>151</v>
      </c>
      <c r="B152" t="s">
        <v>97</v>
      </c>
      <c r="C152">
        <v>1</v>
      </c>
      <c r="D152">
        <v>0.01</v>
      </c>
      <c r="E152">
        <v>0.01</v>
      </c>
      <c r="F152" s="447">
        <v>43623.532638888886</v>
      </c>
      <c r="G152">
        <v>1.13256</v>
      </c>
      <c r="H152" s="447">
        <v>43623.532638888886</v>
      </c>
      <c r="I152">
        <v>1.13256</v>
      </c>
      <c r="J152" s="447">
        <v>43623.60833333333</v>
      </c>
      <c r="K152">
        <v>1.1341300000000001</v>
      </c>
      <c r="L152">
        <v>0</v>
      </c>
      <c r="M152">
        <v>15.700000000000728</v>
      </c>
      <c r="N152">
        <v>1.57</v>
      </c>
      <c r="O152" s="394">
        <v>7.5694444443797693E-2</v>
      </c>
    </row>
    <row r="153" spans="1:15">
      <c r="A153">
        <v>152</v>
      </c>
      <c r="B153" t="s">
        <v>97</v>
      </c>
      <c r="C153">
        <v>5</v>
      </c>
      <c r="D153">
        <v>0.03</v>
      </c>
      <c r="E153">
        <v>0.09</v>
      </c>
      <c r="F153" s="447">
        <v>43623.618055555555</v>
      </c>
      <c r="G153">
        <v>1.13463</v>
      </c>
      <c r="H153" s="447">
        <v>43634.34375</v>
      </c>
      <c r="I153">
        <v>1.1196999999999999</v>
      </c>
      <c r="J153" s="447">
        <v>43636.138888888891</v>
      </c>
      <c r="K153">
        <v>1.1271599999999999</v>
      </c>
      <c r="L153">
        <v>149.30000000000109</v>
      </c>
      <c r="M153">
        <v>74.599999999998545</v>
      </c>
      <c r="N153">
        <v>8.2100000000000009</v>
      </c>
      <c r="O153" s="394">
        <v>8.5208333333357587</v>
      </c>
    </row>
    <row r="154" spans="1:15">
      <c r="A154">
        <v>153</v>
      </c>
      <c r="B154" t="s">
        <v>98</v>
      </c>
      <c r="C154">
        <v>1</v>
      </c>
      <c r="D154">
        <v>0.01</v>
      </c>
      <c r="E154">
        <v>0.01</v>
      </c>
      <c r="F154" s="447">
        <v>43630.525000000001</v>
      </c>
      <c r="G154">
        <v>1.1244700000000001</v>
      </c>
      <c r="H154" s="447">
        <v>43630.525000000001</v>
      </c>
      <c r="I154">
        <v>1.1244700000000001</v>
      </c>
      <c r="J154" s="447">
        <v>43630.618055555555</v>
      </c>
      <c r="K154">
        <v>1.12286</v>
      </c>
      <c r="L154">
        <v>0</v>
      </c>
      <c r="M154">
        <v>16.100000000000364</v>
      </c>
      <c r="N154">
        <v>1.61</v>
      </c>
      <c r="O154" s="394">
        <v>9.3055555553291924E-2</v>
      </c>
    </row>
    <row r="155" spans="1:1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43630.637499999997</v>
      </c>
      <c r="G155">
        <v>1.1220699999999999</v>
      </c>
      <c r="H155" s="447">
        <v>43630.637499999997</v>
      </c>
      <c r="I155">
        <v>1.1220699999999999</v>
      </c>
      <c r="J155" s="447">
        <v>43630.710416666669</v>
      </c>
      <c r="K155">
        <v>1.1204400000000001</v>
      </c>
      <c r="L155">
        <v>0</v>
      </c>
      <c r="M155">
        <v>16.299999999997453</v>
      </c>
      <c r="N155">
        <v>1.63</v>
      </c>
      <c r="O155" s="394">
        <v>7.2916666671517305E-2</v>
      </c>
    </row>
    <row r="156" spans="1:15">
      <c r="A156">
        <v>155</v>
      </c>
      <c r="B156" t="s">
        <v>98</v>
      </c>
      <c r="C156">
        <v>2</v>
      </c>
      <c r="D156">
        <v>0.01</v>
      </c>
      <c r="E156">
        <v>0.02</v>
      </c>
      <c r="F156" s="447">
        <v>43630.710416666669</v>
      </c>
      <c r="G156">
        <v>1.1203799999999999</v>
      </c>
      <c r="H156" s="447">
        <v>43633.522222222222</v>
      </c>
      <c r="I156">
        <v>1.1241300000000001</v>
      </c>
      <c r="J156" s="447">
        <v>43634.336111111108</v>
      </c>
      <c r="K156">
        <v>1.1203000000000001</v>
      </c>
      <c r="L156">
        <v>37.500000000001819</v>
      </c>
      <c r="M156">
        <v>38.300000000001091</v>
      </c>
      <c r="N156">
        <v>4.0599999999999996</v>
      </c>
      <c r="O156" s="394">
        <v>1.6256944444394321</v>
      </c>
    </row>
    <row r="157" spans="1:15">
      <c r="A157">
        <v>156</v>
      </c>
      <c r="B157" t="s">
        <v>98</v>
      </c>
      <c r="C157">
        <v>6</v>
      </c>
      <c r="D157">
        <v>0.04</v>
      </c>
      <c r="E157">
        <v>0.13</v>
      </c>
      <c r="F157" s="447">
        <v>43634.34375</v>
      </c>
      <c r="G157">
        <v>1.11965</v>
      </c>
      <c r="H157" s="447">
        <v>43640.461805555555</v>
      </c>
      <c r="I157">
        <v>1.1395599999999999</v>
      </c>
      <c r="J157" s="447">
        <v>43644.874305555553</v>
      </c>
      <c r="K157">
        <v>1.13686</v>
      </c>
      <c r="L157">
        <v>199.09999999999854</v>
      </c>
      <c r="M157">
        <v>26.999999999998181</v>
      </c>
      <c r="N157">
        <v>-43.699999999999989</v>
      </c>
      <c r="O157" s="394">
        <v>8.5305555555532919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43636.25277777778</v>
      </c>
      <c r="G158">
        <v>1.12714</v>
      </c>
      <c r="H158" s="447">
        <v>43636.25277777778</v>
      </c>
      <c r="I158">
        <v>1.12714</v>
      </c>
      <c r="J158" s="447">
        <v>43636.306250000001</v>
      </c>
      <c r="K158">
        <v>1.12869</v>
      </c>
      <c r="L158">
        <v>0</v>
      </c>
      <c r="M158">
        <v>15.5</v>
      </c>
      <c r="N158">
        <v>1.55</v>
      </c>
      <c r="O158" s="394">
        <v>5.3472222221898846E-2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43636.306250000001</v>
      </c>
      <c r="G159">
        <v>1.12876</v>
      </c>
      <c r="H159" s="447">
        <v>43636.306250000001</v>
      </c>
      <c r="I159">
        <v>1.12876</v>
      </c>
      <c r="J159" s="447">
        <v>43636.409722222219</v>
      </c>
      <c r="K159">
        <v>1.13025</v>
      </c>
      <c r="L159">
        <v>0</v>
      </c>
      <c r="M159">
        <v>14.899999999999636</v>
      </c>
      <c r="N159">
        <v>1.49</v>
      </c>
      <c r="O159" s="394">
        <v>0.10347222221753327</v>
      </c>
    </row>
    <row r="160" spans="1:15">
      <c r="A160">
        <v>159</v>
      </c>
      <c r="B160" t="s">
        <v>97</v>
      </c>
      <c r="C160">
        <v>2</v>
      </c>
      <c r="D160">
        <v>0.01</v>
      </c>
      <c r="E160">
        <v>0.02</v>
      </c>
      <c r="F160" s="447">
        <v>43636.460416666669</v>
      </c>
      <c r="G160">
        <v>1.13076</v>
      </c>
      <c r="H160" s="447">
        <v>43636.645833333336</v>
      </c>
      <c r="I160">
        <v>1.1272500000000001</v>
      </c>
      <c r="J160" s="447">
        <v>43637.07916666667</v>
      </c>
      <c r="K160">
        <v>1.13049</v>
      </c>
      <c r="L160">
        <v>35.100000000000364</v>
      </c>
      <c r="M160">
        <v>32.399999999999636</v>
      </c>
      <c r="N160">
        <v>2.69</v>
      </c>
      <c r="O160" s="394">
        <v>0.61875000000145519</v>
      </c>
    </row>
    <row r="161" spans="1:15">
      <c r="A161">
        <v>160</v>
      </c>
      <c r="B161" t="s">
        <v>97</v>
      </c>
      <c r="C161">
        <v>1</v>
      </c>
      <c r="D161">
        <v>0.01</v>
      </c>
      <c r="E161">
        <v>0.01</v>
      </c>
      <c r="F161" s="447">
        <v>43637.07916666667</v>
      </c>
      <c r="G161">
        <v>1.1305400000000001</v>
      </c>
      <c r="H161" s="447">
        <v>43637.07916666667</v>
      </c>
      <c r="I161">
        <v>1.1305400000000001</v>
      </c>
      <c r="J161" s="447">
        <v>43637.524305555555</v>
      </c>
      <c r="K161">
        <v>1.13205</v>
      </c>
      <c r="L161">
        <v>0</v>
      </c>
      <c r="M161">
        <v>15.099999999998545</v>
      </c>
      <c r="N161">
        <v>1.51</v>
      </c>
      <c r="O161" s="394">
        <v>0.445138888884685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43637.524305555555</v>
      </c>
      <c r="G162">
        <v>1.1321099999999999</v>
      </c>
      <c r="H162" s="447">
        <v>43637.524305555555</v>
      </c>
      <c r="I162">
        <v>1.1321099999999999</v>
      </c>
      <c r="J162" s="447">
        <v>43637.67291666667</v>
      </c>
      <c r="K162">
        <v>1.13391</v>
      </c>
      <c r="L162">
        <v>0</v>
      </c>
      <c r="M162">
        <v>18</v>
      </c>
      <c r="N162">
        <v>1.8</v>
      </c>
      <c r="O162" s="394">
        <v>0.148611111115315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43637.67291666667</v>
      </c>
      <c r="G163">
        <v>1.13395</v>
      </c>
      <c r="H163" s="447">
        <v>43637.67291666667</v>
      </c>
      <c r="I163">
        <v>1.13395</v>
      </c>
      <c r="J163" s="447">
        <v>43637.720138888886</v>
      </c>
      <c r="K163">
        <v>1.13601</v>
      </c>
      <c r="L163">
        <v>0</v>
      </c>
      <c r="M163">
        <v>20.600000000000364</v>
      </c>
      <c r="N163">
        <v>2.06</v>
      </c>
      <c r="O163" s="394">
        <v>4.722222221607808E-2</v>
      </c>
    </row>
    <row r="164" spans="1:15">
      <c r="A164">
        <v>163</v>
      </c>
      <c r="B164" t="s">
        <v>97</v>
      </c>
      <c r="C164">
        <v>1</v>
      </c>
      <c r="D164">
        <v>0.01</v>
      </c>
      <c r="E164">
        <v>0.01</v>
      </c>
      <c r="F164" s="447">
        <v>43637.720138888886</v>
      </c>
      <c r="G164">
        <v>1.1360399999999999</v>
      </c>
      <c r="H164" s="447">
        <v>43637.720138888886</v>
      </c>
      <c r="I164">
        <v>1.1360399999999999</v>
      </c>
      <c r="J164" s="447">
        <v>43637.809027777781</v>
      </c>
      <c r="K164">
        <v>1.1375200000000001</v>
      </c>
      <c r="L164">
        <v>0</v>
      </c>
      <c r="M164">
        <v>14.800000000001091</v>
      </c>
      <c r="N164">
        <v>1.48</v>
      </c>
      <c r="O164" s="394">
        <v>8.8888888894871343E-2</v>
      </c>
    </row>
    <row r="165" spans="1:15">
      <c r="A165">
        <v>164</v>
      </c>
      <c r="B165" t="s">
        <v>97</v>
      </c>
      <c r="C165">
        <v>1</v>
      </c>
      <c r="D165">
        <v>0.01</v>
      </c>
      <c r="E165">
        <v>0.01</v>
      </c>
      <c r="F165" s="447">
        <v>43637.809027777781</v>
      </c>
      <c r="G165">
        <v>1.1375599999999999</v>
      </c>
      <c r="H165" s="447">
        <v>43637.809027777781</v>
      </c>
      <c r="I165">
        <v>1.1375599999999999</v>
      </c>
      <c r="J165" s="447">
        <v>43640.350694444445</v>
      </c>
      <c r="K165">
        <v>1.1391199999999999</v>
      </c>
      <c r="L165">
        <v>0</v>
      </c>
      <c r="M165">
        <v>15.600000000000364</v>
      </c>
      <c r="N165">
        <v>1.42</v>
      </c>
      <c r="O165" s="394">
        <v>0.54166666666424135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43640.350694444445</v>
      </c>
      <c r="G166">
        <v>1.13916</v>
      </c>
      <c r="H166" s="447">
        <v>43640.350694444445</v>
      </c>
      <c r="I166">
        <v>1.13916</v>
      </c>
      <c r="J166" s="447">
        <v>43641.061805555553</v>
      </c>
      <c r="K166">
        <v>1.14089</v>
      </c>
      <c r="L166">
        <v>0</v>
      </c>
      <c r="M166">
        <v>17.299999999999272</v>
      </c>
      <c r="N166">
        <v>1.59</v>
      </c>
      <c r="O166" s="394">
        <v>0.71111111110803904</v>
      </c>
    </row>
    <row r="167" spans="1:15">
      <c r="A167">
        <v>166</v>
      </c>
      <c r="B167" t="s">
        <v>97</v>
      </c>
      <c r="C167">
        <v>2</v>
      </c>
      <c r="D167">
        <v>0.01</v>
      </c>
      <c r="E167">
        <v>0.02</v>
      </c>
      <c r="F167" s="447">
        <v>43641.061805555553</v>
      </c>
      <c r="G167">
        <v>1.14093</v>
      </c>
      <c r="H167" s="447">
        <v>43641.695138888892</v>
      </c>
      <c r="I167">
        <v>1.13706</v>
      </c>
      <c r="J167" s="447">
        <v>43644.874305555553</v>
      </c>
      <c r="K167">
        <v>1.1368100000000001</v>
      </c>
      <c r="L167">
        <v>38.699999999998909</v>
      </c>
      <c r="M167">
        <v>-2.5</v>
      </c>
      <c r="N167">
        <v>-5.81</v>
      </c>
      <c r="O167" s="394">
        <v>3.8125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Y2" sqref="AY2"/>
    </sheetView>
  </sheetViews>
  <sheetFormatPr defaultRowHeight="12.75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>
      <c r="A2" s="96" t="s">
        <v>21</v>
      </c>
      <c r="B2" s="247" t="str">
        <f>IF(C$2&lt;=0,"д.б. &gt;0","")</f>
        <v/>
      </c>
      <c r="C2" s="144">
        <v>15</v>
      </c>
      <c r="D2" s="83"/>
      <c r="E2" s="96" t="s">
        <v>12</v>
      </c>
      <c r="F2" s="247" t="str">
        <f>IF(G$2&lt;2,"д.б. &gt;1","")</f>
        <v/>
      </c>
      <c r="G2" s="144">
        <v>35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1.3</v>
      </c>
      <c r="L3" s="115"/>
      <c r="M3" s="114" t="s">
        <v>28</v>
      </c>
      <c r="N3" s="114"/>
      <c r="O3" s="151">
        <v>5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2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97" t="s">
        <v>713</v>
      </c>
      <c r="AO4" s="497"/>
      <c r="AP4" s="497"/>
      <c r="AQ4" s="497"/>
      <c r="AR4" s="497"/>
      <c r="AS4" s="497"/>
      <c r="AT4" s="497"/>
      <c r="AU4" s="497"/>
      <c r="AV4" s="497"/>
      <c r="AW4" s="497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497"/>
      <c r="AO5" s="497"/>
      <c r="AP5" s="497"/>
      <c r="AQ5" s="497"/>
      <c r="AR5" s="497"/>
      <c r="AS5" s="497"/>
      <c r="AT5" s="497"/>
      <c r="AU5" s="497"/>
      <c r="AV5" s="497"/>
      <c r="AW5" s="497"/>
      <c r="AZ5"/>
      <c r="BB5"/>
      <c r="BC5"/>
      <c r="BD5"/>
      <c r="BE5"/>
      <c r="BF5"/>
      <c r="BG5"/>
      <c r="BH5"/>
      <c r="BI5"/>
      <c r="BJ5"/>
      <c r="BK5"/>
      <c r="BL5"/>
      <c r="BM5"/>
      <c r="BO5" s="504">
        <v>1</v>
      </c>
    </row>
    <row r="6" spans="1:67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0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5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504"/>
    </row>
    <row r="7" spans="1:67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0</v>
      </c>
      <c r="H7" s="94"/>
      <c r="I7" s="255" t="s">
        <v>3</v>
      </c>
      <c r="J7" s="248" t="str">
        <f>IF(AND(K$6=0,K$7&lt;&gt;0),"д.б. =0","")</f>
        <v/>
      </c>
      <c r="K7" s="143">
        <v>2.5000000000000001E-2</v>
      </c>
      <c r="L7" s="135"/>
      <c r="M7" s="136" t="s">
        <v>35</v>
      </c>
      <c r="N7" s="136"/>
      <c r="O7" s="153">
        <v>225</v>
      </c>
      <c r="Q7" s="219"/>
      <c r="R7" s="114"/>
      <c r="S7" s="114"/>
      <c r="T7" s="114"/>
      <c r="U7" s="114"/>
      <c r="V7" s="385"/>
      <c r="Y7" s="158"/>
      <c r="AE7" s="385"/>
      <c r="AH7" s="396"/>
      <c r="AL7" s="428"/>
      <c r="AN7" s="478" t="s">
        <v>710</v>
      </c>
      <c r="AO7" s="480"/>
      <c r="AP7" s="480"/>
      <c r="AQ7" s="478" t="s">
        <v>711</v>
      </c>
      <c r="AR7" s="478"/>
      <c r="AS7" s="478" t="s">
        <v>714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H8" s="396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>
      <c r="A9" s="287" t="s">
        <v>87</v>
      </c>
      <c r="B9" s="247"/>
      <c r="C9" s="288">
        <v>8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>
        <v>830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>
      <c r="A10" s="287" t="s">
        <v>88</v>
      </c>
      <c r="B10" s="247"/>
      <c r="C10" s="289">
        <v>-2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0.5</v>
      </c>
      <c r="L10" s="294"/>
      <c r="M10" s="299" t="s">
        <v>38</v>
      </c>
      <c r="N10" s="299"/>
      <c r="O10" s="300">
        <v>830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>
        <v>600.96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 t="s">
        <v>715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>
        <v>0.12272003267306514</v>
      </c>
      <c r="AR15" s="480"/>
      <c r="AS15" s="480" t="s">
        <v>709</v>
      </c>
      <c r="AT15" s="482">
        <v>1.4480963855421687</v>
      </c>
      <c r="BO15" s="229"/>
    </row>
    <row r="16" spans="1:67" ht="15">
      <c r="A16" s="490" t="s">
        <v>372</v>
      </c>
      <c r="B16" s="484"/>
      <c r="C16" s="485">
        <v>10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11" t="s">
        <v>89</v>
      </c>
      <c r="N18" s="512"/>
      <c r="O18" s="133" t="s">
        <v>26</v>
      </c>
      <c r="P18" s="513" t="s">
        <v>81</v>
      </c>
      <c r="Q18" s="514"/>
      <c r="R18" s="509" t="s">
        <v>31</v>
      </c>
      <c r="S18" s="510"/>
      <c r="T18" s="505" t="s">
        <v>34</v>
      </c>
      <c r="U18" s="506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7" t="s">
        <v>48</v>
      </c>
      <c r="AC18" s="508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8" t="s">
        <v>99</v>
      </c>
      <c r="AK18" s="499"/>
      <c r="AL18" s="500"/>
      <c r="AM18" s="498" t="s">
        <v>100</v>
      </c>
      <c r="AN18" s="499"/>
      <c r="AO18" s="500"/>
      <c r="AP18" s="498" t="s">
        <v>101</v>
      </c>
      <c r="AQ18" s="499"/>
      <c r="AR18" s="500"/>
      <c r="AS18" s="498" t="s">
        <v>102</v>
      </c>
      <c r="AT18" s="499"/>
      <c r="AU18" s="500"/>
      <c r="AV18" s="498" t="s">
        <v>103</v>
      </c>
      <c r="AW18" s="499"/>
      <c r="AX18" s="500"/>
      <c r="AY18" s="498" t="s">
        <v>104</v>
      </c>
      <c r="AZ18" s="500"/>
      <c r="BA18" s="498" t="s">
        <v>105</v>
      </c>
      <c r="BB18" s="499"/>
      <c r="BC18" s="500"/>
      <c r="BD18" s="498" t="s">
        <v>106</v>
      </c>
      <c r="BE18" s="500"/>
      <c r="BF18" s="498" t="s">
        <v>107</v>
      </c>
      <c r="BG18" s="499"/>
      <c r="BH18" s="500"/>
      <c r="BI18" s="498" t="s">
        <v>108</v>
      </c>
      <c r="BJ18" s="500"/>
      <c r="BK18" s="498" t="s">
        <v>109</v>
      </c>
      <c r="BL18" s="499"/>
      <c r="BM18" s="500"/>
      <c r="BN18" s="134"/>
      <c r="BO18" s="230"/>
    </row>
    <row r="19" spans="1:67" ht="15.75" thickBot="1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>
      <c r="A20" s="165">
        <v>1</v>
      </c>
      <c r="B20" s="107">
        <v>0</v>
      </c>
      <c r="C20" s="112">
        <f>C$2</f>
        <v>15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1.45</v>
      </c>
      <c r="N20" s="312">
        <f t="shared" ref="N20:N39" si="2">IF($O$10&gt;0,M20/$O$10,0)</f>
        <v>1.7469879518072289E-3</v>
      </c>
      <c r="O20" s="159">
        <f t="shared" ref="O20:O39" si="3">ROUND(ROUND(K20,2)*$O$4,2)</f>
        <v>0.1</v>
      </c>
      <c r="P20" s="212">
        <f>ROUND(J20*$O$6,2)</f>
        <v>0.05</v>
      </c>
      <c r="Q20" s="225">
        <f t="shared" ref="Q20:Q39" si="4">P20/$O$10</f>
        <v>6.0240963855421691E-5</v>
      </c>
      <c r="R20" s="119">
        <f>ROUND(P20/O20,0)</f>
        <v>1</v>
      </c>
      <c r="S20" s="120">
        <v>0</v>
      </c>
      <c r="T20" s="126">
        <f>R20+C20</f>
        <v>16</v>
      </c>
      <c r="U20" s="127">
        <v>0</v>
      </c>
      <c r="V20" s="386"/>
      <c r="W20" s="351">
        <f t="shared" ref="W20:W39" si="5">ROUND(K20*$O$7,2)</f>
        <v>2.25</v>
      </c>
      <c r="X20" s="352">
        <f>ROUND(P20+W20,2)</f>
        <v>2.2999999999999998</v>
      </c>
      <c r="Y20" s="355"/>
      <c r="Z20" s="356">
        <f t="shared" ref="Z20:Z39" si="6">IF($O$10&gt;0,ROUND($O$10-X20,2),0)</f>
        <v>827.7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8297.25</v>
      </c>
      <c r="AC20" s="359">
        <f t="shared" ref="AC20:AC39" si="9">IF(AB20&gt;0,AB20+G20,0)</f>
        <v>8297.25</v>
      </c>
      <c r="AD20" s="174">
        <v>1</v>
      </c>
      <c r="AE20" s="389"/>
      <c r="AF20" s="353">
        <f t="shared" ref="AF20:AF39" si="10">IF(P20&gt;0,ROUND(W20/P20,2),0)</f>
        <v>45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67</v>
      </c>
      <c r="AK20" s="467">
        <f>COUNTIFS('Данные из терминала'!C:C,AI20,'Данные из терминала'!B:B,"buy")</f>
        <v>53</v>
      </c>
      <c r="AL20" s="468">
        <f>COUNTIFS('Данные из терминала'!C:C,AI20)</f>
        <v>120</v>
      </c>
      <c r="AM20" s="466">
        <f>SUMIFS('Данные из терминала'!E:E,'Данные из терминала'!C:C,AI20,'Данные из терминала'!B:B,"sell")</f>
        <v>0.67000000000000037</v>
      </c>
      <c r="AN20" s="467">
        <f>SUMIFS('Данные из терминала'!E:E,'Данные из терминала'!C:C,AI20,'Данные из терминала'!B:B,"buy")</f>
        <v>0.53000000000000025</v>
      </c>
      <c r="AO20" s="468">
        <f>SUMIFS('Данные из терминала'!E:E,'Данные из терминала'!C:C,AI20)</f>
        <v>1.2000000000000008</v>
      </c>
      <c r="AP20" s="466">
        <f>SUMIFS('Данные из терминала'!N:N,'Данные из терминала'!C:C,AI20,'Данные из терминала'!B:B,"sell")</f>
        <v>112.13999999999999</v>
      </c>
      <c r="AQ20" s="467">
        <f>SUMIFS('Данные из терминала'!N:N,'Данные из терминала'!C:C,AI20,'Данные из терминала'!B:B,"buy")</f>
        <v>82.890000000000015</v>
      </c>
      <c r="AR20" s="468">
        <f>SUMIFS('Данные из терминала'!N:N,'Данные из терминала'!C:C,AI20)</f>
        <v>195.02999999999992</v>
      </c>
      <c r="AS20" s="466">
        <f>ROUND(IF(AJ20&gt;0,AVERAGEIFS('Данные из терминала'!N:N,'Данные из терминала'!C:C,AI20,'Данные из терминала'!B:B,"sell"),0),2)</f>
        <v>1.67</v>
      </c>
      <c r="AT20" s="467">
        <f>ROUND(IF(AK20&gt;0,AVERAGEIFS('Данные из терминала'!N:N,'Данные из терминала'!C:C,AI20,'Данные из терминала'!B:B,"buy"),0),2)</f>
        <v>1.56</v>
      </c>
      <c r="AU20" s="468">
        <f>ROUND(IF(AL20&gt;0,AVERAGEIFS('Данные из терминала'!N:N,'Данные из терминала'!C:C,AI20),0),2)</f>
        <v>1.63</v>
      </c>
      <c r="AV20" s="469">
        <f>IF(AJ20&gt;0,AP20/$AR$42,0)</f>
        <v>0.18655797704208951</v>
      </c>
      <c r="AW20" s="470">
        <f>IF(AK20&gt;0,AQ20/$AR$42,0)</f>
        <v>0.13789718848777247</v>
      </c>
      <c r="AX20" s="471">
        <f>IF(AL20&gt;0,AR20/$AR$42,0)</f>
        <v>0.32445516552986181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32.099999999998545</v>
      </c>
      <c r="BE20" s="468">
        <f>IF(AK20&gt;0,VLOOKUP(AI20,Сводная!A:C,3,0),0)</f>
        <v>27.200000000000728</v>
      </c>
      <c r="BF20" s="466">
        <f>ROUND(IF(AJ20&gt;0,AVERAGEIFS('Данные из терминала'!M:M,'Данные из терминала'!C:C,AI20,'Данные из терминала'!B:B,"sell"),0),1)</f>
        <v>16.399999999999999</v>
      </c>
      <c r="BG20" s="467">
        <f>ROUND(IF(AK20&gt;0,AVERAGEIFS('Данные из терминала'!M:M,'Данные из терминала'!C:C,AI20,'Данные из терминала'!B:B,"buy"),0),1)</f>
        <v>16.3</v>
      </c>
      <c r="BH20" s="468">
        <f>ROUND(IF(AL20&gt;0,AVERAGEIFS('Данные из терминала'!M:M,'Данные из терминала'!C:C,AI20),0),1)</f>
        <v>16.3</v>
      </c>
      <c r="BI20" s="472">
        <f>IF(AJ20&gt;0,VLOOKUP(AI20,Сводная!A:G,7,0),0)</f>
        <v>2.8659722222222221</v>
      </c>
      <c r="BJ20" s="473">
        <f>IF(AK20&gt;0,VLOOKUP(AI20,Сводная!A:D,4,0),0)</f>
        <v>1.8041666666666667</v>
      </c>
      <c r="BK20" s="472">
        <f>IF(AJ20&gt;0,AVERAGEIFS('Данные из терминала'!O:O,'Данные из терминала'!C:C,AI20,'Данные из терминала'!B:B,"sell"),0)</f>
        <v>0.4675165837479246</v>
      </c>
      <c r="BL20" s="474">
        <f>IF(AK20&gt;0,AVERAGEIFS('Данные из терминала'!O:O,'Данные из терминала'!C:C,AI20,'Данные из терминала'!B:B,"buy"),0)</f>
        <v>0.34165356394174212</v>
      </c>
      <c r="BM20" s="473">
        <f>IF(AL20&gt;0,AVERAGEIFS('Данные из терминала'!O:O,'Данные из терминала'!C:C,AI20),0)</f>
        <v>0.41192708333352734</v>
      </c>
      <c r="BO20" s="229"/>
    </row>
    <row r="21" spans="1:67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35</v>
      </c>
      <c r="G21" s="100">
        <f t="shared" ref="G21:G39" si="15">G20+F21</f>
        <v>35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1.3</v>
      </c>
      <c r="J21" s="110">
        <f t="shared" si="0"/>
        <v>1.2999999999999999E-2</v>
      </c>
      <c r="K21" s="8">
        <f>K20+ROUND(J21,3)</f>
        <v>2.3E-2</v>
      </c>
      <c r="L21" s="157"/>
      <c r="M21" s="162">
        <f t="shared" si="1"/>
        <v>2.89</v>
      </c>
      <c r="N21" s="312">
        <f t="shared" si="2"/>
        <v>3.4819277108433739E-3</v>
      </c>
      <c r="O21" s="159">
        <f t="shared" si="3"/>
        <v>0.2</v>
      </c>
      <c r="P21" s="212">
        <f t="shared" ref="P21:P39" si="17">ROUND((ROUND(K20,2)*(G21-G20)*$O$4+P20+J21*$O$6),2)</f>
        <v>3.62</v>
      </c>
      <c r="Q21" s="225">
        <f t="shared" si="4"/>
        <v>4.3614457831325304E-3</v>
      </c>
      <c r="R21" s="119">
        <f>ROUND(P21/O21,0)</f>
        <v>18</v>
      </c>
      <c r="S21" s="120">
        <f>ROUND(R21/G21,2)</f>
        <v>0.51</v>
      </c>
      <c r="T21" s="126">
        <f t="shared" ref="T21:T39" si="18">R21+C21</f>
        <v>33</v>
      </c>
      <c r="U21" s="127">
        <f>ROUND(T21/G21,2)</f>
        <v>0.94</v>
      </c>
      <c r="V21" s="386"/>
      <c r="W21" s="351">
        <f t="shared" si="5"/>
        <v>5.18</v>
      </c>
      <c r="X21" s="352">
        <f t="shared" ref="X21:X39" si="19">ROUND(P21+W21,2)</f>
        <v>8.8000000000000007</v>
      </c>
      <c r="Y21" s="355"/>
      <c r="Z21" s="356">
        <f t="shared" si="6"/>
        <v>821.2</v>
      </c>
      <c r="AA21" s="357">
        <f t="shared" si="7"/>
        <v>0.01</v>
      </c>
      <c r="AB21" s="358">
        <f t="shared" si="8"/>
        <v>4129.3099999999995</v>
      </c>
      <c r="AC21" s="359">
        <f t="shared" si="9"/>
        <v>4164.3099999999995</v>
      </c>
      <c r="AD21" s="174">
        <v>2</v>
      </c>
      <c r="AE21" s="389"/>
      <c r="AF21" s="353">
        <f t="shared" si="10"/>
        <v>1.43</v>
      </c>
      <c r="AG21" s="354">
        <f t="shared" si="11"/>
        <v>0.01</v>
      </c>
      <c r="AH21" s="396"/>
      <c r="AI21" s="399">
        <v>2</v>
      </c>
      <c r="AJ21" s="400">
        <f>COUNTIFS('Данные из терминала'!C:C,AI21,'Данные из терминала'!B:B,"sell")</f>
        <v>8</v>
      </c>
      <c r="AK21" s="401">
        <f>COUNTIFS('Данные из терминала'!C:C,AI21,'Данные из терминала'!B:B,"buy")</f>
        <v>14</v>
      </c>
      <c r="AL21" s="402">
        <f>COUNTIFS('Данные из терминала'!C:C,AI21)</f>
        <v>22</v>
      </c>
      <c r="AM21" s="400">
        <f>SUMIFS('Данные из терминала'!E:E,'Данные из терминала'!C:C,AI21,'Данные из терминала'!B:B,"sell")</f>
        <v>0.16</v>
      </c>
      <c r="AN21" s="401">
        <f>SUMIFS('Данные из терминала'!E:E,'Данные из терминала'!C:C,AI21,'Данные из терминала'!B:B,"buy")</f>
        <v>0.27999999999999997</v>
      </c>
      <c r="AO21" s="402">
        <f>SUMIFS('Данные из терминала'!E:E,'Данные из терминала'!C:C,AI21)</f>
        <v>0.44000000000000011</v>
      </c>
      <c r="AP21" s="400">
        <f>SUMIFS('Данные из терминала'!N:N,'Данные из терминала'!C:C,AI21,'Данные из терминала'!B:B,"sell")</f>
        <v>27.529999999999998</v>
      </c>
      <c r="AQ21" s="401">
        <f>SUMIFS('Данные из терминала'!N:N,'Данные из терминала'!C:C,AI21,'Данные из терминала'!B:B,"buy")</f>
        <v>39.319999999999993</v>
      </c>
      <c r="AR21" s="402">
        <f>SUMIFS('Данные из терминала'!N:N,'Данные из терминала'!C:C,AI21)</f>
        <v>66.849999999999994</v>
      </c>
      <c r="AS21" s="400">
        <f>ROUND(IF(AJ21&gt;0,AVERAGEIFS('Данные из терминала'!N:N,'Данные из терминала'!C:C,AI21,'Данные из терминала'!B:B,"sell"),0),2)</f>
        <v>3.44</v>
      </c>
      <c r="AT21" s="401">
        <f>ROUND(IF(AK21&gt;0,AVERAGEIFS('Данные из терминала'!N:N,'Данные из терминала'!C:C,AI21,'Данные из терминала'!B:B,"buy"),0),2)</f>
        <v>2.81</v>
      </c>
      <c r="AU21" s="402">
        <f>ROUND(IF(AL21&gt;0,AVERAGEIFS('Данные из терминала'!N:N,'Данные из терминала'!C:C,AI21),0),2)</f>
        <v>3.04</v>
      </c>
      <c r="AV21" s="403">
        <f t="shared" ref="AV21:AV39" si="20">IF(AJ21&gt;0,AP21/$AR$42,0)</f>
        <v>4.579936782565297E-2</v>
      </c>
      <c r="AW21" s="404">
        <f t="shared" ref="AW21:AW39" si="21">IF(AK21&gt;0,AQ21/$AR$42,0)</f>
        <v>6.5413408750623861E-2</v>
      </c>
      <c r="AX21" s="405">
        <f t="shared" ref="AX21:AX39" si="22">IF(AL21&gt;0,AR21/$AR$42,0)</f>
        <v>0.11121277657627683</v>
      </c>
      <c r="AY21" s="400">
        <f>IF(AJ21&gt;0,VLOOKUP(AI21,Сводная!A:E,5,0),0)</f>
        <v>55.400000000001455</v>
      </c>
      <c r="AZ21" s="402">
        <f>IF(AK21&gt;0,VLOOKUP(AI21,Сводная!A:B,2,0),0)</f>
        <v>38.699999999998909</v>
      </c>
      <c r="BA21" s="400">
        <f>ROUND(IF(AJ21&gt;0,AVERAGEIFS('Данные из терминала'!L:L,'Данные из терминала'!C:C,AI21,'Данные из терминала'!B:B,"sell"),0),1)</f>
        <v>38.299999999999997</v>
      </c>
      <c r="BB21" s="401">
        <f>ROUND(IF(AK21&gt;0,AVERAGEIFS('Данные из терминала'!L:L,'Данные из терминала'!C:C,AI21,'Данные из терминала'!B:B,"buy"),0),1)</f>
        <v>35.9</v>
      </c>
      <c r="BC21" s="402">
        <f>ROUND(IF(AL21&gt;0,AVERAGEIFS('Данные из терминала'!L:L,'Данные из терминала'!C:C,AI21),0),1)</f>
        <v>36.799999999999997</v>
      </c>
      <c r="BD21" s="400">
        <f>IF(AJ21&gt;0,VLOOKUP(AI21,Сводная!A:F,6,0),0)</f>
        <v>45.200000000000728</v>
      </c>
      <c r="BE21" s="402">
        <f>IF(AK21&gt;0,VLOOKUP(AI21,Сводная!A:C,3,0),0)</f>
        <v>53.999999999998181</v>
      </c>
      <c r="BF21" s="400">
        <f>ROUND(IF(AJ21&gt;0,AVERAGEIFS('Данные из терминала'!M:M,'Данные из терминала'!C:C,AI21,'Данные из терминала'!B:B,"sell"),0),1)</f>
        <v>35.799999999999997</v>
      </c>
      <c r="BG21" s="401">
        <f>ROUND(IF(AK21&gt;0,AVERAGEIFS('Данные из терминала'!M:M,'Данные из терминала'!C:C,AI21,'Данные из терминала'!B:B,"buy"),0),1)</f>
        <v>34.6</v>
      </c>
      <c r="BH21" s="402">
        <f>ROUND(IF(AL21&gt;0,AVERAGEIFS('Данные из терминала'!M:M,'Данные из терминала'!C:C,AI21),0),1)</f>
        <v>35</v>
      </c>
      <c r="BI21" s="406">
        <f>IF(AJ21&gt;0,VLOOKUP(AI21,Сводная!A:G,7,0),0)</f>
        <v>1.9333333333333331</v>
      </c>
      <c r="BJ21" s="407">
        <f>IF(AK21&gt;0,VLOOKUP(AI21,Сводная!A:D,4,0),0)</f>
        <v>3.8125</v>
      </c>
      <c r="BK21" s="406">
        <f>IF(AJ21&gt;0,AVERAGEIFS('Данные из терминала'!O:O,'Данные из терминала'!C:C,AI21,'Данные из терминала'!B:B,"sell"),0)</f>
        <v>1.0670138888854126</v>
      </c>
      <c r="BL21" s="408">
        <f>IF(AK21&gt;0,AVERAGEIFS('Данные из терминала'!O:O,'Данные из терминала'!C:C,AI21,'Данные из терминала'!B:B,"buy"),0)</f>
        <v>1.6571428571426492</v>
      </c>
      <c r="BM21" s="407">
        <f>IF(AL21&gt;0,AVERAGEIFS('Данные из терминала'!O:O,'Данные из терминала'!C:C,AI21),0)</f>
        <v>1.4425505050491088</v>
      </c>
      <c r="BO21" s="229"/>
    </row>
    <row r="22" spans="1:67" ht="15">
      <c r="A22" s="165">
        <v>3</v>
      </c>
      <c r="B22" s="107">
        <f t="shared" si="12"/>
        <v>0</v>
      </c>
      <c r="C22" s="112">
        <f t="shared" si="13"/>
        <v>15</v>
      </c>
      <c r="D22" s="76"/>
      <c r="E22" s="107">
        <f t="shared" si="14"/>
        <v>0</v>
      </c>
      <c r="F22" s="105">
        <f>F21+E22</f>
        <v>35</v>
      </c>
      <c r="G22" s="100">
        <f>G21+F22</f>
        <v>70</v>
      </c>
      <c r="H22" s="11"/>
      <c r="I22" s="7">
        <f t="shared" si="16"/>
        <v>1.3</v>
      </c>
      <c r="J22" s="110">
        <f t="shared" si="0"/>
        <v>1.7000000000000001E-2</v>
      </c>
      <c r="K22" s="8">
        <f t="shared" ref="K22:K39" si="23">K21+ROUND(J22,3)</f>
        <v>0.04</v>
      </c>
      <c r="L22" s="157"/>
      <c r="M22" s="162">
        <f t="shared" si="1"/>
        <v>5.8</v>
      </c>
      <c r="N22" s="312">
        <f t="shared" si="2"/>
        <v>6.9879518072289157E-3</v>
      </c>
      <c r="O22" s="159">
        <f t="shared" si="3"/>
        <v>0.4</v>
      </c>
      <c r="P22" s="212">
        <f t="shared" si="17"/>
        <v>10.71</v>
      </c>
      <c r="Q22" s="225">
        <f t="shared" si="4"/>
        <v>1.2903614457831326E-2</v>
      </c>
      <c r="R22" s="119">
        <f t="shared" ref="R22:R39" si="24">ROUND(P22/O22,0)</f>
        <v>27</v>
      </c>
      <c r="S22" s="120">
        <f t="shared" ref="S22:S39" si="25">ROUND(R22/G22,2)</f>
        <v>0.39</v>
      </c>
      <c r="T22" s="126">
        <f t="shared" si="18"/>
        <v>42</v>
      </c>
      <c r="U22" s="127">
        <f t="shared" ref="U22:U39" si="26">ROUND(T22/G22,2)</f>
        <v>0.6</v>
      </c>
      <c r="V22" s="386"/>
      <c r="W22" s="351">
        <f t="shared" si="5"/>
        <v>9</v>
      </c>
      <c r="X22" s="352">
        <f t="shared" si="19"/>
        <v>19.71</v>
      </c>
      <c r="Y22" s="355"/>
      <c r="Z22" s="356">
        <f t="shared" si="6"/>
        <v>810.29</v>
      </c>
      <c r="AA22" s="357">
        <f t="shared" si="7"/>
        <v>0.02</v>
      </c>
      <c r="AB22" s="358">
        <f t="shared" si="8"/>
        <v>2045.9749999999999</v>
      </c>
      <c r="AC22" s="359">
        <f t="shared" si="9"/>
        <v>2115.9749999999999</v>
      </c>
      <c r="AD22" s="174">
        <v>3</v>
      </c>
      <c r="AE22" s="389"/>
      <c r="AF22" s="353">
        <f t="shared" si="10"/>
        <v>0.84</v>
      </c>
      <c r="AG22" s="354">
        <f t="shared" si="11"/>
        <v>0.01</v>
      </c>
      <c r="AH22" s="396"/>
      <c r="AI22" s="399">
        <v>3</v>
      </c>
      <c r="AJ22" s="400">
        <f>COUNTIFS('Данные из терминала'!C:C,AI22,'Данные из терминала'!B:B,"sell")</f>
        <v>5</v>
      </c>
      <c r="AK22" s="401">
        <f>COUNTIFS('Данные из терминала'!C:C,AI22,'Данные из терминала'!B:B,"buy")</f>
        <v>2</v>
      </c>
      <c r="AL22" s="402">
        <f>COUNTIFS('Данные из терминала'!C:C,AI22)</f>
        <v>7</v>
      </c>
      <c r="AM22" s="400">
        <f>SUMIFS('Данные из терминала'!E:E,'Данные из терминала'!C:C,AI22,'Данные из терминала'!B:B,"sell")</f>
        <v>0.2</v>
      </c>
      <c r="AN22" s="401">
        <f>SUMIFS('Данные из терминала'!E:E,'Данные из терминала'!C:C,AI22,'Данные из терминала'!B:B,"buy")</f>
        <v>0.08</v>
      </c>
      <c r="AO22" s="402">
        <f>SUMIFS('Данные из терминала'!E:E,'Данные из терминала'!C:C,AI22)</f>
        <v>0.28000000000000003</v>
      </c>
      <c r="AP22" s="400">
        <f>SUMIFS('Данные из терминала'!N:N,'Данные из терминала'!C:C,AI22,'Данные из терминала'!B:B,"sell")</f>
        <v>33.56</v>
      </c>
      <c r="AQ22" s="401">
        <f>SUMIFS('Данные из терминала'!N:N,'Данные из терминала'!C:C,AI22,'Данные из терминала'!B:B,"buy")</f>
        <v>14.72</v>
      </c>
      <c r="AR22" s="402">
        <f>SUMIFS('Данные из терминала'!N:N,'Данные из терминала'!C:C,AI22)</f>
        <v>48.28</v>
      </c>
      <c r="AS22" s="400">
        <f>ROUND(IF(AJ22&gt;0,AVERAGEIFS('Данные из терминала'!N:N,'Данные из терминала'!C:C,AI22,'Данные из терминала'!B:B,"sell"),0),2)</f>
        <v>6.71</v>
      </c>
      <c r="AT22" s="401">
        <f>ROUND(IF(AK22&gt;0,AVERAGEIFS('Данные из терминала'!N:N,'Данные из терминала'!C:C,AI22,'Данные из терминала'!B:B,"buy"),0),2)</f>
        <v>7.36</v>
      </c>
      <c r="AU22" s="402">
        <f>ROUND(IF(AL22&gt;0,AVERAGEIFS('Данные из терминала'!N:N,'Данные из терминала'!C:C,AI22),0),2)</f>
        <v>6.9</v>
      </c>
      <c r="AV22" s="403">
        <f t="shared" si="20"/>
        <v>5.5830976543004507E-2</v>
      </c>
      <c r="AW22" s="404">
        <f t="shared" si="21"/>
        <v>2.4488437863916159E-2</v>
      </c>
      <c r="AX22" s="405">
        <f t="shared" si="22"/>
        <v>8.0319414406920656E-2</v>
      </c>
      <c r="AY22" s="400">
        <f>IF(AJ22&gt;0,VLOOKUP(AI22,Сводная!A:E,5,0),0)</f>
        <v>76</v>
      </c>
      <c r="AZ22" s="402">
        <f>IF(AK22&gt;0,VLOOKUP(AI22,Сводная!A:B,2,0),0)</f>
        <v>71.999999999998181</v>
      </c>
      <c r="BA22" s="400">
        <f>ROUND(IF(AJ22&gt;0,AVERAGEIFS('Данные из терминала'!L:L,'Данные из терминала'!C:C,AI22,'Данные из терминала'!B:B,"sell"),0),1)</f>
        <v>73.400000000000006</v>
      </c>
      <c r="BB22" s="401">
        <f>ROUND(IF(AK22&gt;0,AVERAGEIFS('Данные из терминала'!L:L,'Данные из терминала'!C:C,AI22,'Данные из терминала'!B:B,"buy"),0),1)</f>
        <v>71.900000000000006</v>
      </c>
      <c r="BC22" s="402">
        <f>ROUND(IF(AL22&gt;0,AVERAGEIFS('Данные из терминала'!L:L,'Данные из терминала'!C:C,AI22),0),1)</f>
        <v>73</v>
      </c>
      <c r="BD22" s="400">
        <f>IF(AJ22&gt;0,VLOOKUP(AI22,Сводная!A:F,6,0),0)</f>
        <v>47.299999999997453</v>
      </c>
      <c r="BE22" s="402">
        <f>IF(AK22&gt;0,VLOOKUP(AI22,Сводная!A:C,3,0),0)</f>
        <v>50.800000000001091</v>
      </c>
      <c r="BF22" s="400">
        <f>ROUND(IF(AJ22&gt;0,AVERAGEIFS('Данные из терминала'!M:M,'Данные из терминала'!C:C,AI22,'Данные из терминала'!B:B,"sell"),0),1)</f>
        <v>43.3</v>
      </c>
      <c r="BG22" s="401">
        <f>ROUND(IF(AK22&gt;0,AVERAGEIFS('Данные из терминала'!M:M,'Данные из терминала'!C:C,AI22,'Данные из терминала'!B:B,"buy"),0),1)</f>
        <v>48.3</v>
      </c>
      <c r="BH22" s="402">
        <f>ROUND(IF(AL22&gt;0,AVERAGEIFS('Данные из терминала'!M:M,'Данные из терминала'!C:C,AI22),0),1)</f>
        <v>44.7</v>
      </c>
      <c r="BI22" s="406">
        <f>IF(AJ22&gt;0,VLOOKUP(AI22,Сводная!A:G,7,0),0)</f>
        <v>5.1930555555555555</v>
      </c>
      <c r="BJ22" s="407">
        <f>IF(AK22&gt;0,VLOOKUP(AI22,Сводная!A:D,4,0),0)</f>
        <v>1.3229166666666667</v>
      </c>
      <c r="BK22" s="406">
        <f>IF(AJ22&gt;0,AVERAGEIFS('Данные из терминала'!O:O,'Данные из терминала'!C:C,AI22,'Данные из терминала'!B:B,"sell"),0)</f>
        <v>2.8381944444437979</v>
      </c>
      <c r="BL22" s="408">
        <f>IF(AK22&gt;0,AVERAGEIFS('Данные из терминала'!O:O,'Данные из терминала'!C:C,AI22,'Данные из терминала'!B:B,"buy"),0)</f>
        <v>1.1628472222218988</v>
      </c>
      <c r="BM22" s="407">
        <f>IF(AL22&gt;0,AVERAGEIFS('Данные из терминала'!O:O,'Данные из терминала'!C:C,AI22),0)</f>
        <v>2.3595238095232554</v>
      </c>
      <c r="BO22" s="229"/>
    </row>
    <row r="23" spans="1:67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0</v>
      </c>
      <c r="F23" s="105">
        <f t="shared" ref="F23:F39" si="27">F22+E23</f>
        <v>35</v>
      </c>
      <c r="G23" s="100">
        <f t="shared" si="15"/>
        <v>105</v>
      </c>
      <c r="H23" s="11"/>
      <c r="I23" s="7">
        <f t="shared" si="16"/>
        <v>1.325</v>
      </c>
      <c r="J23" s="110">
        <f t="shared" si="0"/>
        <v>2.3E-2</v>
      </c>
      <c r="K23" s="8">
        <f t="shared" si="23"/>
        <v>6.3E-2</v>
      </c>
      <c r="L23" s="157"/>
      <c r="M23" s="162">
        <f t="shared" si="1"/>
        <v>9.2899999999999991</v>
      </c>
      <c r="N23" s="312">
        <f t="shared" si="2"/>
        <v>1.1192771084337349E-2</v>
      </c>
      <c r="O23" s="159">
        <f t="shared" si="3"/>
        <v>0.6</v>
      </c>
      <c r="P23" s="212">
        <f t="shared" si="17"/>
        <v>24.83</v>
      </c>
      <c r="Q23" s="225">
        <f t="shared" si="4"/>
        <v>2.9915662650602408E-2</v>
      </c>
      <c r="R23" s="119">
        <f t="shared" si="24"/>
        <v>41</v>
      </c>
      <c r="S23" s="120">
        <f t="shared" si="25"/>
        <v>0.39</v>
      </c>
      <c r="T23" s="126">
        <f t="shared" si="18"/>
        <v>57</v>
      </c>
      <c r="U23" s="127">
        <f t="shared" si="26"/>
        <v>0.54</v>
      </c>
      <c r="V23" s="386"/>
      <c r="W23" s="351">
        <f t="shared" si="5"/>
        <v>14.18</v>
      </c>
      <c r="X23" s="352">
        <f t="shared" si="19"/>
        <v>39.01</v>
      </c>
      <c r="Y23" s="355"/>
      <c r="Z23" s="356">
        <f t="shared" si="6"/>
        <v>790.99</v>
      </c>
      <c r="AA23" s="357">
        <f t="shared" si="7"/>
        <v>0.05</v>
      </c>
      <c r="AB23" s="358">
        <f t="shared" si="8"/>
        <v>1339.5866666666666</v>
      </c>
      <c r="AC23" s="359">
        <f t="shared" si="9"/>
        <v>1444.5866666666666</v>
      </c>
      <c r="AD23" s="174">
        <v>4</v>
      </c>
      <c r="AE23" s="389"/>
      <c r="AF23" s="353">
        <f t="shared" si="10"/>
        <v>0.56999999999999995</v>
      </c>
      <c r="AG23" s="354">
        <f t="shared" si="11"/>
        <v>0.02</v>
      </c>
      <c r="AH23" s="396"/>
      <c r="AI23" s="399">
        <v>4</v>
      </c>
      <c r="AJ23" s="400">
        <f>COUNTIFS('Данные из терминала'!C:C,AI23,'Данные из терминала'!B:B,"sell")</f>
        <v>2</v>
      </c>
      <c r="AK23" s="401">
        <f>COUNTIFS('Данные из терминала'!C:C,AI23,'Данные из терминала'!B:B,"buy")</f>
        <v>2</v>
      </c>
      <c r="AL23" s="402">
        <f>COUNTIFS('Данные из терминала'!C:C,AI23)</f>
        <v>4</v>
      </c>
      <c r="AM23" s="400">
        <f>SUMIFS('Данные из терминала'!E:E,'Данные из терминала'!C:C,AI23,'Данные из терминала'!B:B,"sell")</f>
        <v>0.12</v>
      </c>
      <c r="AN23" s="401">
        <f>SUMIFS('Данные из терминала'!E:E,'Данные из терминала'!C:C,AI23,'Данные из терминала'!B:B,"buy")</f>
        <v>0.12</v>
      </c>
      <c r="AO23" s="402">
        <f>SUMIFS('Данные из терминала'!E:E,'Данные из терминала'!C:C,AI23)</f>
        <v>0.24</v>
      </c>
      <c r="AP23" s="400">
        <f>SUMIFS('Данные из терминала'!N:N,'Данные из терминала'!C:C,AI23,'Данные из терминала'!B:B,"sell")</f>
        <v>25.230000000000004</v>
      </c>
      <c r="AQ23" s="401">
        <f>SUMIFS('Данные из терминала'!N:N,'Данные из терминала'!C:C,AI23,'Данные из терминала'!B:B,"buy")</f>
        <v>7.9300000000000015</v>
      </c>
      <c r="AR23" s="402">
        <f>SUMIFS('Данные из терминала'!N:N,'Данные из терминала'!C:C,AI23)</f>
        <v>33.160000000000004</v>
      </c>
      <c r="AS23" s="400">
        <f>ROUND(IF(AJ23&gt;0,AVERAGEIFS('Данные из терминала'!N:N,'Данные из терминала'!C:C,AI23,'Данные из терминала'!B:B,"sell"),0),2)</f>
        <v>12.62</v>
      </c>
      <c r="AT23" s="401">
        <f>ROUND(IF(AK23&gt;0,AVERAGEIFS('Данные из терминала'!N:N,'Данные из терминала'!C:C,AI23,'Данные из терминала'!B:B,"buy"),0),2)</f>
        <v>3.97</v>
      </c>
      <c r="AU23" s="402">
        <f>ROUND(IF(AL23&gt;0,AVERAGEIFS('Данные из терминала'!N:N,'Данные из терминала'!C:C,AI23),0),2)</f>
        <v>8.2899999999999991</v>
      </c>
      <c r="AV23" s="403">
        <f t="shared" si="20"/>
        <v>4.1973049409416083E-2</v>
      </c>
      <c r="AW23" s="404">
        <f t="shared" si="21"/>
        <v>1.3192480452503747E-2</v>
      </c>
      <c r="AX23" s="405">
        <f t="shared" si="22"/>
        <v>5.5165529861919825E-2</v>
      </c>
      <c r="AY23" s="400">
        <f>IF(AJ23&gt;0,VLOOKUP(AI23,Сводная!A:E,5,0),0)</f>
        <v>106.29999999999927</v>
      </c>
      <c r="AZ23" s="402">
        <f>IF(AK23&gt;0,VLOOKUP(AI23,Сводная!A:B,2,0),0)</f>
        <v>107.99999999999818</v>
      </c>
      <c r="BA23" s="400">
        <f>ROUND(IF(AJ23&gt;0,AVERAGEIFS('Данные из терминала'!L:L,'Данные из терминала'!C:C,AI23,'Данные из терминала'!B:B,"sell"),0),1)</f>
        <v>106</v>
      </c>
      <c r="BB23" s="401">
        <f>ROUND(IF(AK23&gt;0,AVERAGEIFS('Данные из терминала'!L:L,'Данные из терминала'!C:C,AI23,'Данные из терминала'!B:B,"buy"),0),1)</f>
        <v>107</v>
      </c>
      <c r="BC23" s="402">
        <f>ROUND(IF(AL23&gt;0,AVERAGEIFS('Данные из терминала'!L:L,'Данные из терминала'!C:C,AI23),0),1)</f>
        <v>106.5</v>
      </c>
      <c r="BD23" s="400">
        <f>IF(AJ23&gt;0,VLOOKUP(AI23,Сводная!A:F,6,0),0)</f>
        <v>60.299999999999272</v>
      </c>
      <c r="BE23" s="402">
        <f>IF(AK23&gt;0,VLOOKUP(AI23,Сводная!A:C,3,0),0)</f>
        <v>57.699999999998909</v>
      </c>
      <c r="BF23" s="400">
        <f>ROUND(IF(AJ23&gt;0,AVERAGEIFS('Данные из терминала'!M:M,'Данные из терминала'!C:C,AI23,'Данные из терминала'!B:B,"sell"),0),1)</f>
        <v>58.1</v>
      </c>
      <c r="BG23" s="401">
        <f>ROUND(IF(AK23&gt;0,AVERAGEIFS('Данные из терминала'!M:M,'Данные из терминала'!C:C,AI23,'Данные из терминала'!B:B,"buy"),0),1)</f>
        <v>57.6</v>
      </c>
      <c r="BH23" s="402">
        <f>ROUND(IF(AL23&gt;0,AVERAGEIFS('Данные из терминала'!M:M,'Данные из терминала'!C:C,AI23),0),1)</f>
        <v>57.8</v>
      </c>
      <c r="BI23" s="406">
        <f>IF(AJ23&gt;0,VLOOKUP(AI23,Сводная!A:G,7,0),0)</f>
        <v>12.071527777777778</v>
      </c>
      <c r="BJ23" s="407">
        <f>IF(AK23&gt;0,VLOOKUP(AI23,Сводная!A:D,4,0),0)</f>
        <v>9.6902777777777782</v>
      </c>
      <c r="BK23" s="406">
        <f>IF(AJ23&gt;0,AVERAGEIFS('Данные из терминала'!O:O,'Данные из терминала'!C:C,AI23,'Данные из терминала'!B:B,"sell"),0)</f>
        <v>8.6184027777781012</v>
      </c>
      <c r="BL23" s="408">
        <f>IF(AK23&gt;0,AVERAGEIFS('Данные из терминала'!O:O,'Данные из терминала'!C:C,AI23,'Данные из терминала'!B:B,"buy"),0)</f>
        <v>6.5625</v>
      </c>
      <c r="BM23" s="407">
        <f>IF(AL23&gt;0,AVERAGEIFS('Данные из терминала'!O:O,'Данные из терминала'!C:C,AI23),0)</f>
        <v>7.5904513888890506</v>
      </c>
      <c r="BO23" s="229"/>
    </row>
    <row r="24" spans="1:67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0</v>
      </c>
      <c r="F24" s="101">
        <f t="shared" si="27"/>
        <v>35</v>
      </c>
      <c r="G24" s="102">
        <f t="shared" si="15"/>
        <v>140</v>
      </c>
      <c r="H24" s="9"/>
      <c r="I24" s="13">
        <f t="shared" si="16"/>
        <v>1.35</v>
      </c>
      <c r="J24" s="14">
        <f t="shared" si="0"/>
        <v>3.1E-2</v>
      </c>
      <c r="K24" s="15">
        <f t="shared" si="23"/>
        <v>9.4E-2</v>
      </c>
      <c r="L24" s="157"/>
      <c r="M24" s="163">
        <f t="shared" si="1"/>
        <v>14.83</v>
      </c>
      <c r="N24" s="313">
        <f t="shared" si="2"/>
        <v>1.7867469879518073E-2</v>
      </c>
      <c r="O24" s="160">
        <f t="shared" si="3"/>
        <v>0.9</v>
      </c>
      <c r="P24" s="213">
        <f t="shared" si="17"/>
        <v>45.99</v>
      </c>
      <c r="Q24" s="224">
        <f t="shared" si="4"/>
        <v>5.5409638554216871E-2</v>
      </c>
      <c r="R24" s="121">
        <f t="shared" si="24"/>
        <v>51</v>
      </c>
      <c r="S24" s="122">
        <f t="shared" si="25"/>
        <v>0.36</v>
      </c>
      <c r="T24" s="132">
        <f t="shared" si="18"/>
        <v>68</v>
      </c>
      <c r="U24" s="122">
        <f t="shared" si="26"/>
        <v>0.49</v>
      </c>
      <c r="V24" s="386"/>
      <c r="W24" s="360">
        <f t="shared" si="5"/>
        <v>21.15</v>
      </c>
      <c r="X24" s="361">
        <f t="shared" si="19"/>
        <v>67.14</v>
      </c>
      <c r="Y24" s="355"/>
      <c r="Z24" s="364">
        <f t="shared" si="6"/>
        <v>762.86</v>
      </c>
      <c r="AA24" s="365">
        <f t="shared" si="7"/>
        <v>0.08</v>
      </c>
      <c r="AB24" s="366">
        <f t="shared" si="8"/>
        <v>868.77222222222213</v>
      </c>
      <c r="AC24" s="367">
        <f t="shared" si="9"/>
        <v>1008.7722222222221</v>
      </c>
      <c r="AD24" s="174">
        <v>5</v>
      </c>
      <c r="AE24" s="389"/>
      <c r="AF24" s="362">
        <f t="shared" si="10"/>
        <v>0.46</v>
      </c>
      <c r="AG24" s="363">
        <f t="shared" si="11"/>
        <v>0.03</v>
      </c>
      <c r="AH24" s="396"/>
      <c r="AI24" s="174">
        <v>5</v>
      </c>
      <c r="AJ24" s="454">
        <f>COUNTIFS('Данные из терминала'!C:C,AI24,'Данные из терминала'!B:B,"sell")</f>
        <v>1</v>
      </c>
      <c r="AK24" s="410">
        <f>COUNTIFS('Данные из терминала'!C:C,AI24,'Данные из терминала'!B:B,"buy")</f>
        <v>2</v>
      </c>
      <c r="AL24" s="411">
        <f>COUNTIFS('Данные из терминала'!C:C,AI24)</f>
        <v>3</v>
      </c>
      <c r="AM24" s="454">
        <f>SUMIFS('Данные из терминала'!E:E,'Данные из терминала'!C:C,AI24,'Данные из терминала'!B:B,"sell")</f>
        <v>0.09</v>
      </c>
      <c r="AN24" s="410">
        <f>SUMIFS('Данные из терминала'!E:E,'Данные из терминала'!C:C,AI24,'Данные из терминала'!B:B,"buy")</f>
        <v>0.18</v>
      </c>
      <c r="AO24" s="411">
        <f>SUMIFS('Данные из терминала'!E:E,'Данные из терминала'!C:C,AI24)</f>
        <v>0.27</v>
      </c>
      <c r="AP24" s="454">
        <f>SUMIFS('Данные из терминала'!N:N,'Данные из терминала'!C:C,AI24,'Данные из терминала'!B:B,"sell")</f>
        <v>26.919999999999998</v>
      </c>
      <c r="AQ24" s="410">
        <f>SUMIFS('Данные из терминала'!N:N,'Данные из терминала'!C:C,AI24,'Данные из терминала'!B:B,"buy")</f>
        <v>20.880000000000003</v>
      </c>
      <c r="AR24" s="411">
        <f>SUMIFS('Данные из терминала'!N:N,'Данные из терминала'!C:C,AI24)</f>
        <v>47.8</v>
      </c>
      <c r="AS24" s="454">
        <f>ROUND(IF(AJ24&gt;0,AVERAGEIFS('Данные из терминала'!N:N,'Данные из терминала'!C:C,AI24,'Данные из терминала'!B:B,"sell"),0),2)</f>
        <v>26.92</v>
      </c>
      <c r="AT24" s="410">
        <f>ROUND(IF(AK24&gt;0,AVERAGEIFS('Данные из терминала'!N:N,'Данные из терминала'!C:C,AI24,'Данные из терминала'!B:B,"buy"),0),2)</f>
        <v>10.44</v>
      </c>
      <c r="AU24" s="411">
        <f>ROUND(IF(AL24&gt;0,AVERAGEIFS('Данные из терминала'!N:N,'Данные из терминала'!C:C,AI24),0),2)</f>
        <v>15.93</v>
      </c>
      <c r="AV24" s="455">
        <f t="shared" si="20"/>
        <v>4.4784561636998836E-2</v>
      </c>
      <c r="AW24" s="412">
        <f t="shared" si="21"/>
        <v>3.4736316752620205E-2</v>
      </c>
      <c r="AX24" s="459">
        <f t="shared" si="22"/>
        <v>7.9520878389619035E-2</v>
      </c>
      <c r="AY24" s="460">
        <f>IF(AJ24&gt;0,VLOOKUP(AI24,Сводная!A:E,5,0),0)</f>
        <v>148.70000000000255</v>
      </c>
      <c r="AZ24" s="411">
        <f>IF(AK24&gt;0,VLOOKUP(AI24,Сводная!A:B,2,0),0)</f>
        <v>149.30000000000109</v>
      </c>
      <c r="BA24" s="454">
        <f>ROUND(IF(AJ24&gt;0,AVERAGEIFS('Данные из терминала'!L:L,'Данные из терминала'!C:C,AI24,'Данные из терминала'!B:B,"sell"),0),1)</f>
        <v>148.69999999999999</v>
      </c>
      <c r="BB24" s="410">
        <f>ROUND(IF(AK24&gt;0,AVERAGEIFS('Данные из терминала'!L:L,'Данные из терминала'!C:C,AI24,'Данные из терминала'!B:B,"buy"),0),1)</f>
        <v>149</v>
      </c>
      <c r="BC24" s="461">
        <f>ROUND(IF(AL24&gt;0,AVERAGEIFS('Данные из терминала'!L:L,'Данные из терминала'!C:C,AI24),0),1)</f>
        <v>148.9</v>
      </c>
      <c r="BD24" s="460">
        <f>IF(AJ24&gt;0,VLOOKUP(AI24,Сводная!A:F,6,0),0)</f>
        <v>78</v>
      </c>
      <c r="BE24" s="411">
        <f>IF(AK24&gt;0,VLOOKUP(AI24,Сводная!A:C,3,0),0)</f>
        <v>74.599999999998545</v>
      </c>
      <c r="BF24" s="454">
        <f>ROUND(IF(AJ24&gt;0,AVERAGEIFS('Данные из терминала'!M:M,'Данные из терминала'!C:C,AI24,'Данные из терминала'!B:B,"sell"),0),1)</f>
        <v>78</v>
      </c>
      <c r="BG24" s="410">
        <f>ROUND(IF(AK24&gt;0,AVERAGEIFS('Данные из терминала'!M:M,'Данные из терминала'!C:C,AI24,'Данные из терминала'!B:B,"buy"),0),1)</f>
        <v>73.599999999999994</v>
      </c>
      <c r="BH24" s="461">
        <f>ROUND(IF(AL24&gt;0,AVERAGEIFS('Данные из терминала'!M:M,'Данные из терминала'!C:C,AI24),0),1)</f>
        <v>75.099999999999994</v>
      </c>
      <c r="BI24" s="462">
        <f>IF(AJ24&gt;0,VLOOKUP(AI24,Сводная!A:G,7,0),0)</f>
        <v>11.085416666666667</v>
      </c>
      <c r="BJ24" s="414">
        <f>IF(AK24&gt;0,VLOOKUP(AI24,Сводная!A:D,4,0),0)</f>
        <v>8.5208333333333339</v>
      </c>
      <c r="BK24" s="463">
        <f>IF(AJ24&gt;0,AVERAGEIFS('Данные из терминала'!O:O,'Данные из терминала'!C:C,AI24,'Данные из терминала'!B:B,"sell"),0)</f>
        <v>11.085416666668607</v>
      </c>
      <c r="BL24" s="415">
        <f>IF(AK24&gt;0,AVERAGEIFS('Данные из терминала'!O:O,'Данные из терминала'!C:C,AI24,'Данные из терминала'!B:B,"buy"),0)</f>
        <v>4.9753472222218988</v>
      </c>
      <c r="BM24" s="414">
        <f>IF(AL24&gt;0,AVERAGEIFS('Данные из терминала'!O:O,'Данные из терминала'!C:C,AI24),0)</f>
        <v>7.0120370370374685</v>
      </c>
      <c r="BO24" s="229"/>
    </row>
    <row r="25" spans="1:67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0</v>
      </c>
      <c r="F25" s="105">
        <f t="shared" si="27"/>
        <v>35</v>
      </c>
      <c r="G25" s="100">
        <f t="shared" si="15"/>
        <v>175</v>
      </c>
      <c r="H25" s="11"/>
      <c r="I25" s="7">
        <f t="shared" si="16"/>
        <v>1.375</v>
      </c>
      <c r="J25" s="110">
        <f t="shared" si="0"/>
        <v>4.2999999999999997E-2</v>
      </c>
      <c r="K25" s="8">
        <f t="shared" si="23"/>
        <v>0.13700000000000001</v>
      </c>
      <c r="L25" s="157"/>
      <c r="M25" s="162">
        <f t="shared" si="1"/>
        <v>24.52</v>
      </c>
      <c r="N25" s="312">
        <f t="shared" si="2"/>
        <v>2.9542168674698794E-2</v>
      </c>
      <c r="O25" s="159">
        <f t="shared" si="3"/>
        <v>1.4</v>
      </c>
      <c r="P25" s="212">
        <f t="shared" si="17"/>
        <v>77.709999999999994</v>
      </c>
      <c r="Q25" s="225">
        <f t="shared" si="4"/>
        <v>9.3626506024096376E-2</v>
      </c>
      <c r="R25" s="119">
        <f t="shared" si="24"/>
        <v>56</v>
      </c>
      <c r="S25" s="120">
        <f t="shared" si="25"/>
        <v>0.32</v>
      </c>
      <c r="T25" s="126">
        <f t="shared" si="18"/>
        <v>74</v>
      </c>
      <c r="U25" s="127">
        <f t="shared" si="26"/>
        <v>0.42</v>
      </c>
      <c r="V25" s="386"/>
      <c r="W25" s="351">
        <f t="shared" si="5"/>
        <v>30.83</v>
      </c>
      <c r="X25" s="352">
        <f t="shared" si="19"/>
        <v>108.54</v>
      </c>
      <c r="Y25" s="355"/>
      <c r="Z25" s="356">
        <f t="shared" si="6"/>
        <v>721.46</v>
      </c>
      <c r="AA25" s="357">
        <f t="shared" si="7"/>
        <v>0.13</v>
      </c>
      <c r="AB25" s="358">
        <f t="shared" si="8"/>
        <v>535.14785714285722</v>
      </c>
      <c r="AC25" s="359">
        <f t="shared" si="9"/>
        <v>710.14785714285722</v>
      </c>
      <c r="AD25" s="174">
        <v>6</v>
      </c>
      <c r="AE25" s="389"/>
      <c r="AF25" s="353">
        <f t="shared" si="10"/>
        <v>0.4</v>
      </c>
      <c r="AG25" s="354">
        <f t="shared" si="11"/>
        <v>0.04</v>
      </c>
      <c r="AH25" s="396"/>
      <c r="AI25" s="399">
        <v>6</v>
      </c>
      <c r="AJ25" s="400">
        <f>COUNTIFS('Данные из терминала'!C:C,AI25,'Данные из терминала'!B:B,"sell")</f>
        <v>2</v>
      </c>
      <c r="AK25" s="401">
        <f>COUNTIFS('Данные из терминала'!C:C,AI25,'Данные из терминала'!B:B,"buy")</f>
        <v>2</v>
      </c>
      <c r="AL25" s="402">
        <f>COUNTIFS('Данные из терминала'!C:C,AI25)</f>
        <v>4</v>
      </c>
      <c r="AM25" s="400">
        <f>SUMIFS('Данные из терминала'!E:E,'Данные из терминала'!C:C,AI25,'Данные из терминала'!B:B,"sell")</f>
        <v>0.26</v>
      </c>
      <c r="AN25" s="401">
        <f>SUMIFS('Данные из терминала'!E:E,'Данные из терминала'!C:C,AI25,'Данные из терминала'!B:B,"buy")</f>
        <v>0.26</v>
      </c>
      <c r="AO25" s="402">
        <f>SUMIFS('Данные из терминала'!E:E,'Данные из терминала'!C:C,AI25)</f>
        <v>0.52</v>
      </c>
      <c r="AP25" s="400">
        <f>SUMIFS('Данные из терминала'!N:N,'Данные из терминала'!C:C,AI25,'Данные из терминала'!B:B,"sell")</f>
        <v>-14.769999999999992</v>
      </c>
      <c r="AQ25" s="401">
        <f>SUMIFS('Данные из терминала'!N:N,'Данные из терминала'!C:C,AI25,'Данные из терминала'!B:B,"buy")</f>
        <v>23.550000000000008</v>
      </c>
      <c r="AR25" s="402">
        <f>SUMIFS('Данные из терминала'!N:N,'Данные из терминала'!C:C,AI25)</f>
        <v>8.7800000000000153</v>
      </c>
      <c r="AS25" s="400">
        <f>ROUND(IF(AJ25&gt;0,AVERAGEIFS('Данные из терминала'!N:N,'Данные из терминала'!C:C,AI25,'Данные из терминала'!B:B,"sell"),0),2)</f>
        <v>-7.39</v>
      </c>
      <c r="AT25" s="401">
        <f>ROUND(IF(AK25&gt;0,AVERAGEIFS('Данные из терминала'!N:N,'Данные из терминала'!C:C,AI25,'Данные из терминала'!B:B,"buy"),0),2)</f>
        <v>11.78</v>
      </c>
      <c r="AU25" s="402">
        <f>ROUND(IF(AL25&gt;0,AVERAGEIFS('Данные из терминала'!N:N,'Данные из терминала'!C:C,AI25),0),2)</f>
        <v>2.2000000000000002</v>
      </c>
      <c r="AV25" s="403">
        <f t="shared" si="20"/>
        <v>-2.457161869905173E-2</v>
      </c>
      <c r="AW25" s="404">
        <f t="shared" si="21"/>
        <v>3.9178173348860444E-2</v>
      </c>
      <c r="AX25" s="405">
        <f t="shared" si="22"/>
        <v>1.4606554649808711E-2</v>
      </c>
      <c r="AY25" s="400">
        <f>IF(AJ25&gt;0,VLOOKUP(AI25,Сводная!A:E,5,0),0)</f>
        <v>202.40000000000146</v>
      </c>
      <c r="AZ25" s="402">
        <f>IF(AK25&gt;0,VLOOKUP(AI25,Сводная!A:B,2,0),0)</f>
        <v>198.60000000000036</v>
      </c>
      <c r="BA25" s="400">
        <f>ROUND(IF(AJ25&gt;0,AVERAGEIFS('Данные из терминала'!L:L,'Данные из терминала'!C:C,AI25,'Данные из терминала'!B:B,"sell"),0),1)</f>
        <v>200.8</v>
      </c>
      <c r="BB25" s="401">
        <f>ROUND(IF(AK25&gt;0,AVERAGEIFS('Данные из терминала'!L:L,'Данные из терминала'!C:C,AI25,'Данные из терминала'!B:B,"buy"),0),1)</f>
        <v>191.1</v>
      </c>
      <c r="BC25" s="402">
        <f>ROUND(IF(AL25&gt;0,AVERAGEIFS('Данные из терминала'!L:L,'Данные из терминала'!C:C,AI25),0),1)</f>
        <v>195.9</v>
      </c>
      <c r="BD25" s="400">
        <f>IF(AJ25&gt;0,VLOOKUP(AI25,Сводная!A:F,6,0),0)</f>
        <v>90</v>
      </c>
      <c r="BE25" s="402">
        <f>IF(AK25&gt;0,VLOOKUP(AI25,Сводная!A:C,3,0),0)</f>
        <v>82.200000000002547</v>
      </c>
      <c r="BF25" s="400">
        <f>ROUND(IF(AJ25&gt;0,AVERAGEIFS('Данные из терминала'!M:M,'Данные из терминала'!C:C,AI25,'Данные из терминала'!B:B,"sell"),0),1)</f>
        <v>58.5</v>
      </c>
      <c r="BG25" s="401">
        <f>ROUND(IF(AK25&gt;0,AVERAGEIFS('Данные из терминала'!M:M,'Данные из терминала'!C:C,AI25,'Данные из терминала'!B:B,"buy"),0),1)</f>
        <v>80.099999999999994</v>
      </c>
      <c r="BH25" s="402">
        <f>ROUND(IF(AL25&gt;0,AVERAGEIFS('Данные из терминала'!M:M,'Данные из терминала'!C:C,AI25),0),1)</f>
        <v>69.3</v>
      </c>
      <c r="BI25" s="406">
        <f>IF(AJ25&gt;0,VLOOKUP(AI25,Сводная!A:G,7,0),0)</f>
        <v>8.530555555555555</v>
      </c>
      <c r="BJ25" s="407">
        <f>IF(AK25&gt;0,VLOOKUP(AI25,Сводная!A:D,4,0),0)</f>
        <v>9.0409722222222229</v>
      </c>
      <c r="BK25" s="406">
        <f>IF(AJ25&gt;0,AVERAGEIFS('Данные из терминала'!O:O,'Данные из терминала'!C:C,AI25,'Данные из терминала'!B:B,"sell"),0)</f>
        <v>6.765277777776646</v>
      </c>
      <c r="BL25" s="408">
        <f>IF(AK25&gt;0,AVERAGEIFS('Данные из терминала'!O:O,'Данные из терминала'!C:C,AI25,'Данные из терминала'!B:B,"buy"),0)</f>
        <v>8.0496527777795563</v>
      </c>
      <c r="BM25" s="407">
        <f>IF(AL25&gt;0,AVERAGEIFS('Данные из терминала'!O:O,'Данные из терминала'!C:C,AI25),0)</f>
        <v>7.4074652777781012</v>
      </c>
      <c r="BO25" s="229"/>
    </row>
    <row r="26" spans="1:67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0</v>
      </c>
      <c r="F26" s="105">
        <f t="shared" si="27"/>
        <v>35</v>
      </c>
      <c r="G26" s="100">
        <f t="shared" si="15"/>
        <v>210</v>
      </c>
      <c r="H26" s="11"/>
      <c r="I26" s="7">
        <f t="shared" si="16"/>
        <v>1.4</v>
      </c>
      <c r="J26" s="110">
        <f t="shared" si="0"/>
        <v>0.06</v>
      </c>
      <c r="K26" s="8">
        <f t="shared" si="23"/>
        <v>0.19700000000000001</v>
      </c>
      <c r="L26" s="157"/>
      <c r="M26" s="162">
        <f t="shared" si="1"/>
        <v>37.020000000000003</v>
      </c>
      <c r="N26" s="312">
        <f t="shared" si="2"/>
        <v>4.4602409638554219E-2</v>
      </c>
      <c r="O26" s="159">
        <f t="shared" si="3"/>
        <v>2</v>
      </c>
      <c r="P26" s="212">
        <f t="shared" si="17"/>
        <v>127.01</v>
      </c>
      <c r="Q26" s="225">
        <f t="shared" si="4"/>
        <v>0.15302409638554218</v>
      </c>
      <c r="R26" s="119">
        <f t="shared" si="24"/>
        <v>64</v>
      </c>
      <c r="S26" s="120">
        <f t="shared" si="25"/>
        <v>0.3</v>
      </c>
      <c r="T26" s="126">
        <f t="shared" si="18"/>
        <v>83</v>
      </c>
      <c r="U26" s="127">
        <f t="shared" si="26"/>
        <v>0.4</v>
      </c>
      <c r="V26" s="386"/>
      <c r="W26" s="351">
        <f t="shared" si="5"/>
        <v>44.33</v>
      </c>
      <c r="X26" s="352">
        <f t="shared" si="19"/>
        <v>171.34</v>
      </c>
      <c r="Y26" s="355"/>
      <c r="Z26" s="356">
        <f t="shared" si="6"/>
        <v>658.66</v>
      </c>
      <c r="AA26" s="357">
        <f t="shared" si="7"/>
        <v>0.21</v>
      </c>
      <c r="AB26" s="358">
        <f t="shared" si="8"/>
        <v>349.27850000000001</v>
      </c>
      <c r="AC26" s="359">
        <f t="shared" si="9"/>
        <v>559.27850000000001</v>
      </c>
      <c r="AD26" s="174">
        <v>7</v>
      </c>
      <c r="AE26" s="389"/>
      <c r="AF26" s="353">
        <f t="shared" si="10"/>
        <v>0.35</v>
      </c>
      <c r="AG26" s="354">
        <f t="shared" si="11"/>
        <v>0.05</v>
      </c>
      <c r="AH26" s="396"/>
      <c r="AI26" s="399">
        <v>7</v>
      </c>
      <c r="AJ26" s="400">
        <f>COUNTIFS('Данные из терминала'!C:C,AI26,'Данные из терминала'!B:B,"sell")</f>
        <v>2</v>
      </c>
      <c r="AK26" s="401">
        <f>COUNTIFS('Данные из терминала'!C:C,AI26,'Данные из терминала'!B:B,"buy")</f>
        <v>2</v>
      </c>
      <c r="AL26" s="402">
        <f>COUNTIFS('Данные из терминала'!C:C,AI26)</f>
        <v>4</v>
      </c>
      <c r="AM26" s="400">
        <f>SUMIFS('Данные из терминала'!E:E,'Данные из терминала'!C:C,AI26,'Данные из терминала'!B:B,"sell")</f>
        <v>0.38</v>
      </c>
      <c r="AN26" s="401">
        <f>SUMIFS('Данные из терминала'!E:E,'Данные из терминала'!C:C,AI26,'Данные из терминала'!B:B,"buy")</f>
        <v>0.38</v>
      </c>
      <c r="AO26" s="402">
        <f>SUMIFS('Данные из терминала'!E:E,'Данные из терминала'!C:C,AI26)</f>
        <v>0.76</v>
      </c>
      <c r="AP26" s="400">
        <f>SUMIFS('Данные из терминала'!N:N,'Данные из терминала'!C:C,AI26,'Данные из терминала'!B:B,"sell")</f>
        <v>88.489999999999981</v>
      </c>
      <c r="AQ26" s="401">
        <f>SUMIFS('Данные из терминала'!N:N,'Данные из терминала'!C:C,AI26,'Данные из терминала'!B:B,"buy")</f>
        <v>25.449999999999996</v>
      </c>
      <c r="AR26" s="402">
        <f>SUMIFS('Данные из терминала'!N:N,'Данные из терминала'!C:C,AI26)</f>
        <v>113.93999999999998</v>
      </c>
      <c r="AS26" s="400">
        <f>ROUND(IF(AJ26&gt;0,AVERAGEIFS('Данные из терминала'!N:N,'Данные из терминала'!C:C,AI26,'Данные из терминала'!B:B,"sell"),0),2)</f>
        <v>44.25</v>
      </c>
      <c r="AT26" s="401">
        <f>ROUND(IF(AK26&gt;0,AVERAGEIFS('Данные из терминала'!N:N,'Данные из терминала'!C:C,AI26,'Данные из терминала'!B:B,"buy"),0),2)</f>
        <v>12.73</v>
      </c>
      <c r="AU26" s="402">
        <f>ROUND(IF(AL26&gt;0,AVERAGEIFS('Данные из терминала'!N:N,'Данные из терминала'!C:C,AI26),0),2)</f>
        <v>28.49</v>
      </c>
      <c r="AV26" s="403">
        <f t="shared" si="20"/>
        <v>0.14721344202295791</v>
      </c>
      <c r="AW26" s="404">
        <f t="shared" si="21"/>
        <v>4.2339045084012643E-2</v>
      </c>
      <c r="AX26" s="405">
        <f t="shared" si="22"/>
        <v>0.18955248710697056</v>
      </c>
      <c r="AY26" s="400">
        <f>IF(AJ26&gt;0,VLOOKUP(AI26,Сводная!A:E,5,0),0)</f>
        <v>218.39999999999782</v>
      </c>
      <c r="AZ26" s="402">
        <f>IF(AK26&gt;0,VLOOKUP(AI26,Сводная!A:B,2,0),0)</f>
        <v>232.20000000000073</v>
      </c>
      <c r="BA26" s="400">
        <f>ROUND(IF(AJ26&gt;0,AVERAGEIFS('Данные из терминала'!L:L,'Данные из терминала'!C:C,AI26,'Данные из терминала'!B:B,"sell"),0),1)</f>
        <v>217.5</v>
      </c>
      <c r="BB26" s="401">
        <f>ROUND(IF(AK26&gt;0,AVERAGEIFS('Данные из терминала'!L:L,'Данные из терминала'!C:C,AI26,'Данные из терминала'!B:B,"buy"),0),1)</f>
        <v>227</v>
      </c>
      <c r="BC26" s="402">
        <f>ROUND(IF(AL26&gt;0,AVERAGEIFS('Данные из терминала'!L:L,'Данные из терминала'!C:C,AI26),0),1)</f>
        <v>222.2</v>
      </c>
      <c r="BD26" s="400">
        <f>IF(AJ26&gt;0,VLOOKUP(AI26,Сводная!A:F,6,0),0)</f>
        <v>86.499999999998181</v>
      </c>
      <c r="BE26" s="402">
        <f>IF(AK26&gt;0,VLOOKUP(AI26,Сводная!A:C,3,0),0)</f>
        <v>99.299999999999272</v>
      </c>
      <c r="BF26" s="400">
        <f>ROUND(IF(AJ26&gt;0,AVERAGEIFS('Данные из терминала'!M:M,'Данные из терминала'!C:C,AI26,'Данные из терминала'!B:B,"sell"),0),1)</f>
        <v>85.9</v>
      </c>
      <c r="BG26" s="401">
        <f>ROUND(IF(AK26&gt;0,AVERAGEIFS('Данные из терминала'!M:M,'Данные из терминала'!C:C,AI26,'Данные из терминала'!B:B,"buy"),0),1)</f>
        <v>94</v>
      </c>
      <c r="BH26" s="402">
        <f>ROUND(IF(AL26&gt;0,AVERAGEIFS('Данные из терминала'!M:M,'Данные из терминала'!C:C,AI26),0),1)</f>
        <v>90</v>
      </c>
      <c r="BI26" s="406">
        <f>IF(AJ26&gt;0,VLOOKUP(AI26,Сводная!A:G,7,0),0)</f>
        <v>10.899305555555555</v>
      </c>
      <c r="BJ26" s="407">
        <f>IF(AK26&gt;0,VLOOKUP(AI26,Сводная!A:D,4,0),0)</f>
        <v>16.586111111111112</v>
      </c>
      <c r="BK26" s="406">
        <f>IF(AJ26&gt;0,AVERAGEIFS('Данные из терминала'!O:O,'Данные из терминала'!C:C,AI26,'Данные из терминала'!B:B,"sell"),0)</f>
        <v>8.8951388888890506</v>
      </c>
      <c r="BL26" s="408">
        <f>IF(AK26&gt;0,AVERAGEIFS('Данные из терминала'!O:O,'Данные из терминала'!C:C,AI26,'Данные из терминала'!B:B,"buy"),0)</f>
        <v>13.376041666670062</v>
      </c>
      <c r="BM26" s="407">
        <f>IF(AL26&gt;0,AVERAGEIFS('Данные из терминала'!O:O,'Данные из терминала'!C:C,AI26),0)</f>
        <v>11.135590277779556</v>
      </c>
      <c r="BO26" s="504">
        <v>2</v>
      </c>
    </row>
    <row r="27" spans="1:67" ht="15">
      <c r="A27" s="165">
        <v>8</v>
      </c>
      <c r="B27" s="107">
        <f t="shared" si="12"/>
        <v>-2</v>
      </c>
      <c r="C27" s="112">
        <f t="shared" si="13"/>
        <v>17</v>
      </c>
      <c r="D27" s="76"/>
      <c r="E27" s="107">
        <f t="shared" si="14"/>
        <v>0</v>
      </c>
      <c r="F27" s="105">
        <f t="shared" si="27"/>
        <v>35</v>
      </c>
      <c r="G27" s="100">
        <f t="shared" si="15"/>
        <v>245</v>
      </c>
      <c r="H27" s="11"/>
      <c r="I27" s="7">
        <f t="shared" si="16"/>
        <v>1.9</v>
      </c>
      <c r="J27" s="110">
        <f t="shared" si="0"/>
        <v>0.114</v>
      </c>
      <c r="K27" s="8">
        <f t="shared" si="23"/>
        <v>0.311</v>
      </c>
      <c r="L27" s="157"/>
      <c r="M27" s="162">
        <f t="shared" si="1"/>
        <v>51.15</v>
      </c>
      <c r="N27" s="312">
        <f t="shared" si="2"/>
        <v>6.1626506024096382E-2</v>
      </c>
      <c r="O27" s="159">
        <f t="shared" si="3"/>
        <v>3.1</v>
      </c>
      <c r="P27" s="212">
        <f t="shared" si="17"/>
        <v>197.58</v>
      </c>
      <c r="Q27" s="225">
        <f t="shared" si="4"/>
        <v>0.23804819277108435</v>
      </c>
      <c r="R27" s="119">
        <f t="shared" si="24"/>
        <v>64</v>
      </c>
      <c r="S27" s="120">
        <f t="shared" si="25"/>
        <v>0.26</v>
      </c>
      <c r="T27" s="126">
        <f t="shared" si="18"/>
        <v>81</v>
      </c>
      <c r="U27" s="127">
        <f t="shared" si="26"/>
        <v>0.33</v>
      </c>
      <c r="V27" s="386"/>
      <c r="W27" s="351">
        <f t="shared" si="5"/>
        <v>69.98</v>
      </c>
      <c r="X27" s="352">
        <f t="shared" si="19"/>
        <v>267.56</v>
      </c>
      <c r="Y27" s="355"/>
      <c r="Z27" s="356">
        <f t="shared" si="6"/>
        <v>562.44000000000005</v>
      </c>
      <c r="AA27" s="357">
        <f t="shared" si="7"/>
        <v>0.32</v>
      </c>
      <c r="AB27" s="358">
        <f t="shared" si="8"/>
        <v>201.74903225806449</v>
      </c>
      <c r="AC27" s="359">
        <f t="shared" si="9"/>
        <v>446.74903225806452</v>
      </c>
      <c r="AD27" s="174">
        <v>8</v>
      </c>
      <c r="AE27" s="389"/>
      <c r="AF27" s="353">
        <f t="shared" si="10"/>
        <v>0.35</v>
      </c>
      <c r="AG27" s="354">
        <f t="shared" si="11"/>
        <v>0.08</v>
      </c>
      <c r="AH27" s="396"/>
      <c r="AI27" s="399">
        <v>8</v>
      </c>
      <c r="AJ27" s="400">
        <f>COUNTIFS('Данные из терминала'!C:C,AI27,'Данные из терминала'!B:B,"sell")</f>
        <v>1</v>
      </c>
      <c r="AK27" s="401">
        <f>COUNTIFS('Данные из терминала'!C:C,AI27,'Данные из терминала'!B:B,"buy")</f>
        <v>1</v>
      </c>
      <c r="AL27" s="402">
        <f>COUNTIFS('Данные из терминала'!C:C,AI27)</f>
        <v>2</v>
      </c>
      <c r="AM27" s="400">
        <f>SUMIFS('Данные из терминала'!E:E,'Данные из терминала'!C:C,AI27,'Данные из терминала'!B:B,"sell")</f>
        <v>0.3</v>
      </c>
      <c r="AN27" s="401">
        <f>SUMIFS('Данные из терминала'!E:E,'Данные из терминала'!C:C,AI27,'Данные из терминала'!B:B,"buy")</f>
        <v>0.3</v>
      </c>
      <c r="AO27" s="402">
        <f>SUMIFS('Данные из терминала'!E:E,'Данные из терминала'!C:C,AI27)</f>
        <v>0.6</v>
      </c>
      <c r="AP27" s="400">
        <f>SUMIFS('Данные из терминала'!N:N,'Данные из терминала'!C:C,AI27,'Данные из терминала'!B:B,"sell")</f>
        <v>61.629999999999995</v>
      </c>
      <c r="AQ27" s="401">
        <f>SUMIFS('Данные из терминала'!N:N,'Данные из терминала'!C:C,AI27,'Данные из терминала'!B:B,"buy")</f>
        <v>25.629999999999995</v>
      </c>
      <c r="AR27" s="402">
        <f>SUMIFS('Данные из терминала'!N:N,'Данные из терминала'!C:C,AI27)</f>
        <v>87.259999999999991</v>
      </c>
      <c r="AS27" s="400">
        <f>ROUND(IF(AJ27&gt;0,AVERAGEIFS('Данные из терминала'!N:N,'Данные из терминала'!C:C,AI27,'Данные из терминала'!B:B,"sell"),0),2)</f>
        <v>61.63</v>
      </c>
      <c r="AT27" s="401">
        <f>ROUND(IF(AK27&gt;0,AVERAGEIFS('Данные из терминала'!N:N,'Данные из терминала'!C:C,AI27,'Данные из терминала'!B:B,"buy"),0),2)</f>
        <v>25.63</v>
      </c>
      <c r="AU27" s="402">
        <f>ROUND(IF(AL27&gt;0,AVERAGEIFS('Данные из терминала'!N:N,'Данные из терминала'!C:C,AI27),0),2)</f>
        <v>43.63</v>
      </c>
      <c r="AV27" s="403">
        <f t="shared" si="20"/>
        <v>0.10252869738812179</v>
      </c>
      <c r="AW27" s="404">
        <f t="shared" si="21"/>
        <v>4.2638496090500751E-2</v>
      </c>
      <c r="AX27" s="405">
        <f t="shared" si="22"/>
        <v>0.14516719347862253</v>
      </c>
      <c r="AY27" s="400">
        <f>IF(AJ27&gt;0,VLOOKUP(AI27,Сводная!A:E,5,0),0)</f>
        <v>256.30000000000109</v>
      </c>
      <c r="AZ27" s="402">
        <f>IF(AK27&gt;0,VLOOKUP(AI27,Сводная!A:B,2,0),0)</f>
        <v>253.69999999999891</v>
      </c>
      <c r="BA27" s="400">
        <f>ROUND(IF(AJ27&gt;0,AVERAGEIFS('Данные из терминала'!L:L,'Данные из терминала'!C:C,AI27,'Данные из терминала'!B:B,"sell"),0),1)</f>
        <v>256.3</v>
      </c>
      <c r="BB27" s="401">
        <f>ROUND(IF(AK27&gt;0,AVERAGEIFS('Данные из терминала'!L:L,'Данные из терминала'!C:C,AI27,'Данные из терминала'!B:B,"buy"),0),1)</f>
        <v>253.7</v>
      </c>
      <c r="BC27" s="402">
        <f>ROUND(IF(AL27&gt;0,AVERAGEIFS('Данные из терминала'!L:L,'Данные из терминала'!C:C,AI27),0),1)</f>
        <v>255</v>
      </c>
      <c r="BD27" s="400">
        <f>IF(AJ27&gt;0,VLOOKUP(AI27,Сводная!A:F,6,0),0)</f>
        <v>84.899999999999636</v>
      </c>
      <c r="BE27" s="402">
        <f>IF(AK27&gt;0,VLOOKUP(AI27,Сводная!A:C,3,0),0)</f>
        <v>82.400000000001455</v>
      </c>
      <c r="BF27" s="400">
        <f>ROUND(IF(AJ27&gt;0,AVERAGEIFS('Данные из терминала'!M:M,'Данные из терминала'!C:C,AI27,'Данные из терминала'!B:B,"sell"),0),1)</f>
        <v>84.9</v>
      </c>
      <c r="BG27" s="401">
        <f>ROUND(IF(AK27&gt;0,AVERAGEIFS('Данные из терминала'!M:M,'Данные из терминала'!C:C,AI27,'Данные из терминала'!B:B,"buy"),0),1)</f>
        <v>82.4</v>
      </c>
      <c r="BH27" s="402">
        <f>ROUND(IF(AL27&gt;0,AVERAGEIFS('Данные из терминала'!M:M,'Данные из терминала'!C:C,AI27),0),1)</f>
        <v>83.7</v>
      </c>
      <c r="BI27" s="406">
        <f>IF(AJ27&gt;0,VLOOKUP(AI27,Сводная!A:G,7,0),0)</f>
        <v>9.6437500000000007</v>
      </c>
      <c r="BJ27" s="407">
        <f>IF(AK27&gt;0,VLOOKUP(AI27,Сводная!A:D,4,0),0)</f>
        <v>12.625</v>
      </c>
      <c r="BK27" s="406">
        <f>IF(AJ27&gt;0,AVERAGEIFS('Данные из терминала'!O:O,'Данные из терминала'!C:C,AI27,'Данные из терминала'!B:B,"sell"),0)</f>
        <v>9.6437499999956344</v>
      </c>
      <c r="BL27" s="408">
        <f>IF(AK27&gt;0,AVERAGEIFS('Данные из терминала'!O:O,'Данные из терминала'!C:C,AI27,'Данные из терминала'!B:B,"buy"),0)</f>
        <v>12.625</v>
      </c>
      <c r="BM27" s="407">
        <f>IF(AL27&gt;0,AVERAGEIFS('Данные из терминала'!O:O,'Данные из терминала'!C:C,AI27),0)</f>
        <v>11.134374999997817</v>
      </c>
      <c r="BO27" s="504"/>
    </row>
    <row r="28" spans="1:67" ht="17.25" customHeight="1">
      <c r="A28" s="165">
        <v>9</v>
      </c>
      <c r="B28" s="107">
        <f t="shared" si="12"/>
        <v>-2</v>
      </c>
      <c r="C28" s="112">
        <f t="shared" si="13"/>
        <v>15</v>
      </c>
      <c r="D28" s="76"/>
      <c r="E28" s="107">
        <f t="shared" si="14"/>
        <v>0</v>
      </c>
      <c r="F28" s="105">
        <f t="shared" si="27"/>
        <v>35</v>
      </c>
      <c r="G28" s="100">
        <f t="shared" si="15"/>
        <v>280</v>
      </c>
      <c r="H28" s="11"/>
      <c r="I28" s="7">
        <f t="shared" si="16"/>
        <v>2.4</v>
      </c>
      <c r="J28" s="110">
        <f t="shared" si="0"/>
        <v>0.27400000000000002</v>
      </c>
      <c r="K28" s="8">
        <f t="shared" si="23"/>
        <v>0.58499999999999996</v>
      </c>
      <c r="L28" s="157"/>
      <c r="M28" s="162">
        <f t="shared" si="1"/>
        <v>85.58</v>
      </c>
      <c r="N28" s="312">
        <f t="shared" si="2"/>
        <v>0.10310843373493976</v>
      </c>
      <c r="O28" s="159">
        <f t="shared" si="3"/>
        <v>5.9</v>
      </c>
      <c r="P28" s="212">
        <f t="shared" si="17"/>
        <v>307.45</v>
      </c>
      <c r="Q28" s="225">
        <f t="shared" si="4"/>
        <v>0.37042168674698794</v>
      </c>
      <c r="R28" s="119">
        <f t="shared" si="24"/>
        <v>52</v>
      </c>
      <c r="S28" s="120">
        <f t="shared" si="25"/>
        <v>0.19</v>
      </c>
      <c r="T28" s="126">
        <f t="shared" si="18"/>
        <v>67</v>
      </c>
      <c r="U28" s="127">
        <f t="shared" si="26"/>
        <v>0.24</v>
      </c>
      <c r="V28" s="386"/>
      <c r="W28" s="351">
        <f t="shared" si="5"/>
        <v>131.63</v>
      </c>
      <c r="X28" s="352">
        <f t="shared" si="19"/>
        <v>439.08</v>
      </c>
      <c r="Y28" s="355"/>
      <c r="Z28" s="356">
        <f t="shared" si="6"/>
        <v>390.92</v>
      </c>
      <c r="AA28" s="357">
        <f t="shared" si="7"/>
        <v>0.53</v>
      </c>
      <c r="AB28" s="358">
        <f t="shared" si="8"/>
        <v>86.336779661016934</v>
      </c>
      <c r="AC28" s="359">
        <f t="shared" si="9"/>
        <v>366.33677966101692</v>
      </c>
      <c r="AD28" s="174">
        <v>9</v>
      </c>
      <c r="AE28" s="389"/>
      <c r="AF28" s="353">
        <f t="shared" si="10"/>
        <v>0.43</v>
      </c>
      <c r="AG28" s="354">
        <f t="shared" si="11"/>
        <v>0.16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0</v>
      </c>
      <c r="AL28" s="402">
        <f>COUNTIFS('Данные из терминала'!C:C,AI28)</f>
        <v>0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0</v>
      </c>
      <c r="AO28" s="402">
        <f>SUMIFS('Данные из терминала'!E:E,'Данные из терминала'!C:C,AI28)</f>
        <v>0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0</v>
      </c>
      <c r="AR28" s="402">
        <f>SUMIFS('Данные из терминала'!N:N,'Данные из терминала'!C:C,AI28)</f>
        <v>0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0</v>
      </c>
      <c r="AU28" s="402">
        <f>ROUND(IF(AL28&gt;0,AVERAGEIFS('Данные из терминала'!N:N,'Данные из терминала'!C:C,AI28),0),2)</f>
        <v>0</v>
      </c>
      <c r="AV28" s="403">
        <f t="shared" si="20"/>
        <v>0</v>
      </c>
      <c r="AW28" s="404">
        <f t="shared" si="21"/>
        <v>0</v>
      </c>
      <c r="AX28" s="405">
        <f t="shared" si="22"/>
        <v>0</v>
      </c>
      <c r="AY28" s="400">
        <f>IF(AJ28&gt;0,VLOOKUP(AI28,Сводная!A:E,5,0),0)</f>
        <v>0</v>
      </c>
      <c r="AZ28" s="402">
        <f>IF(AK28&gt;0,VLOOKUP(AI28,Сводная!A:B,2,0),0)</f>
        <v>0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0</v>
      </c>
      <c r="BC28" s="402">
        <f>ROUND(IF(AL28&gt;0,AVERAGEIFS('Данные из терминала'!L:L,'Данные из терминала'!C:C,AI28),0),1)</f>
        <v>0</v>
      </c>
      <c r="BD28" s="400">
        <f>IF(AJ28&gt;0,VLOOKUP(AI28,Сводная!A:F,6,0),0)</f>
        <v>0</v>
      </c>
      <c r="BE28" s="402">
        <f>IF(AK28&gt;0,VLOOKUP(AI28,Сводная!A:C,3,0),0)</f>
        <v>0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0</v>
      </c>
      <c r="BH28" s="402">
        <f>ROUND(IF(AL28&gt;0,AVERAGEIFS('Данные из терминала'!M:M,'Данные из терминала'!C:C,AI28),0),1)</f>
        <v>0</v>
      </c>
      <c r="BI28" s="406">
        <f>IF(AJ28&gt;0,VLOOKUP(AI28,Сводная!A:G,7,0),0)</f>
        <v>0</v>
      </c>
      <c r="BJ28" s="407">
        <f>IF(AK28&gt;0,VLOOKUP(AI28,Сводная!A:D,4,0),0)</f>
        <v>0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0</v>
      </c>
      <c r="BM28" s="407">
        <f>IF(AL28&gt;0,AVERAGEIFS('Данные из терминала'!O:O,'Данные из терминала'!C:C,AI28),0)</f>
        <v>0</v>
      </c>
      <c r="BO28" s="181"/>
    </row>
    <row r="29" spans="1:67" ht="15">
      <c r="A29" s="165">
        <v>10</v>
      </c>
      <c r="B29" s="108">
        <f t="shared" si="12"/>
        <v>-2</v>
      </c>
      <c r="C29" s="102">
        <f t="shared" si="13"/>
        <v>13</v>
      </c>
      <c r="D29" s="9"/>
      <c r="E29" s="108">
        <f t="shared" si="14"/>
        <v>0</v>
      </c>
      <c r="F29" s="101">
        <f t="shared" si="27"/>
        <v>35</v>
      </c>
      <c r="G29" s="102">
        <f t="shared" si="15"/>
        <v>315</v>
      </c>
      <c r="H29" s="9"/>
      <c r="I29" s="13">
        <f t="shared" si="16"/>
        <v>2.9</v>
      </c>
      <c r="J29" s="14">
        <f t="shared" si="0"/>
        <v>0.79500000000000004</v>
      </c>
      <c r="K29" s="15">
        <f t="shared" si="23"/>
        <v>1.38</v>
      </c>
      <c r="L29" s="157"/>
      <c r="M29" s="163">
        <f t="shared" si="1"/>
        <v>172.5</v>
      </c>
      <c r="N29" s="313">
        <f t="shared" si="2"/>
        <v>0.20783132530120482</v>
      </c>
      <c r="O29" s="160">
        <f t="shared" si="3"/>
        <v>13.8</v>
      </c>
      <c r="P29" s="213">
        <f t="shared" si="17"/>
        <v>517.92999999999995</v>
      </c>
      <c r="Q29" s="224">
        <f t="shared" si="4"/>
        <v>0.62401204819277101</v>
      </c>
      <c r="R29" s="121">
        <f t="shared" si="24"/>
        <v>38</v>
      </c>
      <c r="S29" s="122">
        <f t="shared" si="25"/>
        <v>0.12</v>
      </c>
      <c r="T29" s="132">
        <f t="shared" si="18"/>
        <v>51</v>
      </c>
      <c r="U29" s="122">
        <f t="shared" si="26"/>
        <v>0.16</v>
      </c>
      <c r="V29" s="386"/>
      <c r="W29" s="360">
        <f t="shared" si="5"/>
        <v>310.5</v>
      </c>
      <c r="X29" s="361">
        <f t="shared" si="19"/>
        <v>828.43</v>
      </c>
      <c r="Y29" s="355"/>
      <c r="Z29" s="364">
        <f t="shared" si="6"/>
        <v>1.57</v>
      </c>
      <c r="AA29" s="365">
        <f t="shared" si="7"/>
        <v>1</v>
      </c>
      <c r="AB29" s="366">
        <f t="shared" si="8"/>
        <v>20.36376811594203</v>
      </c>
      <c r="AC29" s="367">
        <f t="shared" si="9"/>
        <v>335.36376811594204</v>
      </c>
      <c r="AD29" s="174">
        <v>10</v>
      </c>
      <c r="AE29" s="389"/>
      <c r="AF29" s="362">
        <f t="shared" si="10"/>
        <v>0.6</v>
      </c>
      <c r="AG29" s="363">
        <f t="shared" si="11"/>
        <v>0.37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0</v>
      </c>
      <c r="AL29" s="411">
        <f>COUNTIFS('Данные из терминала'!C:C,AI29)</f>
        <v>0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0</v>
      </c>
      <c r="AO29" s="411">
        <f>SUMIFS('Данные из терминала'!E:E,'Данные из терминала'!C:C,AI29)</f>
        <v>0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0</v>
      </c>
      <c r="AR29" s="411">
        <f>SUMIFS('Данные из терминала'!N:N,'Данные из терминала'!C:C,AI29)</f>
        <v>0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0</v>
      </c>
      <c r="AU29" s="411">
        <f>ROUND(IF(AL29&gt;0,AVERAGEIFS('Данные из терминала'!N:N,'Данные из терминала'!C:C,AI29),0),2)</f>
        <v>0</v>
      </c>
      <c r="AV29" s="412">
        <f t="shared" si="20"/>
        <v>0</v>
      </c>
      <c r="AW29" s="412">
        <f t="shared" si="21"/>
        <v>0</v>
      </c>
      <c r="AX29" s="412">
        <f t="shared" si="22"/>
        <v>0</v>
      </c>
      <c r="AY29" s="409">
        <f>IF(AJ29&gt;0,VLOOKUP(AI29,Сводная!A:E,5,0),0)</f>
        <v>0</v>
      </c>
      <c r="AZ29" s="411">
        <f>IF(AK29&gt;0,VLOOKUP(AI29,Сводная!A:B,2,0),0)</f>
        <v>0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0</v>
      </c>
      <c r="BC29" s="410">
        <f>ROUND(IF(AL29&gt;0,AVERAGEIFS('Данные из терминала'!L:L,'Данные из терминала'!C:C,AI29),0),1)</f>
        <v>0</v>
      </c>
      <c r="BD29" s="409">
        <f>IF(AJ29&gt;0,VLOOKUP(AI29,Сводная!A:F,6,0),0)</f>
        <v>0</v>
      </c>
      <c r="BE29" s="411">
        <f>IF(AK29&gt;0,VLOOKUP(AI29,Сводная!A:C,3,0),0)</f>
        <v>0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0</v>
      </c>
      <c r="BH29" s="410">
        <f>ROUND(IF(AL29&gt;0,AVERAGEIFS('Данные из терминала'!M:M,'Данные из терминала'!C:C,AI29),0),1)</f>
        <v>0</v>
      </c>
      <c r="BI29" s="413">
        <f>IF(AJ29&gt;0,VLOOKUP(AI29,Сводная!A:G,7,0),0)</f>
        <v>0</v>
      </c>
      <c r="BJ29" s="414">
        <f>IF(AK29&gt;0,VLOOKUP(AI29,Сводная!A:D,4,0),0)</f>
        <v>0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0</v>
      </c>
      <c r="BM29" s="414">
        <f>IF(AL29&gt;0,AVERAGEIFS('Данные из терминала'!O:O,'Данные из терминала'!C:C,AI29),0)</f>
        <v>0</v>
      </c>
    </row>
    <row r="30" spans="1:67" ht="15">
      <c r="A30" s="165">
        <v>11</v>
      </c>
      <c r="B30" s="107">
        <f t="shared" si="12"/>
        <v>-2</v>
      </c>
      <c r="C30" s="112">
        <f t="shared" si="13"/>
        <v>11</v>
      </c>
      <c r="D30" s="76"/>
      <c r="E30" s="107">
        <f t="shared" si="14"/>
        <v>0</v>
      </c>
      <c r="F30" s="105">
        <f t="shared" si="27"/>
        <v>35</v>
      </c>
      <c r="G30" s="100">
        <f t="shared" si="15"/>
        <v>350</v>
      </c>
      <c r="H30" s="11"/>
      <c r="I30" s="7">
        <f t="shared" si="16"/>
        <v>3.4</v>
      </c>
      <c r="J30" s="110">
        <f t="shared" si="0"/>
        <v>2.7029999999999998</v>
      </c>
      <c r="K30" s="8">
        <f t="shared" si="23"/>
        <v>4.0830000000000002</v>
      </c>
      <c r="L30" s="157"/>
      <c r="M30" s="162">
        <f t="shared" si="1"/>
        <v>428.39</v>
      </c>
      <c r="N30" s="312">
        <f t="shared" si="2"/>
        <v>0.51613253012048188</v>
      </c>
      <c r="O30" s="159">
        <f t="shared" si="3"/>
        <v>40.799999999999997</v>
      </c>
      <c r="P30" s="212">
        <f t="shared" si="17"/>
        <v>1014.45</v>
      </c>
      <c r="Q30" s="225">
        <f t="shared" si="4"/>
        <v>1.2222289156626507</v>
      </c>
      <c r="R30" s="119">
        <f t="shared" si="24"/>
        <v>25</v>
      </c>
      <c r="S30" s="120">
        <f t="shared" si="25"/>
        <v>7.0000000000000007E-2</v>
      </c>
      <c r="T30" s="126">
        <f t="shared" si="18"/>
        <v>36</v>
      </c>
      <c r="U30" s="127">
        <f t="shared" si="26"/>
        <v>0.1</v>
      </c>
      <c r="V30" s="386"/>
      <c r="W30" s="351">
        <f t="shared" si="5"/>
        <v>918.68</v>
      </c>
      <c r="X30" s="352">
        <f t="shared" si="19"/>
        <v>1933.13</v>
      </c>
      <c r="Y30" s="355"/>
      <c r="Z30" s="356">
        <f t="shared" si="6"/>
        <v>-1103.1300000000001</v>
      </c>
      <c r="AA30" s="357">
        <f t="shared" si="7"/>
        <v>2.33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0.91</v>
      </c>
      <c r="AG30" s="354">
        <f t="shared" si="11"/>
        <v>1.1100000000000001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5">
      <c r="A31" s="165">
        <v>12</v>
      </c>
      <c r="B31" s="107">
        <f t="shared" si="12"/>
        <v>-2</v>
      </c>
      <c r="C31" s="112">
        <f t="shared" si="13"/>
        <v>9</v>
      </c>
      <c r="D31" s="76"/>
      <c r="E31" s="107">
        <f t="shared" si="14"/>
        <v>0</v>
      </c>
      <c r="F31" s="105">
        <f t="shared" si="27"/>
        <v>35</v>
      </c>
      <c r="G31" s="100">
        <f t="shared" si="15"/>
        <v>385</v>
      </c>
      <c r="H31" s="11"/>
      <c r="I31" s="7">
        <f t="shared" si="16"/>
        <v>3.9</v>
      </c>
      <c r="J31" s="110">
        <f t="shared" si="0"/>
        <v>10.542</v>
      </c>
      <c r="K31" s="8">
        <f t="shared" si="23"/>
        <v>14.625</v>
      </c>
      <c r="L31" s="157"/>
      <c r="M31" s="162">
        <f t="shared" si="1"/>
        <v>1243.58</v>
      </c>
      <c r="N31" s="312">
        <f t="shared" si="2"/>
        <v>1.498289156626506</v>
      </c>
      <c r="O31" s="159">
        <f t="shared" si="3"/>
        <v>146.30000000000001</v>
      </c>
      <c r="P31" s="212">
        <f t="shared" si="17"/>
        <v>2495.16</v>
      </c>
      <c r="Q31" s="225">
        <f t="shared" si="4"/>
        <v>3.0062168674698793</v>
      </c>
      <c r="R31" s="119">
        <f t="shared" si="24"/>
        <v>17</v>
      </c>
      <c r="S31" s="120">
        <f t="shared" si="25"/>
        <v>0.04</v>
      </c>
      <c r="T31" s="126">
        <f t="shared" si="18"/>
        <v>26</v>
      </c>
      <c r="U31" s="127">
        <f t="shared" si="26"/>
        <v>7.0000000000000007E-2</v>
      </c>
      <c r="V31" s="386"/>
      <c r="W31" s="351">
        <f t="shared" si="5"/>
        <v>3290.63</v>
      </c>
      <c r="X31" s="352">
        <f t="shared" si="19"/>
        <v>5785.79</v>
      </c>
      <c r="Y31" s="355"/>
      <c r="Z31" s="356">
        <f t="shared" si="6"/>
        <v>-4955.79</v>
      </c>
      <c r="AA31" s="357">
        <f t="shared" si="7"/>
        <v>6.97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1.32</v>
      </c>
      <c r="AG31" s="354">
        <f t="shared" si="11"/>
        <v>3.96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5">
      <c r="A32" s="165">
        <v>13</v>
      </c>
      <c r="B32" s="107">
        <f t="shared" si="12"/>
        <v>-2</v>
      </c>
      <c r="C32" s="112">
        <f t="shared" si="13"/>
        <v>7</v>
      </c>
      <c r="D32" s="76"/>
      <c r="E32" s="107">
        <f t="shared" si="14"/>
        <v>0</v>
      </c>
      <c r="F32" s="105">
        <f t="shared" si="27"/>
        <v>35</v>
      </c>
      <c r="G32" s="100">
        <f t="shared" si="15"/>
        <v>420</v>
      </c>
      <c r="H32" s="11"/>
      <c r="I32" s="7">
        <f t="shared" si="16"/>
        <v>4.4000000000000004</v>
      </c>
      <c r="J32" s="110">
        <f t="shared" si="0"/>
        <v>46.384999999999998</v>
      </c>
      <c r="K32" s="8">
        <f t="shared" si="23"/>
        <v>61.01</v>
      </c>
      <c r="L32" s="157"/>
      <c r="M32" s="162">
        <f t="shared" si="1"/>
        <v>3965.65</v>
      </c>
      <c r="N32" s="312">
        <f t="shared" si="2"/>
        <v>4.7778915662650601</v>
      </c>
      <c r="O32" s="159">
        <f t="shared" si="3"/>
        <v>610.1</v>
      </c>
      <c r="P32" s="212">
        <f t="shared" si="17"/>
        <v>7847.59</v>
      </c>
      <c r="Q32" s="225">
        <f t="shared" si="4"/>
        <v>9.4549277108433731</v>
      </c>
      <c r="R32" s="119">
        <f t="shared" si="24"/>
        <v>13</v>
      </c>
      <c r="S32" s="120">
        <f t="shared" si="25"/>
        <v>0.03</v>
      </c>
      <c r="T32" s="126">
        <f t="shared" si="18"/>
        <v>20</v>
      </c>
      <c r="U32" s="127">
        <f t="shared" si="26"/>
        <v>0.05</v>
      </c>
      <c r="V32" s="386"/>
      <c r="W32" s="351">
        <f t="shared" si="5"/>
        <v>13727.25</v>
      </c>
      <c r="X32" s="352">
        <f t="shared" si="19"/>
        <v>21574.84</v>
      </c>
      <c r="Y32" s="355"/>
      <c r="Z32" s="356">
        <f t="shared" si="6"/>
        <v>-20744.84</v>
      </c>
      <c r="AA32" s="357">
        <f t="shared" si="7"/>
        <v>25.99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1.75</v>
      </c>
      <c r="AG32" s="354">
        <f t="shared" si="11"/>
        <v>16.54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>
      <c r="A33" s="165">
        <v>14</v>
      </c>
      <c r="B33" s="107">
        <f t="shared" si="12"/>
        <v>-2</v>
      </c>
      <c r="C33" s="112">
        <f t="shared" si="13"/>
        <v>5</v>
      </c>
      <c r="D33" s="76"/>
      <c r="E33" s="107">
        <f t="shared" si="14"/>
        <v>0</v>
      </c>
      <c r="F33" s="105">
        <f t="shared" si="27"/>
        <v>35</v>
      </c>
      <c r="G33" s="100">
        <f t="shared" si="15"/>
        <v>455</v>
      </c>
      <c r="H33" s="11"/>
      <c r="I33" s="7">
        <f t="shared" si="16"/>
        <v>4.9000000000000004</v>
      </c>
      <c r="J33" s="110">
        <f t="shared" si="0"/>
        <v>227.28700000000001</v>
      </c>
      <c r="K33" s="8">
        <f t="shared" si="23"/>
        <v>288.29700000000003</v>
      </c>
      <c r="L33" s="157"/>
      <c r="M33" s="162">
        <f t="shared" si="1"/>
        <v>12973.52</v>
      </c>
      <c r="N33" s="312">
        <f t="shared" si="2"/>
        <v>15.630746987951808</v>
      </c>
      <c r="O33" s="159">
        <f t="shared" si="3"/>
        <v>2883</v>
      </c>
      <c r="P33" s="212">
        <f t="shared" si="17"/>
        <v>30337.53</v>
      </c>
      <c r="Q33" s="225">
        <f t="shared" si="4"/>
        <v>36.55124096385542</v>
      </c>
      <c r="R33" s="119">
        <f t="shared" si="24"/>
        <v>11</v>
      </c>
      <c r="S33" s="120">
        <f t="shared" si="25"/>
        <v>0.02</v>
      </c>
      <c r="T33" s="126">
        <f t="shared" si="18"/>
        <v>16</v>
      </c>
      <c r="U33" s="127">
        <f t="shared" si="26"/>
        <v>0.04</v>
      </c>
      <c r="V33" s="386"/>
      <c r="W33" s="351">
        <f t="shared" si="5"/>
        <v>64866.83</v>
      </c>
      <c r="X33" s="352">
        <f t="shared" si="19"/>
        <v>95204.36</v>
      </c>
      <c r="Y33" s="355"/>
      <c r="Z33" s="356">
        <f t="shared" si="6"/>
        <v>-94374.36</v>
      </c>
      <c r="AA33" s="357">
        <f t="shared" si="7"/>
        <v>114.7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2.14</v>
      </c>
      <c r="AG33" s="354">
        <f t="shared" si="11"/>
        <v>78.150000000000006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>
      <c r="A34" s="165">
        <v>15</v>
      </c>
      <c r="B34" s="108">
        <f t="shared" si="12"/>
        <v>-2</v>
      </c>
      <c r="C34" s="102">
        <f t="shared" si="13"/>
        <v>3</v>
      </c>
      <c r="D34" s="9"/>
      <c r="E34" s="108">
        <f t="shared" si="14"/>
        <v>0</v>
      </c>
      <c r="F34" s="101">
        <f t="shared" si="27"/>
        <v>35</v>
      </c>
      <c r="G34" s="102">
        <f t="shared" si="15"/>
        <v>490</v>
      </c>
      <c r="H34" s="9"/>
      <c r="I34" s="13">
        <f t="shared" si="16"/>
        <v>5.4</v>
      </c>
      <c r="J34" s="14">
        <f t="shared" si="0"/>
        <v>1227.3499999999999</v>
      </c>
      <c r="K34" s="15">
        <f t="shared" si="23"/>
        <v>1515.6469999999999</v>
      </c>
      <c r="L34" s="157"/>
      <c r="M34" s="163">
        <f t="shared" si="1"/>
        <v>37891.269999999997</v>
      </c>
      <c r="N34" s="313">
        <f t="shared" si="2"/>
        <v>45.652132530120475</v>
      </c>
      <c r="O34" s="160">
        <f t="shared" si="3"/>
        <v>15156.5</v>
      </c>
      <c r="P34" s="213">
        <f t="shared" si="17"/>
        <v>137379.28</v>
      </c>
      <c r="Q34" s="224">
        <f t="shared" si="4"/>
        <v>165.51720481927711</v>
      </c>
      <c r="R34" s="121">
        <f t="shared" si="24"/>
        <v>9</v>
      </c>
      <c r="S34" s="122">
        <f t="shared" si="25"/>
        <v>0.02</v>
      </c>
      <c r="T34" s="130">
        <f t="shared" si="18"/>
        <v>12</v>
      </c>
      <c r="U34" s="131">
        <f t="shared" si="26"/>
        <v>0.02</v>
      </c>
      <c r="V34" s="386"/>
      <c r="W34" s="360">
        <f t="shared" si="5"/>
        <v>341020.58</v>
      </c>
      <c r="X34" s="361">
        <f t="shared" si="19"/>
        <v>478399.86</v>
      </c>
      <c r="Y34" s="355"/>
      <c r="Z34" s="364">
        <f t="shared" si="6"/>
        <v>-477569.86</v>
      </c>
      <c r="AA34" s="365">
        <f t="shared" si="7"/>
        <v>576.39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2.48</v>
      </c>
      <c r="AG34" s="363">
        <f t="shared" si="11"/>
        <v>410.87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>
      <c r="A35" s="165">
        <v>16</v>
      </c>
      <c r="B35" s="107">
        <f t="shared" si="12"/>
        <v>-2</v>
      </c>
      <c r="C35" s="112">
        <f t="shared" si="13"/>
        <v>1</v>
      </c>
      <c r="D35" s="76"/>
      <c r="E35" s="107">
        <f t="shared" si="14"/>
        <v>0</v>
      </c>
      <c r="F35" s="105">
        <f t="shared" si="27"/>
        <v>35</v>
      </c>
      <c r="G35" s="100">
        <f t="shared" si="15"/>
        <v>525</v>
      </c>
      <c r="H35" s="11"/>
      <c r="I35" s="7">
        <f t="shared" si="16"/>
        <v>5.9</v>
      </c>
      <c r="J35" s="110">
        <f t="shared" si="0"/>
        <v>7241.3649999999998</v>
      </c>
      <c r="K35" s="8">
        <f t="shared" si="23"/>
        <v>8757.0119999999988</v>
      </c>
      <c r="L35" s="157"/>
      <c r="M35" s="162">
        <f t="shared" si="1"/>
        <v>43785.04</v>
      </c>
      <c r="N35" s="312">
        <f t="shared" si="2"/>
        <v>52.753060240963855</v>
      </c>
      <c r="O35" s="159">
        <f t="shared" si="3"/>
        <v>87570.1</v>
      </c>
      <c r="P35" s="212">
        <f t="shared" si="17"/>
        <v>704063.61</v>
      </c>
      <c r="Q35" s="225">
        <f t="shared" si="4"/>
        <v>848.26940963855418</v>
      </c>
      <c r="R35" s="119">
        <f t="shared" si="24"/>
        <v>8</v>
      </c>
      <c r="S35" s="120">
        <f t="shared" si="25"/>
        <v>0.02</v>
      </c>
      <c r="T35" s="126">
        <f t="shared" si="18"/>
        <v>9</v>
      </c>
      <c r="U35" s="127">
        <f t="shared" si="26"/>
        <v>0.02</v>
      </c>
      <c r="V35" s="386"/>
      <c r="W35" s="351">
        <f t="shared" si="5"/>
        <v>1970327.7</v>
      </c>
      <c r="X35" s="352">
        <f t="shared" si="19"/>
        <v>2674391.31</v>
      </c>
      <c r="Y35" s="355"/>
      <c r="Z35" s="356">
        <f t="shared" si="6"/>
        <v>-2673561.31</v>
      </c>
      <c r="AA35" s="357">
        <f t="shared" si="7"/>
        <v>3222.16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2.8</v>
      </c>
      <c r="AG35" s="354">
        <f t="shared" si="11"/>
        <v>2373.89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>
      <c r="A36" s="165">
        <v>17</v>
      </c>
      <c r="B36" s="107">
        <f t="shared" si="12"/>
        <v>-2</v>
      </c>
      <c r="C36" s="112">
        <f t="shared" si="13"/>
        <v>-1</v>
      </c>
      <c r="D36" s="76"/>
      <c r="E36" s="107">
        <f t="shared" si="14"/>
        <v>0</v>
      </c>
      <c r="F36" s="105">
        <f t="shared" si="27"/>
        <v>35</v>
      </c>
      <c r="G36" s="100">
        <f t="shared" si="15"/>
        <v>560</v>
      </c>
      <c r="H36" s="11"/>
      <c r="I36" s="7">
        <f t="shared" si="16"/>
        <v>6.4</v>
      </c>
      <c r="J36" s="110">
        <f t="shared" si="0"/>
        <v>46344.735999999997</v>
      </c>
      <c r="K36" s="8">
        <f t="shared" si="23"/>
        <v>55101.747999999992</v>
      </c>
      <c r="L36" s="157"/>
      <c r="M36" s="162">
        <f t="shared" si="1"/>
        <v>-826526.24</v>
      </c>
      <c r="N36" s="312">
        <f t="shared" si="2"/>
        <v>-995.81474698795182</v>
      </c>
      <c r="O36" s="159">
        <f t="shared" si="3"/>
        <v>551017.5</v>
      </c>
      <c r="P36" s="212">
        <f t="shared" si="17"/>
        <v>4000740.79</v>
      </c>
      <c r="Q36" s="225">
        <f t="shared" si="4"/>
        <v>4820.1696265060245</v>
      </c>
      <c r="R36" s="119">
        <f t="shared" si="24"/>
        <v>7</v>
      </c>
      <c r="S36" s="120">
        <f t="shared" si="25"/>
        <v>0.01</v>
      </c>
      <c r="T36" s="126">
        <f t="shared" si="18"/>
        <v>6</v>
      </c>
      <c r="U36" s="127">
        <f t="shared" si="26"/>
        <v>0.01</v>
      </c>
      <c r="V36" s="386"/>
      <c r="W36" s="351">
        <f t="shared" si="5"/>
        <v>12397893.300000001</v>
      </c>
      <c r="X36" s="352">
        <f t="shared" si="19"/>
        <v>16398634.09</v>
      </c>
      <c r="Y36" s="355"/>
      <c r="Z36" s="356">
        <f t="shared" si="6"/>
        <v>-16397804.09</v>
      </c>
      <c r="AA36" s="357">
        <f t="shared" si="7"/>
        <v>19757.39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3.1</v>
      </c>
      <c r="AG36" s="354">
        <f t="shared" si="11"/>
        <v>14937.22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>
      <c r="A37" s="165">
        <v>18</v>
      </c>
      <c r="B37" s="107">
        <f t="shared" si="12"/>
        <v>-2</v>
      </c>
      <c r="C37" s="112">
        <f t="shared" si="13"/>
        <v>-3</v>
      </c>
      <c r="D37" s="76"/>
      <c r="E37" s="107">
        <f t="shared" si="14"/>
        <v>0</v>
      </c>
      <c r="F37" s="105">
        <f t="shared" si="27"/>
        <v>35</v>
      </c>
      <c r="G37" s="100">
        <f t="shared" si="15"/>
        <v>595</v>
      </c>
      <c r="H37" s="11"/>
      <c r="I37" s="7">
        <f t="shared" si="16"/>
        <v>6.9</v>
      </c>
      <c r="J37" s="110">
        <f t="shared" si="0"/>
        <v>319778.67800000001</v>
      </c>
      <c r="K37" s="8">
        <f t="shared" si="23"/>
        <v>374880.42599999998</v>
      </c>
      <c r="L37" s="157"/>
      <c r="M37" s="162">
        <f t="shared" si="1"/>
        <v>-13120815.029999999</v>
      </c>
      <c r="N37" s="312">
        <f t="shared" si="2"/>
        <v>-15808.210879518072</v>
      </c>
      <c r="O37" s="159">
        <f t="shared" si="3"/>
        <v>3748804.3</v>
      </c>
      <c r="P37" s="212">
        <f t="shared" si="17"/>
        <v>24885246.68</v>
      </c>
      <c r="Q37" s="225">
        <f t="shared" si="4"/>
        <v>29982.224915662649</v>
      </c>
      <c r="R37" s="119">
        <f t="shared" si="24"/>
        <v>7</v>
      </c>
      <c r="S37" s="120">
        <f t="shared" si="25"/>
        <v>0.01</v>
      </c>
      <c r="T37" s="126">
        <f t="shared" si="18"/>
        <v>4</v>
      </c>
      <c r="U37" s="127">
        <f t="shared" si="26"/>
        <v>0.01</v>
      </c>
      <c r="V37" s="386"/>
      <c r="W37" s="351">
        <f t="shared" si="5"/>
        <v>84348095.849999994</v>
      </c>
      <c r="X37" s="352">
        <f t="shared" si="19"/>
        <v>109233342.53</v>
      </c>
      <c r="Y37" s="355"/>
      <c r="Z37" s="356">
        <f t="shared" si="6"/>
        <v>-109232512.53</v>
      </c>
      <c r="AA37" s="357">
        <f t="shared" si="7"/>
        <v>131606.44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3.39</v>
      </c>
      <c r="AG37" s="354">
        <f t="shared" si="11"/>
        <v>101624.21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>
      <c r="A38" s="165">
        <v>19</v>
      </c>
      <c r="B38" s="107">
        <f t="shared" si="12"/>
        <v>-2</v>
      </c>
      <c r="C38" s="112">
        <f t="shared" si="13"/>
        <v>-5</v>
      </c>
      <c r="D38" s="76"/>
      <c r="E38" s="107">
        <f t="shared" si="14"/>
        <v>0</v>
      </c>
      <c r="F38" s="105">
        <f t="shared" si="27"/>
        <v>35</v>
      </c>
      <c r="G38" s="100">
        <f t="shared" si="15"/>
        <v>630</v>
      </c>
      <c r="H38" s="11"/>
      <c r="I38" s="7">
        <f t="shared" si="16"/>
        <v>7.4</v>
      </c>
      <c r="J38" s="110">
        <f t="shared" si="0"/>
        <v>2366362.2170000002</v>
      </c>
      <c r="K38" s="8">
        <f t="shared" si="23"/>
        <v>2741242.6430000002</v>
      </c>
      <c r="L38" s="157"/>
      <c r="M38" s="162">
        <f t="shared" si="1"/>
        <v>-150768345.22</v>
      </c>
      <c r="N38" s="312">
        <f t="shared" si="2"/>
        <v>-181648.60869879517</v>
      </c>
      <c r="O38" s="159">
        <f t="shared" si="3"/>
        <v>27412426.399999999</v>
      </c>
      <c r="P38" s="212">
        <f t="shared" si="17"/>
        <v>167925208.27000001</v>
      </c>
      <c r="Q38" s="225">
        <f t="shared" si="4"/>
        <v>202319.52803614459</v>
      </c>
      <c r="R38" s="119">
        <f t="shared" si="24"/>
        <v>6</v>
      </c>
      <c r="S38" s="120">
        <f t="shared" si="25"/>
        <v>0.01</v>
      </c>
      <c r="T38" s="126">
        <f t="shared" si="18"/>
        <v>1</v>
      </c>
      <c r="U38" s="127">
        <f t="shared" si="26"/>
        <v>0</v>
      </c>
      <c r="V38" s="386"/>
      <c r="W38" s="351">
        <f t="shared" si="5"/>
        <v>616779594.67999995</v>
      </c>
      <c r="X38" s="352">
        <f t="shared" si="19"/>
        <v>784704802.95000005</v>
      </c>
      <c r="Y38" s="355"/>
      <c r="Z38" s="356">
        <f t="shared" si="6"/>
        <v>-784703972.95000005</v>
      </c>
      <c r="AA38" s="357">
        <f t="shared" si="7"/>
        <v>945427.47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3.67</v>
      </c>
      <c r="AG38" s="354">
        <f t="shared" si="11"/>
        <v>743107.95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>
      <c r="A39" s="166">
        <v>20</v>
      </c>
      <c r="B39" s="109">
        <f t="shared" si="12"/>
        <v>-2</v>
      </c>
      <c r="C39" s="113">
        <f t="shared" si="13"/>
        <v>-7</v>
      </c>
      <c r="D39" s="79"/>
      <c r="E39" s="109">
        <f t="shared" si="14"/>
        <v>0</v>
      </c>
      <c r="F39" s="106">
        <f t="shared" si="27"/>
        <v>35</v>
      </c>
      <c r="G39" s="103">
        <f t="shared" si="15"/>
        <v>665</v>
      </c>
      <c r="H39" s="21"/>
      <c r="I39" s="17">
        <f t="shared" si="16"/>
        <v>7.9</v>
      </c>
      <c r="J39" s="111">
        <f t="shared" si="0"/>
        <v>18694261.513999999</v>
      </c>
      <c r="K39" s="18">
        <f t="shared" si="23"/>
        <v>21435504.156999998</v>
      </c>
      <c r="L39" s="157"/>
      <c r="M39" s="164">
        <f t="shared" si="1"/>
        <v>-1607662811.99</v>
      </c>
      <c r="N39" s="314">
        <f t="shared" si="2"/>
        <v>-1936943.1469759035</v>
      </c>
      <c r="O39" s="161">
        <f t="shared" si="3"/>
        <v>214355041.59999999</v>
      </c>
      <c r="P39" s="211">
        <f t="shared" si="17"/>
        <v>1220831439.8399999</v>
      </c>
      <c r="Q39" s="226">
        <f t="shared" si="4"/>
        <v>1470881.2528192771</v>
      </c>
      <c r="R39" s="123">
        <f t="shared" si="24"/>
        <v>6</v>
      </c>
      <c r="S39" s="124">
        <f t="shared" si="25"/>
        <v>0.01</v>
      </c>
      <c r="T39" s="128">
        <f t="shared" si="18"/>
        <v>-1</v>
      </c>
      <c r="U39" s="129">
        <f t="shared" si="26"/>
        <v>0</v>
      </c>
      <c r="V39" s="386"/>
      <c r="W39" s="368">
        <f t="shared" si="5"/>
        <v>4822988435.3299999</v>
      </c>
      <c r="X39" s="369">
        <f t="shared" si="19"/>
        <v>6043819875.1700001</v>
      </c>
      <c r="Y39" s="355"/>
      <c r="Z39" s="372">
        <f t="shared" si="6"/>
        <v>-6043819045.1700001</v>
      </c>
      <c r="AA39" s="373">
        <f t="shared" si="7"/>
        <v>7281710.6900000004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3.95</v>
      </c>
      <c r="AG39" s="371">
        <f t="shared" si="11"/>
        <v>5810829.4400000004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>
      <c r="D41" s="82"/>
      <c r="H41" s="82"/>
      <c r="L41" s="216"/>
    </row>
    <row r="42" spans="1:65" ht="13.5" thickBot="1">
      <c r="D42" s="82"/>
      <c r="H42" s="82"/>
      <c r="L42" s="216"/>
      <c r="AI42" s="418" t="s">
        <v>111</v>
      </c>
      <c r="AJ42" s="419">
        <f t="shared" ref="AJ42:AR42" si="28">SUM(AJ20:AJ39)</f>
        <v>88</v>
      </c>
      <c r="AK42" s="420">
        <f t="shared" si="28"/>
        <v>78</v>
      </c>
      <c r="AL42" s="421">
        <f t="shared" si="28"/>
        <v>166</v>
      </c>
      <c r="AM42" s="422">
        <f t="shared" si="28"/>
        <v>2.1800000000000002</v>
      </c>
      <c r="AN42" s="423">
        <f t="shared" si="28"/>
        <v>2.13</v>
      </c>
      <c r="AO42" s="424">
        <f t="shared" si="28"/>
        <v>4.3100000000000005</v>
      </c>
      <c r="AP42" s="425">
        <f t="shared" si="28"/>
        <v>360.72999999999996</v>
      </c>
      <c r="AQ42" s="426">
        <f t="shared" si="28"/>
        <v>240.37</v>
      </c>
      <c r="AR42" s="427">
        <f t="shared" si="28"/>
        <v>601.09999999999991</v>
      </c>
    </row>
    <row r="43" spans="1:65" ht="26.25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02">
        <v>4</v>
      </c>
      <c r="N43" s="502"/>
      <c r="O43" s="502"/>
      <c r="P43" s="502"/>
      <c r="Q43" s="503"/>
      <c r="R43" s="502"/>
      <c r="S43" s="502"/>
      <c r="T43" s="502"/>
      <c r="U43" s="502"/>
      <c r="V43" s="228"/>
      <c r="W43" s="502">
        <v>5</v>
      </c>
      <c r="X43" s="503"/>
      <c r="Y43" s="228"/>
      <c r="Z43" s="228"/>
      <c r="AA43" s="502">
        <v>6</v>
      </c>
      <c r="AB43" s="502"/>
      <c r="AF43" s="502">
        <v>7</v>
      </c>
      <c r="AG43" s="502"/>
      <c r="AH43" s="391"/>
      <c r="AW43" s="501">
        <v>8</v>
      </c>
      <c r="AX43" s="501"/>
    </row>
    <row r="44" spans="1:6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>
      <c r="A45" s="429" t="s">
        <v>112</v>
      </c>
      <c r="C45" s="432" t="str">
        <f>VLOOKUP(A45,SET_import!$A:$B,2,0)</f>
        <v>1611EURUSD</v>
      </c>
      <c r="D45" s="83"/>
      <c r="H45" s="84"/>
      <c r="L45" s="157"/>
    </row>
    <row r="46" spans="1:6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>
      <c r="A47" s="96" t="s">
        <v>170</v>
      </c>
      <c r="B47" s="247"/>
      <c r="C47" s="144">
        <f>VLOOKUP(A47,SET_import!$A:$B,2,0)</f>
        <v>15</v>
      </c>
      <c r="D47" s="83"/>
      <c r="E47" s="96" t="s">
        <v>146</v>
      </c>
      <c r="F47" s="247"/>
      <c r="G47" s="144">
        <f>VLOOKUP(E47,SET_import!$A:$B,2,0)</f>
        <v>35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1.3</v>
      </c>
      <c r="L48" s="157"/>
    </row>
    <row r="49" spans="1:12" ht="1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2</v>
      </c>
      <c r="L49" s="157"/>
    </row>
    <row r="50" spans="1:12" ht="1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>
      <c r="A51" s="255" t="s">
        <v>171</v>
      </c>
      <c r="B51" s="247"/>
      <c r="C51" s="146">
        <f>VLOOKUP(A51,SET_import!$A:$B,2,0)</f>
        <v>4</v>
      </c>
      <c r="D51" s="40"/>
      <c r="E51" s="255" t="s">
        <v>147</v>
      </c>
      <c r="F51" s="247"/>
      <c r="G51" s="146">
        <f>VLOOKUP(E51,SET_import!$A:$B,2,0)</f>
        <v>0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0</v>
      </c>
      <c r="H52" s="94"/>
      <c r="I52" s="255" t="s">
        <v>161</v>
      </c>
      <c r="J52" s="248"/>
      <c r="K52" s="143">
        <f>VLOOKUP(I52,SET_import!$A:$B,2,0)</f>
        <v>2.5000000000000001E-2</v>
      </c>
      <c r="L52" s="157"/>
    </row>
    <row r="53" spans="1:12" ht="1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>
      <c r="A54" s="287" t="s">
        <v>173</v>
      </c>
      <c r="B54" s="247"/>
      <c r="C54" s="288">
        <f>VLOOKUP(A54,SET_import!$A:$B,2,0)</f>
        <v>8</v>
      </c>
      <c r="D54" s="290"/>
      <c r="E54" s="287" t="s">
        <v>149</v>
      </c>
      <c r="F54" s="315"/>
      <c r="G54" s="288">
        <f>VLOOKUP(E54,SET_import!$A:$B,2,0)</f>
        <v>0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>
      <c r="A55" s="287" t="s">
        <v>174</v>
      </c>
      <c r="B55" s="247"/>
      <c r="C55" s="289">
        <f>VLOOKUP(A55,SET_import!$A:$B,2,0)</f>
        <v>-2</v>
      </c>
      <c r="D55" s="296"/>
      <c r="E55" s="287" t="s">
        <v>150</v>
      </c>
      <c r="F55" s="315"/>
      <c r="G55" s="289">
        <f>VLOOKUP(E55,SET_import!$A:$B,2,0)</f>
        <v>0</v>
      </c>
      <c r="H55" s="297"/>
      <c r="I55" s="287" t="s">
        <v>163</v>
      </c>
      <c r="J55" s="248"/>
      <c r="K55" s="298">
        <f>VLOOKUP(I55,SET_import!$A:$B,2,0)</f>
        <v>0.5</v>
      </c>
      <c r="L55" s="157"/>
    </row>
    <row r="56" spans="1:12" ht="1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0</v>
      </c>
      <c r="H57" s="243"/>
      <c r="I57" s="280" t="s">
        <v>164</v>
      </c>
      <c r="J57" s="248"/>
      <c r="K57" s="319">
        <f>VLOOKUP(I57,SET_import!$A:$B,2,0)</f>
        <v>0</v>
      </c>
      <c r="L57" s="157"/>
    </row>
    <row r="58" spans="1:12" ht="1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0</v>
      </c>
      <c r="H58" s="243"/>
      <c r="I58" s="280" t="s">
        <v>165</v>
      </c>
      <c r="J58" s="248"/>
      <c r="K58" s="317">
        <f>VLOOKUP(I58,SET_import!$A:$B,2,0)</f>
        <v>0</v>
      </c>
      <c r="L58" s="157"/>
    </row>
    <row r="59" spans="1:12" ht="1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>
      <c r="D60" s="241"/>
      <c r="E60" s="96" t="s">
        <v>153</v>
      </c>
      <c r="F60" s="247"/>
      <c r="G60" s="240">
        <f>VLOOKUP(E60,SET_import!$A:$B,2,0)</f>
        <v>0</v>
      </c>
      <c r="H60" s="243"/>
      <c r="I60" s="96" t="s">
        <v>166</v>
      </c>
      <c r="J60" s="248"/>
      <c r="K60" s="262">
        <f>VLOOKUP(I60,SET_import!$A:$B,2,0)</f>
        <v>0</v>
      </c>
      <c r="L60" s="157"/>
    </row>
    <row r="61" spans="1:12" ht="15">
      <c r="A61" s="430" t="s">
        <v>113</v>
      </c>
      <c r="C61" s="432">
        <v>10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>
      <c r="L62" s="157"/>
    </row>
    <row r="63" spans="1:12" ht="16.5">
      <c r="A63" s="433" t="s">
        <v>125</v>
      </c>
      <c r="B63" s="434"/>
      <c r="C63" s="432">
        <f>VLOOKUP(A63,SET_import!$A:$B,2,0)</f>
        <v>1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>
      <c r="C65" s="114"/>
      <c r="G65" s="114"/>
      <c r="I65" s="278" t="s">
        <v>187</v>
      </c>
      <c r="K65" s="279">
        <f>VLOOKUP(I65,SET_import!$A:$B,2,0)</f>
        <v>1</v>
      </c>
      <c r="L65" s="157"/>
    </row>
    <row r="66" spans="1:12" ht="15">
      <c r="A66" s="96" t="s">
        <v>202</v>
      </c>
      <c r="B66" s="247"/>
      <c r="C66" s="144">
        <f>VLOOKUP(A66,SET_import!$A:$B,2,0)</f>
        <v>0</v>
      </c>
      <c r="D66" s="83"/>
      <c r="E66" s="96" t="s">
        <v>178</v>
      </c>
      <c r="F66" s="247"/>
      <c r="G66" s="144">
        <f>VLOOKUP(E66,SET_import!$A:$B,2,0)</f>
        <v>0</v>
      </c>
      <c r="H66" s="84"/>
      <c r="I66" s="96" t="s">
        <v>189</v>
      </c>
      <c r="J66" s="248"/>
      <c r="K66" s="149">
        <f>VLOOKUP(I66,SET_import!$A:$B,2,0)</f>
        <v>0</v>
      </c>
      <c r="L66" s="157"/>
    </row>
    <row r="67" spans="1:12" ht="1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0</v>
      </c>
      <c r="L67" s="157"/>
    </row>
    <row r="68" spans="1:12" ht="1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0</v>
      </c>
      <c r="L68" s="157"/>
    </row>
    <row r="69" spans="1:12" ht="1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>
      <c r="A70" s="255" t="s">
        <v>203</v>
      </c>
      <c r="B70" s="247"/>
      <c r="C70" s="146">
        <f>VLOOKUP(A70,SET_import!$A:$B,2,0)</f>
        <v>0</v>
      </c>
      <c r="D70" s="40"/>
      <c r="E70" s="255" t="s">
        <v>179</v>
      </c>
      <c r="F70" s="247"/>
      <c r="G70" s="146">
        <f>VLOOKUP(E70,SET_import!$A:$B,2,0)</f>
        <v>0</v>
      </c>
      <c r="H70" s="41"/>
      <c r="I70" s="255" t="s">
        <v>192</v>
      </c>
      <c r="J70" s="248"/>
      <c r="K70" s="147">
        <f>VLOOKUP(I70,SET_import!$A:$B,2,0)</f>
        <v>0</v>
      </c>
      <c r="L70" s="157"/>
    </row>
    <row r="71" spans="1:12" ht="15">
      <c r="A71" s="255" t="s">
        <v>204</v>
      </c>
      <c r="B71" s="247"/>
      <c r="C71" s="145">
        <f>VLOOKUP(A71,SET_import!$A:$B,2,0)</f>
        <v>0</v>
      </c>
      <c r="D71" s="93"/>
      <c r="E71" s="255" t="s">
        <v>180</v>
      </c>
      <c r="F71" s="315"/>
      <c r="G71" s="145">
        <f>VLOOKUP(E71,SET_import!$A:$B,2,0)</f>
        <v>0</v>
      </c>
      <c r="H71" s="94"/>
      <c r="I71" s="255" t="s">
        <v>193</v>
      </c>
      <c r="J71" s="248"/>
      <c r="K71" s="143">
        <f>VLOOKUP(I71,SET_import!$A:$B,2,0)</f>
        <v>0</v>
      </c>
      <c r="L71" s="157"/>
    </row>
    <row r="72" spans="1:12" ht="1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>
      <c r="A73" s="287" t="s">
        <v>205</v>
      </c>
      <c r="B73" s="247"/>
      <c r="C73" s="288">
        <f>VLOOKUP(A73,SET_import!$A:$B,2,0)</f>
        <v>0</v>
      </c>
      <c r="D73" s="290"/>
      <c r="E73" s="287" t="s">
        <v>181</v>
      </c>
      <c r="F73" s="315"/>
      <c r="G73" s="288">
        <f>VLOOKUP(E73,SET_import!$A:$B,2,0)</f>
        <v>0</v>
      </c>
      <c r="H73" s="292"/>
      <c r="I73" s="287" t="s">
        <v>194</v>
      </c>
      <c r="J73" s="248"/>
      <c r="K73" s="293">
        <f>VLOOKUP(I73,SET_import!$A:$B,2,0)</f>
        <v>0</v>
      </c>
      <c r="L73" s="157"/>
    </row>
    <row r="74" spans="1:12" ht="15">
      <c r="A74" s="287" t="s">
        <v>206</v>
      </c>
      <c r="B74" s="247"/>
      <c r="C74" s="289">
        <f>VLOOKUP(A74,SET_import!$A:$B,2,0)</f>
        <v>0</v>
      </c>
      <c r="D74" s="296"/>
      <c r="E74" s="287" t="s">
        <v>182</v>
      </c>
      <c r="F74" s="315"/>
      <c r="G74" s="289">
        <f>VLOOKUP(E74,SET_import!$A:$B,2,0)</f>
        <v>0</v>
      </c>
      <c r="H74" s="297"/>
      <c r="I74" s="287" t="s">
        <v>195</v>
      </c>
      <c r="J74" s="248"/>
      <c r="K74" s="298">
        <f>VLOOKUP(I74,SET_import!$A:$B,2,0)</f>
        <v>0</v>
      </c>
      <c r="L74" s="157"/>
    </row>
    <row r="75" spans="1:12" ht="1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0</v>
      </c>
      <c r="H76" s="243"/>
      <c r="I76" s="280" t="s">
        <v>196</v>
      </c>
      <c r="J76" s="248"/>
      <c r="K76" s="319">
        <f>VLOOKUP(I76,SET_import!$A:$B,2,0)</f>
        <v>0</v>
      </c>
      <c r="L76" s="157"/>
    </row>
    <row r="77" spans="1:12" ht="1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0</v>
      </c>
      <c r="H77" s="243"/>
      <c r="I77" s="280" t="s">
        <v>197</v>
      </c>
      <c r="J77" s="248"/>
      <c r="K77" s="317">
        <f>VLOOKUP(I77,SET_import!$A:$B,2,0)</f>
        <v>0</v>
      </c>
      <c r="L77" s="157"/>
    </row>
    <row r="78" spans="1:12" ht="1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>
      <c r="D79" s="241"/>
      <c r="E79" s="96" t="s">
        <v>185</v>
      </c>
      <c r="F79" s="247"/>
      <c r="G79" s="240">
        <f>VLOOKUP(E79,SET_import!$A:$B,2,0)</f>
        <v>0</v>
      </c>
      <c r="H79" s="243"/>
      <c r="I79" s="96" t="s">
        <v>198</v>
      </c>
      <c r="J79" s="248"/>
      <c r="K79" s="262">
        <f>VLOOKUP(I79,SET_import!$A:$B,2,0)</f>
        <v>0</v>
      </c>
      <c r="L79" s="157"/>
    </row>
    <row r="80" spans="1:12" ht="15">
      <c r="A80" s="430" t="s">
        <v>114</v>
      </c>
      <c r="C80" s="432">
        <f>VLOOKUP(A80,SET_import!$A:$B,2,0)</f>
        <v>0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  <row r="184" spans="6:8">
      <c r="F184" s="483"/>
      <c r="H184" s="483"/>
    </row>
    <row r="185" spans="6:8">
      <c r="F185" s="483"/>
      <c r="H185" s="483"/>
    </row>
    <row r="186" spans="6:8">
      <c r="F186" s="483"/>
      <c r="H186" s="483"/>
    </row>
    <row r="187" spans="6:8">
      <c r="F187" s="483"/>
      <c r="H187" s="483"/>
    </row>
    <row r="188" spans="6:8">
      <c r="F188" s="483"/>
      <c r="H188" s="483"/>
    </row>
    <row r="189" spans="6:8">
      <c r="F189" s="483"/>
      <c r="H189" s="483"/>
    </row>
    <row r="190" spans="6:8">
      <c r="F190" s="483"/>
      <c r="H190" s="483"/>
    </row>
    <row r="191" spans="6:8">
      <c r="F191" s="483"/>
      <c r="H191" s="483"/>
    </row>
    <row r="192" spans="6:8">
      <c r="F192" s="483"/>
      <c r="H192" s="483"/>
    </row>
    <row r="193" spans="6:8">
      <c r="F193" s="483"/>
      <c r="H193" s="483"/>
    </row>
    <row r="194" spans="6:8">
      <c r="F194" s="483"/>
      <c r="H194" s="483"/>
    </row>
    <row r="195" spans="6:8">
      <c r="F195" s="483"/>
      <c r="H195" s="483"/>
    </row>
    <row r="196" spans="6:8">
      <c r="F196" s="483"/>
      <c r="H196" s="483"/>
    </row>
    <row r="197" spans="6:8">
      <c r="F197" s="483"/>
      <c r="H197" s="483"/>
    </row>
    <row r="198" spans="6:8">
      <c r="F198" s="483"/>
      <c r="H198" s="483"/>
    </row>
    <row r="199" spans="6:8">
      <c r="F199" s="483"/>
      <c r="H199" s="483"/>
    </row>
    <row r="200" spans="6:8">
      <c r="F200" s="483"/>
      <c r="H200" s="483"/>
    </row>
    <row r="201" spans="6:8">
      <c r="F201" s="483"/>
      <c r="H201" s="483"/>
    </row>
    <row r="202" spans="6:8">
      <c r="F202" s="483"/>
      <c r="H202" s="483"/>
    </row>
    <row r="203" spans="6:8">
      <c r="F203" s="483"/>
      <c r="H203" s="483"/>
    </row>
    <row r="204" spans="6:8">
      <c r="F204" s="483"/>
      <c r="H204" s="483"/>
    </row>
    <row r="205" spans="6:8">
      <c r="F205" s="483"/>
      <c r="H205" s="483"/>
    </row>
    <row r="206" spans="6:8">
      <c r="F206" s="483"/>
      <c r="H206" s="483"/>
    </row>
    <row r="207" spans="6:8">
      <c r="F207" s="483"/>
      <c r="H207" s="483"/>
    </row>
    <row r="208" spans="6:8">
      <c r="F208" s="483"/>
      <c r="H208" s="483"/>
    </row>
    <row r="209" spans="6:8">
      <c r="F209" s="483"/>
      <c r="H209" s="483"/>
    </row>
    <row r="210" spans="6:8">
      <c r="F210" s="483"/>
      <c r="H210" s="483"/>
    </row>
    <row r="211" spans="6:8">
      <c r="F211" s="483"/>
      <c r="H211" s="483"/>
    </row>
    <row r="212" spans="6:8">
      <c r="F212" s="483"/>
      <c r="H212" s="483"/>
    </row>
    <row r="213" spans="6:8">
      <c r="F213" s="483"/>
      <c r="H213" s="483"/>
    </row>
    <row r="214" spans="6:8">
      <c r="F214" s="483"/>
      <c r="H214" s="483"/>
    </row>
    <row r="215" spans="6:8">
      <c r="F215" s="483"/>
      <c r="H215" s="483"/>
    </row>
    <row r="216" spans="6:8">
      <c r="F216" s="483"/>
      <c r="H216" s="483"/>
    </row>
    <row r="217" spans="6:8">
      <c r="F217" s="483"/>
      <c r="H217" s="483"/>
    </row>
    <row r="218" spans="6:8">
      <c r="F218" s="483"/>
      <c r="H218" s="483"/>
    </row>
    <row r="219" spans="6:8">
      <c r="F219" s="483"/>
      <c r="H219" s="483"/>
    </row>
    <row r="220" spans="6:8">
      <c r="F220" s="483"/>
      <c r="H220" s="483"/>
    </row>
    <row r="221" spans="6:8">
      <c r="F221" s="483"/>
      <c r="H221" s="483"/>
    </row>
    <row r="222" spans="6:8">
      <c r="F222" s="483"/>
      <c r="H222" s="483"/>
    </row>
    <row r="223" spans="6:8">
      <c r="F223" s="483"/>
      <c r="H223" s="483"/>
    </row>
    <row r="224" spans="6:8">
      <c r="F224" s="483"/>
      <c r="H224" s="483"/>
    </row>
    <row r="225" spans="6:8">
      <c r="F225" s="483"/>
      <c r="H225" s="483"/>
    </row>
    <row r="226" spans="6:8">
      <c r="F226" s="483"/>
      <c r="H226" s="483"/>
    </row>
    <row r="227" spans="6:8">
      <c r="F227" s="483"/>
      <c r="H227" s="483"/>
    </row>
    <row r="228" spans="6:8">
      <c r="F228" s="483"/>
      <c r="H228" s="483"/>
    </row>
    <row r="229" spans="6:8">
      <c r="F229" s="483"/>
      <c r="H229" s="483"/>
    </row>
    <row r="230" spans="6:8">
      <c r="F230" s="483"/>
      <c r="H230" s="483"/>
    </row>
    <row r="231" spans="6:8">
      <c r="F231" s="483"/>
      <c r="H231" s="483"/>
    </row>
    <row r="232" spans="6:8">
      <c r="F232" s="483"/>
      <c r="H232" s="483"/>
    </row>
    <row r="233" spans="6:8">
      <c r="F233" s="483"/>
      <c r="H233" s="483"/>
    </row>
    <row r="234" spans="6:8">
      <c r="F234" s="483"/>
      <c r="H234" s="483"/>
    </row>
    <row r="235" spans="6:8">
      <c r="F235" s="483"/>
      <c r="H235" s="483"/>
    </row>
    <row r="236" spans="6:8">
      <c r="F236" s="483"/>
      <c r="H236" s="483"/>
    </row>
    <row r="237" spans="6:8">
      <c r="F237" s="483"/>
      <c r="H237" s="483"/>
    </row>
    <row r="238" spans="6:8">
      <c r="F238" s="483"/>
      <c r="H238" s="483"/>
    </row>
    <row r="239" spans="6:8">
      <c r="F239" s="483"/>
      <c r="H239" s="483"/>
    </row>
    <row r="240" spans="6:8">
      <c r="F240" s="483"/>
      <c r="H240" s="483"/>
    </row>
    <row r="241" spans="6:8">
      <c r="F241" s="483"/>
      <c r="H241" s="483"/>
    </row>
    <row r="242" spans="6:8">
      <c r="F242" s="483"/>
      <c r="H242" s="483"/>
    </row>
    <row r="243" spans="6:8">
      <c r="F243" s="483"/>
      <c r="H243" s="483"/>
    </row>
    <row r="244" spans="6:8">
      <c r="F244" s="483"/>
      <c r="H244" s="483"/>
    </row>
    <row r="245" spans="6:8">
      <c r="F245" s="483"/>
      <c r="H245" s="483"/>
    </row>
    <row r="246" spans="6:8">
      <c r="F246" s="483"/>
      <c r="H246" s="483"/>
    </row>
    <row r="247" spans="6:8">
      <c r="F247" s="483"/>
      <c r="H247" s="483"/>
    </row>
    <row r="248" spans="6:8">
      <c r="F248" s="483"/>
      <c r="H248" s="483"/>
    </row>
    <row r="249" spans="6:8">
      <c r="F249" s="483"/>
      <c r="H249" s="483"/>
    </row>
    <row r="250" spans="6:8">
      <c r="F250" s="483"/>
      <c r="H250" s="483"/>
    </row>
    <row r="251" spans="6:8">
      <c r="F251" s="483"/>
      <c r="H251" s="483"/>
    </row>
    <row r="252" spans="6:8">
      <c r="F252" s="483"/>
      <c r="H252" s="483"/>
    </row>
    <row r="253" spans="6:8">
      <c r="F253" s="483"/>
      <c r="H253" s="483"/>
    </row>
    <row r="254" spans="6:8">
      <c r="F254" s="483"/>
      <c r="H254" s="483"/>
    </row>
    <row r="255" spans="6:8">
      <c r="F255" s="483"/>
      <c r="H255" s="483"/>
    </row>
    <row r="256" spans="6:8">
      <c r="F256" s="483"/>
      <c r="H256" s="483"/>
    </row>
    <row r="257" spans="6:8">
      <c r="F257" s="483"/>
      <c r="H257" s="483"/>
    </row>
    <row r="258" spans="6:8">
      <c r="F258" s="483"/>
      <c r="H258" s="483"/>
    </row>
    <row r="259" spans="6:8">
      <c r="F259" s="483"/>
      <c r="H259" s="483"/>
    </row>
    <row r="260" spans="6:8">
      <c r="F260" s="483"/>
      <c r="H260" s="483"/>
    </row>
    <row r="261" spans="6:8">
      <c r="F261" s="483"/>
      <c r="H261" s="483"/>
    </row>
    <row r="262" spans="6:8">
      <c r="F262" s="483"/>
      <c r="H262" s="483"/>
    </row>
    <row r="263" spans="6:8">
      <c r="F263" s="483"/>
      <c r="H263" s="483"/>
    </row>
    <row r="264" spans="6:8">
      <c r="F264" s="483"/>
      <c r="H264" s="483"/>
    </row>
    <row r="265" spans="6:8">
      <c r="F265" s="483"/>
      <c r="H265" s="483"/>
    </row>
    <row r="266" spans="6:8">
      <c r="F266" s="483"/>
      <c r="H266" s="483"/>
    </row>
    <row r="267" spans="6:8">
      <c r="F267" s="483"/>
      <c r="H267" s="483"/>
    </row>
    <row r="268" spans="6:8">
      <c r="F268" s="483"/>
      <c r="H268" s="483"/>
    </row>
    <row r="269" spans="6:8">
      <c r="F269" s="483"/>
      <c r="H269" s="483"/>
    </row>
    <row r="270" spans="6:8">
      <c r="F270" s="483"/>
      <c r="H270" s="483"/>
    </row>
    <row r="271" spans="6:8">
      <c r="F271" s="483"/>
      <c r="H271" s="483"/>
    </row>
    <row r="272" spans="6:8">
      <c r="F272" s="483"/>
      <c r="H272" s="483"/>
    </row>
    <row r="273" spans="6:8">
      <c r="F273" s="483"/>
      <c r="H273" s="483"/>
    </row>
    <row r="274" spans="6:8">
      <c r="F274" s="483"/>
      <c r="H274" s="483"/>
    </row>
    <row r="275" spans="6:8">
      <c r="F275" s="483"/>
      <c r="H275" s="483"/>
    </row>
    <row r="276" spans="6:8">
      <c r="F276" s="483"/>
      <c r="H276" s="483"/>
    </row>
    <row r="277" spans="6:8">
      <c r="F277" s="483"/>
      <c r="H277" s="483"/>
    </row>
    <row r="278" spans="6:8">
      <c r="F278" s="483"/>
      <c r="H278" s="483"/>
    </row>
    <row r="279" spans="6:8">
      <c r="F279" s="483"/>
      <c r="H279" s="483"/>
    </row>
    <row r="280" spans="6:8">
      <c r="F280" s="483"/>
      <c r="H280" s="483"/>
    </row>
    <row r="281" spans="6:8">
      <c r="F281" s="483"/>
      <c r="H281" s="483"/>
    </row>
    <row r="282" spans="6:8">
      <c r="F282" s="483"/>
      <c r="H282" s="483"/>
    </row>
    <row r="283" spans="6:8">
      <c r="F283" s="483"/>
      <c r="H283" s="483"/>
    </row>
    <row r="284" spans="6:8">
      <c r="F284" s="483"/>
      <c r="H284" s="483"/>
    </row>
    <row r="285" spans="6:8">
      <c r="F285" s="483"/>
      <c r="H285" s="483"/>
    </row>
    <row r="286" spans="6:8">
      <c r="F286" s="483"/>
      <c r="H286" s="483"/>
    </row>
    <row r="287" spans="6:8">
      <c r="F287" s="483"/>
      <c r="H287" s="483"/>
    </row>
    <row r="288" spans="6:8">
      <c r="F288" s="483"/>
      <c r="H288" s="483"/>
    </row>
    <row r="289" spans="6:8">
      <c r="F289" s="483"/>
      <c r="H289" s="483"/>
    </row>
    <row r="290" spans="6:8">
      <c r="F290" s="483"/>
      <c r="H290" s="483"/>
    </row>
    <row r="291" spans="6:8">
      <c r="F291" s="483"/>
      <c r="H291" s="483"/>
    </row>
    <row r="292" spans="6:8">
      <c r="F292" s="483"/>
      <c r="H292" s="483"/>
    </row>
    <row r="293" spans="6:8">
      <c r="F293" s="483"/>
      <c r="H293" s="483"/>
    </row>
    <row r="294" spans="6:8">
      <c r="F294" s="483"/>
      <c r="H294" s="483"/>
    </row>
    <row r="295" spans="6:8">
      <c r="F295" s="483"/>
      <c r="H295" s="483"/>
    </row>
    <row r="296" spans="6:8">
      <c r="F296" s="483"/>
      <c r="H296" s="483"/>
    </row>
    <row r="297" spans="6:8">
      <c r="F297" s="483"/>
      <c r="H297" s="483"/>
    </row>
    <row r="298" spans="6:8">
      <c r="F298" s="483"/>
      <c r="H298" s="483"/>
    </row>
    <row r="299" spans="6:8">
      <c r="F299" s="483"/>
      <c r="H299" s="483"/>
    </row>
    <row r="300" spans="6:8">
      <c r="F300" s="483"/>
      <c r="H300" s="483"/>
    </row>
    <row r="301" spans="6:8">
      <c r="F301" s="483"/>
      <c r="H301" s="483"/>
    </row>
    <row r="302" spans="6:8">
      <c r="F302" s="483"/>
      <c r="H302" s="483"/>
    </row>
    <row r="303" spans="6:8">
      <c r="F303" s="483"/>
      <c r="H303" s="483"/>
    </row>
    <row r="304" spans="6:8">
      <c r="F304" s="483"/>
      <c r="H304" s="483"/>
    </row>
    <row r="305" spans="6:8">
      <c r="F305" s="483"/>
      <c r="H305" s="483"/>
    </row>
    <row r="306" spans="6:8">
      <c r="F306" s="483"/>
      <c r="H306" s="483"/>
    </row>
    <row r="307" spans="6:8">
      <c r="F307" s="483"/>
      <c r="H307" s="483"/>
    </row>
    <row r="308" spans="6:8">
      <c r="F308" s="483"/>
      <c r="H308" s="483"/>
    </row>
    <row r="309" spans="6:8">
      <c r="F309" s="483"/>
      <c r="H309" s="483"/>
    </row>
    <row r="310" spans="6:8">
      <c r="F310" s="483"/>
      <c r="H310" s="483"/>
    </row>
    <row r="311" spans="6:8">
      <c r="F311" s="483"/>
      <c r="H311" s="483"/>
    </row>
    <row r="312" spans="6:8">
      <c r="F312" s="483"/>
      <c r="H312" s="483"/>
    </row>
    <row r="313" spans="6:8">
      <c r="F313" s="483"/>
      <c r="H313" s="483"/>
    </row>
    <row r="314" spans="6:8">
      <c r="F314" s="483"/>
      <c r="H314" s="483"/>
    </row>
    <row r="315" spans="6:8">
      <c r="F315" s="483"/>
      <c r="H315" s="483"/>
    </row>
    <row r="316" spans="6:8">
      <c r="F316" s="483"/>
      <c r="H316" s="483"/>
    </row>
    <row r="317" spans="6:8">
      <c r="F317" s="483"/>
      <c r="H317" s="483"/>
    </row>
    <row r="318" spans="6:8">
      <c r="F318" s="483"/>
      <c r="H318" s="483"/>
    </row>
    <row r="319" spans="6:8">
      <c r="F319" s="483"/>
      <c r="H319" s="483"/>
    </row>
    <row r="320" spans="6:8">
      <c r="F320" s="483"/>
      <c r="H320" s="483"/>
    </row>
    <row r="321" spans="6:8">
      <c r="F321" s="483"/>
      <c r="H321" s="483"/>
    </row>
    <row r="322" spans="6:8">
      <c r="F322" s="483"/>
      <c r="H322" s="483"/>
    </row>
    <row r="323" spans="6:8">
      <c r="F323" s="483"/>
      <c r="H323" s="483"/>
    </row>
    <row r="324" spans="6:8">
      <c r="F324" s="483"/>
      <c r="H324" s="483"/>
    </row>
    <row r="325" spans="6:8">
      <c r="F325" s="483"/>
      <c r="H325" s="483"/>
    </row>
    <row r="326" spans="6:8">
      <c r="F326" s="483"/>
      <c r="H326" s="483"/>
    </row>
    <row r="327" spans="6:8">
      <c r="F327" s="483"/>
      <c r="H327" s="483"/>
    </row>
    <row r="328" spans="6:8">
      <c r="F328" s="483"/>
      <c r="H328" s="483"/>
    </row>
    <row r="329" spans="6:8">
      <c r="F329" s="483"/>
      <c r="H329" s="483"/>
    </row>
    <row r="330" spans="6:8">
      <c r="F330" s="483"/>
      <c r="H330" s="483"/>
    </row>
    <row r="331" spans="6:8">
      <c r="F331" s="483"/>
      <c r="H331" s="483"/>
    </row>
    <row r="332" spans="6:8">
      <c r="F332" s="483"/>
      <c r="H332" s="483"/>
    </row>
    <row r="333" spans="6:8">
      <c r="F333" s="483"/>
      <c r="H333" s="483"/>
    </row>
    <row r="334" spans="6:8">
      <c r="F334" s="483"/>
      <c r="H334" s="483"/>
    </row>
    <row r="335" spans="6:8">
      <c r="F335" s="483"/>
      <c r="H335" s="483"/>
    </row>
    <row r="336" spans="6:8">
      <c r="F336" s="483"/>
      <c r="H336" s="483"/>
    </row>
    <row r="337" spans="6:8">
      <c r="F337" s="483"/>
      <c r="H337" s="483"/>
    </row>
    <row r="338" spans="6:8">
      <c r="F338" s="483"/>
      <c r="H338" s="483"/>
    </row>
    <row r="339" spans="6:8">
      <c r="F339" s="483"/>
      <c r="H339" s="483"/>
    </row>
    <row r="340" spans="6:8">
      <c r="F340" s="483"/>
      <c r="H340" s="483"/>
    </row>
    <row r="341" spans="6:8">
      <c r="F341" s="483"/>
      <c r="H341" s="483"/>
    </row>
    <row r="342" spans="6:8">
      <c r="F342" s="483"/>
      <c r="H342" s="483"/>
    </row>
    <row r="343" spans="6:8">
      <c r="F343" s="483"/>
      <c r="H343" s="483"/>
    </row>
    <row r="344" spans="6:8">
      <c r="F344" s="483"/>
      <c r="H344" s="483"/>
    </row>
    <row r="345" spans="6:8">
      <c r="F345" s="483"/>
      <c r="H345" s="483"/>
    </row>
    <row r="346" spans="6:8">
      <c r="F346" s="483"/>
      <c r="H346" s="483"/>
    </row>
    <row r="347" spans="6:8">
      <c r="F347" s="483"/>
      <c r="H347" s="483"/>
    </row>
    <row r="348" spans="6:8">
      <c r="F348" s="483"/>
      <c r="H348" s="483"/>
    </row>
    <row r="349" spans="6:8">
      <c r="F349" s="483"/>
      <c r="H349" s="483"/>
    </row>
    <row r="350" spans="6:8">
      <c r="F350" s="483"/>
      <c r="H350" s="483"/>
    </row>
    <row r="351" spans="6:8">
      <c r="F351" s="483"/>
      <c r="H351" s="483"/>
    </row>
    <row r="352" spans="6:8">
      <c r="F352" s="483"/>
      <c r="H352" s="483"/>
    </row>
    <row r="353" spans="6:8">
      <c r="F353" s="483"/>
      <c r="H353" s="483"/>
    </row>
    <row r="354" spans="6:8">
      <c r="F354" s="483"/>
      <c r="H354" s="483"/>
    </row>
    <row r="355" spans="6:8">
      <c r="F355" s="483"/>
      <c r="H355" s="483"/>
    </row>
    <row r="356" spans="6:8">
      <c r="F356" s="483"/>
      <c r="H356" s="483"/>
    </row>
    <row r="357" spans="6:8">
      <c r="F357" s="483"/>
      <c r="H357" s="483"/>
    </row>
    <row r="358" spans="6:8">
      <c r="F358" s="483"/>
      <c r="H358" s="483"/>
    </row>
    <row r="359" spans="6:8">
      <c r="F359" s="483"/>
      <c r="H359" s="483"/>
    </row>
    <row r="360" spans="6:8">
      <c r="F360" s="483"/>
      <c r="H360" s="483"/>
    </row>
    <row r="361" spans="6:8">
      <c r="F361" s="483"/>
      <c r="H361" s="483"/>
    </row>
    <row r="362" spans="6:8">
      <c r="F362" s="483"/>
      <c r="H362" s="483"/>
    </row>
    <row r="363" spans="6:8">
      <c r="F363" s="483"/>
      <c r="H363" s="483"/>
    </row>
    <row r="364" spans="6:8">
      <c r="F364" s="483"/>
      <c r="H364" s="483"/>
    </row>
    <row r="365" spans="6:8">
      <c r="F365" s="483"/>
      <c r="H365" s="483"/>
    </row>
    <row r="366" spans="6:8">
      <c r="F366" s="483"/>
      <c r="H366" s="483"/>
    </row>
    <row r="367" spans="6:8">
      <c r="F367" s="483"/>
      <c r="H367" s="483"/>
    </row>
    <row r="368" spans="6:8">
      <c r="F368" s="483"/>
      <c r="H368" s="483"/>
    </row>
    <row r="369" spans="6:8">
      <c r="F369" s="483"/>
      <c r="H369" s="483"/>
    </row>
    <row r="370" spans="6:8">
      <c r="F370" s="483"/>
      <c r="H370" s="483"/>
    </row>
    <row r="371" spans="6:8">
      <c r="F371" s="483"/>
      <c r="H371" s="483"/>
    </row>
    <row r="372" spans="6:8">
      <c r="F372" s="483"/>
      <c r="H372" s="483"/>
    </row>
    <row r="373" spans="6:8">
      <c r="F373" s="483"/>
      <c r="H373" s="483"/>
    </row>
    <row r="374" spans="6:8">
      <c r="F374" s="483"/>
      <c r="H374" s="483"/>
    </row>
    <row r="375" spans="6:8">
      <c r="F375" s="483"/>
      <c r="H375" s="483"/>
    </row>
    <row r="376" spans="6:8">
      <c r="F376" s="483"/>
      <c r="H376" s="483"/>
    </row>
    <row r="377" spans="6:8">
      <c r="F377" s="483"/>
      <c r="H377" s="483"/>
    </row>
    <row r="378" spans="6:8">
      <c r="F378" s="483"/>
      <c r="H378" s="483"/>
    </row>
    <row r="379" spans="6:8">
      <c r="F379" s="483"/>
      <c r="H379" s="483"/>
    </row>
    <row r="380" spans="6:8">
      <c r="F380" s="483"/>
      <c r="H380" s="483"/>
    </row>
    <row r="381" spans="6:8">
      <c r="F381" s="483"/>
      <c r="H381" s="483"/>
    </row>
    <row r="382" spans="6:8">
      <c r="F382" s="483"/>
      <c r="H382" s="483"/>
    </row>
    <row r="383" spans="6:8">
      <c r="F383" s="483"/>
      <c r="H383" s="483"/>
    </row>
    <row r="384" spans="6:8">
      <c r="F384" s="483"/>
      <c r="H384" s="483"/>
    </row>
    <row r="385" spans="6:8">
      <c r="F385" s="483"/>
      <c r="H385" s="483"/>
    </row>
    <row r="386" spans="6:8">
      <c r="F386" s="483"/>
      <c r="H386" s="483"/>
    </row>
    <row r="387" spans="6:8">
      <c r="F387" s="483"/>
      <c r="H387" s="483"/>
    </row>
    <row r="388" spans="6:8">
      <c r="F388" s="483"/>
      <c r="H388" s="483"/>
    </row>
    <row r="389" spans="6:8">
      <c r="F389" s="483"/>
      <c r="H389" s="483"/>
    </row>
    <row r="390" spans="6:8">
      <c r="F390" s="483"/>
      <c r="H390" s="483"/>
    </row>
    <row r="391" spans="6:8">
      <c r="F391" s="483"/>
      <c r="H391" s="483"/>
    </row>
    <row r="392" spans="6:8">
      <c r="F392" s="483"/>
      <c r="H392" s="483"/>
    </row>
    <row r="393" spans="6:8">
      <c r="F393" s="483"/>
      <c r="H393" s="483"/>
    </row>
    <row r="394" spans="6:8">
      <c r="F394" s="483"/>
      <c r="H394" s="483"/>
    </row>
    <row r="395" spans="6:8">
      <c r="F395" s="483"/>
      <c r="H395" s="483"/>
    </row>
    <row r="396" spans="6:8">
      <c r="F396" s="483"/>
      <c r="H396" s="483"/>
    </row>
    <row r="397" spans="6:8">
      <c r="F397" s="483"/>
      <c r="H397" s="483"/>
    </row>
    <row r="398" spans="6:8">
      <c r="F398" s="483"/>
      <c r="H398" s="483"/>
    </row>
    <row r="399" spans="6:8">
      <c r="F399" s="483"/>
      <c r="H399" s="483"/>
    </row>
    <row r="400" spans="6:8">
      <c r="F400" s="483"/>
      <c r="H400" s="483"/>
    </row>
    <row r="401" spans="6:8">
      <c r="F401" s="483"/>
      <c r="H401" s="483"/>
    </row>
    <row r="402" spans="6:8">
      <c r="F402" s="483"/>
      <c r="H402" s="483"/>
    </row>
    <row r="403" spans="6:8">
      <c r="F403" s="483"/>
      <c r="H403" s="483"/>
    </row>
    <row r="404" spans="6:8">
      <c r="F404" s="483"/>
      <c r="H404" s="483"/>
    </row>
    <row r="405" spans="6:8">
      <c r="F405" s="483"/>
      <c r="H405" s="483"/>
    </row>
    <row r="406" spans="6:8">
      <c r="F406" s="483"/>
      <c r="H406" s="483"/>
    </row>
    <row r="407" spans="6:8">
      <c r="F407" s="483"/>
      <c r="H407" s="483"/>
    </row>
    <row r="408" spans="6:8">
      <c r="F408" s="483"/>
      <c r="H408" s="483"/>
    </row>
    <row r="409" spans="6:8">
      <c r="F409" s="483"/>
      <c r="H409" s="483"/>
    </row>
    <row r="410" spans="6:8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8"/>
  <dimension ref="A1:S2763"/>
  <sheetViews>
    <sheetView workbookViewId="0">
      <pane ySplit="1" topLeftCell="A56" activePane="bottomLeft" state="frozen"/>
      <selection pane="bottomLeft" activeCell="S2" sqref="S2:S285"/>
    </sheetView>
  </sheetViews>
  <sheetFormatPr defaultRowHeight="12.75"/>
  <cols>
    <col min="2" max="2" width="16.5703125" style="444" customWidth="1"/>
    <col min="4" max="4" width="12.140625" customWidth="1"/>
    <col min="9" max="9" width="15.42578125" style="444" customWidth="1"/>
    <col min="11" max="11" width="11.85546875" customWidth="1"/>
    <col min="16" max="16" width="36.5703125" customWidth="1"/>
  </cols>
  <sheetData>
    <row r="1" spans="1:19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>
      <c r="A2">
        <v>1</v>
      </c>
      <c r="B2" s="444">
        <v>43466.923611111109</v>
      </c>
      <c r="C2" t="s">
        <v>98</v>
      </c>
      <c r="D2">
        <v>0.01</v>
      </c>
      <c r="F2">
        <v>1.1460699999999999</v>
      </c>
      <c r="I2" s="444">
        <v>43467.109722222223</v>
      </c>
      <c r="J2">
        <v>1.14456</v>
      </c>
      <c r="N2">
        <v>1.56</v>
      </c>
      <c r="Q2">
        <v>1</v>
      </c>
      <c r="R2" t="s">
        <v>98</v>
      </c>
      <c r="S2">
        <v>1</v>
      </c>
    </row>
    <row r="3" spans="1:19">
      <c r="A3">
        <v>2</v>
      </c>
      <c r="B3" s="444">
        <v>43467.222222222219</v>
      </c>
      <c r="C3" t="s">
        <v>97</v>
      </c>
      <c r="D3">
        <v>0.01</v>
      </c>
      <c r="F3">
        <v>1.1452100000000001</v>
      </c>
      <c r="I3" s="444">
        <v>43467.234027777777</v>
      </c>
      <c r="J3">
        <v>1.1467099999999999</v>
      </c>
      <c r="N3">
        <v>1.5</v>
      </c>
      <c r="Q3">
        <v>2</v>
      </c>
      <c r="R3" t="s">
        <v>97</v>
      </c>
      <c r="S3">
        <v>1</v>
      </c>
    </row>
    <row r="4" spans="1:19">
      <c r="A4">
        <v>3</v>
      </c>
      <c r="B4" s="444">
        <v>43467.234027777777</v>
      </c>
      <c r="C4" t="s">
        <v>97</v>
      </c>
      <c r="D4">
        <v>0.01</v>
      </c>
      <c r="F4">
        <v>1.1468</v>
      </c>
      <c r="I4" s="444">
        <v>43467.252083333333</v>
      </c>
      <c r="J4">
        <v>1.14849</v>
      </c>
      <c r="N4">
        <v>1.69</v>
      </c>
      <c r="Q4">
        <v>3</v>
      </c>
      <c r="R4" t="s">
        <v>97</v>
      </c>
      <c r="S4">
        <v>1</v>
      </c>
    </row>
    <row r="5" spans="1:19">
      <c r="A5">
        <v>4</v>
      </c>
      <c r="B5" s="444">
        <v>43467.252083333333</v>
      </c>
      <c r="C5" t="s">
        <v>97</v>
      </c>
      <c r="D5">
        <v>0.01</v>
      </c>
      <c r="F5">
        <v>1.1485300000000001</v>
      </c>
      <c r="I5" s="444">
        <v>43468.681944444441</v>
      </c>
      <c r="J5">
        <v>1.14093</v>
      </c>
      <c r="N5">
        <v>-8.0299999999999994</v>
      </c>
      <c r="Q5">
        <v>4</v>
      </c>
      <c r="R5" t="s">
        <v>97</v>
      </c>
      <c r="S5">
        <v>5</v>
      </c>
    </row>
    <row r="6" spans="1:19">
      <c r="A6">
        <v>8</v>
      </c>
      <c r="B6" s="444">
        <v>43467.34652777778</v>
      </c>
      <c r="C6" t="s">
        <v>97</v>
      </c>
      <c r="D6">
        <v>0.01</v>
      </c>
      <c r="F6">
        <v>1.1450100000000001</v>
      </c>
      <c r="I6" s="444">
        <v>43468.681944444441</v>
      </c>
      <c r="J6">
        <v>1.14093</v>
      </c>
      <c r="N6">
        <v>-4.51</v>
      </c>
      <c r="Q6">
        <v>4</v>
      </c>
      <c r="R6" t="s">
        <v>97</v>
      </c>
      <c r="S6">
        <v>5</v>
      </c>
    </row>
    <row r="7" spans="1:19">
      <c r="A7">
        <v>10</v>
      </c>
      <c r="B7" s="444">
        <v>43467.515972222223</v>
      </c>
      <c r="C7" t="s">
        <v>97</v>
      </c>
      <c r="D7">
        <v>0.02</v>
      </c>
      <c r="F7">
        <v>1.14144</v>
      </c>
      <c r="I7" s="444">
        <v>43468.681944444441</v>
      </c>
      <c r="J7">
        <v>1.14093</v>
      </c>
      <c r="N7">
        <v>-1.88</v>
      </c>
      <c r="Q7">
        <v>4</v>
      </c>
      <c r="R7" t="s">
        <v>97</v>
      </c>
      <c r="S7">
        <v>5</v>
      </c>
    </row>
    <row r="8" spans="1:19">
      <c r="A8">
        <v>13</v>
      </c>
      <c r="B8" s="444">
        <v>43467.576388888891</v>
      </c>
      <c r="C8" t="s">
        <v>97</v>
      </c>
      <c r="D8">
        <v>0.02</v>
      </c>
      <c r="F8">
        <v>1.1372</v>
      </c>
      <c r="I8" s="444">
        <v>43468.681944444441</v>
      </c>
      <c r="J8">
        <v>1.14093</v>
      </c>
      <c r="N8">
        <v>6.6</v>
      </c>
      <c r="Q8">
        <v>4</v>
      </c>
      <c r="R8" t="s">
        <v>97</v>
      </c>
      <c r="S8">
        <v>5</v>
      </c>
    </row>
    <row r="9" spans="1:19">
      <c r="A9">
        <v>16</v>
      </c>
      <c r="B9" s="444">
        <v>43467.737500000003</v>
      </c>
      <c r="C9" t="s">
        <v>97</v>
      </c>
      <c r="D9">
        <v>0.03</v>
      </c>
      <c r="F9">
        <v>1.13367</v>
      </c>
      <c r="I9" s="444">
        <v>43468.681944444441</v>
      </c>
      <c r="J9">
        <v>1.14093</v>
      </c>
      <c r="N9">
        <v>20.49</v>
      </c>
      <c r="Q9">
        <v>4</v>
      </c>
      <c r="R9" t="s">
        <v>97</v>
      </c>
      <c r="S9">
        <v>5</v>
      </c>
    </row>
    <row r="10" spans="1:19">
      <c r="A10">
        <v>5</v>
      </c>
      <c r="B10" s="444">
        <v>43467.28402777778</v>
      </c>
      <c r="C10" t="s">
        <v>98</v>
      </c>
      <c r="D10">
        <v>0.01</v>
      </c>
      <c r="F10">
        <v>1.1486400000000001</v>
      </c>
      <c r="I10" s="444">
        <v>43467.336111111108</v>
      </c>
      <c r="J10">
        <v>1.14686</v>
      </c>
      <c r="N10">
        <v>1.78</v>
      </c>
      <c r="Q10">
        <v>5</v>
      </c>
      <c r="R10" t="s">
        <v>98</v>
      </c>
      <c r="S10">
        <v>1</v>
      </c>
    </row>
    <row r="11" spans="1:19">
      <c r="A11">
        <v>6</v>
      </c>
      <c r="B11" s="444">
        <v>43467.336111111108</v>
      </c>
      <c r="C11" t="s">
        <v>98</v>
      </c>
      <c r="D11">
        <v>0.01</v>
      </c>
      <c r="F11">
        <v>1.1468100000000001</v>
      </c>
      <c r="I11" s="444">
        <v>43467.34652777778</v>
      </c>
      <c r="J11">
        <v>1.14527</v>
      </c>
      <c r="N11">
        <v>1.54</v>
      </c>
      <c r="Q11">
        <v>6</v>
      </c>
      <c r="R11" t="s">
        <v>98</v>
      </c>
      <c r="S11">
        <v>1</v>
      </c>
    </row>
    <row r="12" spans="1:19">
      <c r="A12">
        <v>7</v>
      </c>
      <c r="B12" s="444">
        <v>43467.34652777778</v>
      </c>
      <c r="C12" t="s">
        <v>98</v>
      </c>
      <c r="D12">
        <v>0.01</v>
      </c>
      <c r="F12">
        <v>1.1452</v>
      </c>
      <c r="I12" s="444">
        <v>43467.357638888891</v>
      </c>
      <c r="J12">
        <v>1.1432199999999999</v>
      </c>
      <c r="N12">
        <v>1.98</v>
      </c>
      <c r="Q12">
        <v>7</v>
      </c>
      <c r="R12" t="s">
        <v>98</v>
      </c>
      <c r="S12">
        <v>1</v>
      </c>
    </row>
    <row r="13" spans="1:19">
      <c r="A13">
        <v>9</v>
      </c>
      <c r="B13" s="444">
        <v>43467.357638888891</v>
      </c>
      <c r="C13" t="s">
        <v>98</v>
      </c>
      <c r="D13">
        <v>0.01</v>
      </c>
      <c r="F13">
        <v>1.14316</v>
      </c>
      <c r="I13" s="444">
        <v>43467.51666666667</v>
      </c>
      <c r="J13">
        <v>1.1412500000000001</v>
      </c>
      <c r="N13">
        <v>1.91</v>
      </c>
      <c r="Q13">
        <v>8</v>
      </c>
      <c r="R13" t="s">
        <v>98</v>
      </c>
      <c r="S13">
        <v>1</v>
      </c>
    </row>
    <row r="14" spans="1:19">
      <c r="A14">
        <v>11</v>
      </c>
      <c r="B14" s="444">
        <v>43467.520833333336</v>
      </c>
      <c r="C14" t="s">
        <v>98</v>
      </c>
      <c r="D14">
        <v>0.01</v>
      </c>
      <c r="F14">
        <v>1.14029</v>
      </c>
      <c r="I14" s="444">
        <v>43467.560416666667</v>
      </c>
      <c r="J14">
        <v>1.1387700000000001</v>
      </c>
      <c r="N14">
        <v>1.52</v>
      </c>
      <c r="Q14">
        <v>9</v>
      </c>
      <c r="R14" t="s">
        <v>98</v>
      </c>
      <c r="S14">
        <v>1</v>
      </c>
    </row>
    <row r="15" spans="1:19">
      <c r="A15">
        <v>12</v>
      </c>
      <c r="B15" s="444">
        <v>43467.560416666667</v>
      </c>
      <c r="C15" t="s">
        <v>98</v>
      </c>
      <c r="D15">
        <v>0.01</v>
      </c>
      <c r="F15">
        <v>1.1387100000000001</v>
      </c>
      <c r="I15" s="444">
        <v>43467.57708333333</v>
      </c>
      <c r="J15">
        <v>1.1376999999999999</v>
      </c>
      <c r="N15">
        <v>1.01</v>
      </c>
      <c r="Q15">
        <v>10</v>
      </c>
      <c r="R15" t="s">
        <v>98</v>
      </c>
      <c r="S15">
        <v>1</v>
      </c>
    </row>
    <row r="16" spans="1:19">
      <c r="A16">
        <v>14</v>
      </c>
      <c r="B16" s="444">
        <v>43467.57916666667</v>
      </c>
      <c r="C16" t="s">
        <v>98</v>
      </c>
      <c r="D16">
        <v>0.01</v>
      </c>
      <c r="F16">
        <v>1.1369899999999999</v>
      </c>
      <c r="I16" s="444">
        <v>43467.643055555556</v>
      </c>
      <c r="J16">
        <v>1.1354900000000001</v>
      </c>
      <c r="N16">
        <v>1.5</v>
      </c>
      <c r="Q16">
        <v>11</v>
      </c>
      <c r="R16" t="s">
        <v>98</v>
      </c>
      <c r="S16">
        <v>1</v>
      </c>
    </row>
    <row r="17" spans="1:19">
      <c r="A17">
        <v>15</v>
      </c>
      <c r="B17" s="444">
        <v>43467.652083333334</v>
      </c>
      <c r="C17" t="s">
        <v>98</v>
      </c>
      <c r="D17">
        <v>0.01</v>
      </c>
      <c r="F17">
        <v>1.1344099999999999</v>
      </c>
      <c r="I17" s="444">
        <v>43467.768750000003</v>
      </c>
      <c r="J17">
        <v>1.13293</v>
      </c>
      <c r="N17">
        <v>1.48</v>
      </c>
      <c r="Q17">
        <v>12</v>
      </c>
      <c r="R17" t="s">
        <v>98</v>
      </c>
      <c r="S17">
        <v>1</v>
      </c>
    </row>
    <row r="18" spans="1:19">
      <c r="A18">
        <v>17</v>
      </c>
      <c r="B18" s="444">
        <v>43467.942361111112</v>
      </c>
      <c r="C18" t="s">
        <v>98</v>
      </c>
      <c r="D18">
        <v>0.01</v>
      </c>
      <c r="F18">
        <v>1.1323399999999999</v>
      </c>
      <c r="I18" s="444">
        <v>43469.606249999997</v>
      </c>
      <c r="J18">
        <v>1.1356900000000001</v>
      </c>
      <c r="N18">
        <v>-3.15</v>
      </c>
      <c r="Q18">
        <v>13</v>
      </c>
      <c r="R18" t="s">
        <v>98</v>
      </c>
      <c r="S18">
        <v>3</v>
      </c>
    </row>
    <row r="19" spans="1:19">
      <c r="A19">
        <v>18</v>
      </c>
      <c r="B19" s="444">
        <v>43468.115277777775</v>
      </c>
      <c r="C19" t="s">
        <v>98</v>
      </c>
      <c r="D19">
        <v>0.01</v>
      </c>
      <c r="F19">
        <v>1.1358999999999999</v>
      </c>
      <c r="I19" s="444">
        <v>43469.606249999997</v>
      </c>
      <c r="J19">
        <v>1.1356900000000001</v>
      </c>
      <c r="N19">
        <v>0.26</v>
      </c>
      <c r="Q19">
        <v>13</v>
      </c>
      <c r="R19" t="s">
        <v>98</v>
      </c>
      <c r="S19">
        <v>3</v>
      </c>
    </row>
    <row r="20" spans="1:19">
      <c r="A20">
        <v>19</v>
      </c>
      <c r="B20" s="444">
        <v>43468.630555555559</v>
      </c>
      <c r="C20" t="s">
        <v>98</v>
      </c>
      <c r="D20">
        <v>0.02</v>
      </c>
      <c r="F20">
        <v>1.13994</v>
      </c>
      <c r="I20" s="444">
        <v>43469.606249999997</v>
      </c>
      <c r="J20">
        <v>1.1356900000000001</v>
      </c>
      <c r="N20">
        <v>8.6</v>
      </c>
      <c r="Q20">
        <v>13</v>
      </c>
      <c r="R20" t="s">
        <v>98</v>
      </c>
      <c r="S20">
        <v>3</v>
      </c>
    </row>
    <row r="21" spans="1:19">
      <c r="A21">
        <v>20</v>
      </c>
      <c r="B21" s="444">
        <v>43468.681944444441</v>
      </c>
      <c r="C21" t="s">
        <v>97</v>
      </c>
      <c r="D21">
        <v>0.01</v>
      </c>
      <c r="F21">
        <v>1.141</v>
      </c>
      <c r="I21" s="444">
        <v>43469.666666666664</v>
      </c>
      <c r="J21">
        <v>1.14103</v>
      </c>
      <c r="N21">
        <v>-0.11</v>
      </c>
      <c r="Q21">
        <v>14</v>
      </c>
      <c r="R21" t="s">
        <v>97</v>
      </c>
      <c r="S21">
        <v>2</v>
      </c>
    </row>
    <row r="22" spans="1:19">
      <c r="A22">
        <v>21</v>
      </c>
      <c r="B22" s="444">
        <v>43469.573611111111</v>
      </c>
      <c r="C22" t="s">
        <v>97</v>
      </c>
      <c r="D22">
        <v>0.01</v>
      </c>
      <c r="F22">
        <v>1.1374299999999999</v>
      </c>
      <c r="I22" s="444">
        <v>43469.666666666664</v>
      </c>
      <c r="J22">
        <v>1.14103</v>
      </c>
      <c r="N22">
        <v>3.6</v>
      </c>
      <c r="Q22">
        <v>14</v>
      </c>
      <c r="R22" t="s">
        <v>97</v>
      </c>
      <c r="S22">
        <v>2</v>
      </c>
    </row>
    <row r="23" spans="1:19">
      <c r="A23">
        <v>22</v>
      </c>
      <c r="B23" s="444">
        <v>43469.615972222222</v>
      </c>
      <c r="C23" t="s">
        <v>98</v>
      </c>
      <c r="D23">
        <v>0.01</v>
      </c>
      <c r="F23">
        <v>1.1348199999999999</v>
      </c>
      <c r="I23" s="444">
        <v>43476.615972222222</v>
      </c>
      <c r="J23">
        <v>1.1460600000000001</v>
      </c>
      <c r="N23">
        <v>-10.89</v>
      </c>
      <c r="Q23">
        <v>15</v>
      </c>
      <c r="R23" t="s">
        <v>98</v>
      </c>
      <c r="S23">
        <v>6</v>
      </c>
    </row>
    <row r="24" spans="1:19">
      <c r="A24">
        <v>23</v>
      </c>
      <c r="B24" s="444">
        <v>43469.643055555556</v>
      </c>
      <c r="C24" t="s">
        <v>98</v>
      </c>
      <c r="D24">
        <v>0.01</v>
      </c>
      <c r="F24">
        <v>1.13883</v>
      </c>
      <c r="I24" s="444">
        <v>43476.615972222222</v>
      </c>
      <c r="J24">
        <v>1.1460600000000001</v>
      </c>
      <c r="N24">
        <v>-6.88</v>
      </c>
      <c r="Q24">
        <v>15</v>
      </c>
      <c r="R24" t="s">
        <v>98</v>
      </c>
      <c r="S24">
        <v>6</v>
      </c>
    </row>
    <row r="25" spans="1:19">
      <c r="A25">
        <v>25</v>
      </c>
      <c r="B25" s="444">
        <v>43472.161111111112</v>
      </c>
      <c r="C25" t="s">
        <v>98</v>
      </c>
      <c r="D25">
        <v>0.02</v>
      </c>
      <c r="F25">
        <v>1.1424099999999999</v>
      </c>
      <c r="I25" s="444">
        <v>43476.615972222222</v>
      </c>
      <c r="J25">
        <v>1.1460600000000001</v>
      </c>
      <c r="N25">
        <v>-6.71</v>
      </c>
      <c r="Q25">
        <v>15</v>
      </c>
      <c r="R25" t="s">
        <v>98</v>
      </c>
      <c r="S25">
        <v>6</v>
      </c>
    </row>
    <row r="26" spans="1:19">
      <c r="A26">
        <v>28</v>
      </c>
      <c r="B26" s="444">
        <v>43472.586805555555</v>
      </c>
      <c r="C26" t="s">
        <v>98</v>
      </c>
      <c r="D26">
        <v>0.02</v>
      </c>
      <c r="F26">
        <v>1.14592</v>
      </c>
      <c r="I26" s="444">
        <v>43476.615972222222</v>
      </c>
      <c r="J26">
        <v>1.1460600000000001</v>
      </c>
      <c r="N26">
        <v>0.31</v>
      </c>
      <c r="Q26">
        <v>15</v>
      </c>
      <c r="R26" t="s">
        <v>98</v>
      </c>
      <c r="S26">
        <v>6</v>
      </c>
    </row>
    <row r="27" spans="1:19">
      <c r="A27">
        <v>32</v>
      </c>
      <c r="B27" s="444">
        <v>43474.611805555556</v>
      </c>
      <c r="C27" t="s">
        <v>98</v>
      </c>
      <c r="D27">
        <v>0.03</v>
      </c>
      <c r="F27">
        <v>1.1513</v>
      </c>
      <c r="I27" s="444">
        <v>43476.615972222222</v>
      </c>
      <c r="J27">
        <v>1.1460600000000001</v>
      </c>
      <c r="N27">
        <v>16.309999999999999</v>
      </c>
      <c r="Q27">
        <v>15</v>
      </c>
      <c r="R27" t="s">
        <v>98</v>
      </c>
      <c r="S27">
        <v>6</v>
      </c>
    </row>
    <row r="28" spans="1:19">
      <c r="A28">
        <v>36</v>
      </c>
      <c r="B28" s="444">
        <v>43474.811111111114</v>
      </c>
      <c r="C28" t="s">
        <v>98</v>
      </c>
      <c r="D28">
        <v>0.04</v>
      </c>
      <c r="F28">
        <v>1.15506</v>
      </c>
      <c r="I28" s="444">
        <v>43476.615972222222</v>
      </c>
      <c r="J28">
        <v>1.1460600000000001</v>
      </c>
      <c r="N28">
        <v>36.79</v>
      </c>
      <c r="Q28">
        <v>15</v>
      </c>
      <c r="R28" t="s">
        <v>98</v>
      </c>
      <c r="S28">
        <v>6</v>
      </c>
    </row>
    <row r="29" spans="1:19">
      <c r="A29">
        <v>24</v>
      </c>
      <c r="B29" s="444">
        <v>43469.666666666664</v>
      </c>
      <c r="C29" t="s">
        <v>97</v>
      </c>
      <c r="D29">
        <v>0.01</v>
      </c>
      <c r="F29">
        <v>1.1411100000000001</v>
      </c>
      <c r="I29" s="444">
        <v>43472.17083333333</v>
      </c>
      <c r="J29">
        <v>1.1429400000000001</v>
      </c>
      <c r="N29">
        <v>1.69</v>
      </c>
      <c r="Q29">
        <v>16</v>
      </c>
      <c r="R29" t="s">
        <v>97</v>
      </c>
      <c r="S29">
        <v>1</v>
      </c>
    </row>
    <row r="30" spans="1:19">
      <c r="A30">
        <v>26</v>
      </c>
      <c r="B30" s="444">
        <v>43472.17083333333</v>
      </c>
      <c r="C30" t="s">
        <v>97</v>
      </c>
      <c r="D30">
        <v>0.01</v>
      </c>
      <c r="F30">
        <v>1.14297</v>
      </c>
      <c r="I30" s="444">
        <v>43472.386111111111</v>
      </c>
      <c r="J30">
        <v>1.14436</v>
      </c>
      <c r="N30">
        <v>1.39</v>
      </c>
      <c r="Q30">
        <v>17</v>
      </c>
      <c r="R30" t="s">
        <v>97</v>
      </c>
      <c r="S30">
        <v>1</v>
      </c>
    </row>
    <row r="31" spans="1:19">
      <c r="A31">
        <v>27</v>
      </c>
      <c r="B31" s="444">
        <v>43472.503472222219</v>
      </c>
      <c r="C31" t="s">
        <v>97</v>
      </c>
      <c r="D31">
        <v>0.01</v>
      </c>
      <c r="F31">
        <v>1.14455</v>
      </c>
      <c r="I31" s="444">
        <v>43472.590277777781</v>
      </c>
      <c r="J31">
        <v>1.14662</v>
      </c>
      <c r="N31">
        <v>2.0699999999999998</v>
      </c>
      <c r="Q31">
        <v>18</v>
      </c>
      <c r="R31" t="s">
        <v>97</v>
      </c>
      <c r="S31">
        <v>1</v>
      </c>
    </row>
    <row r="32" spans="1:19">
      <c r="A32">
        <v>29</v>
      </c>
      <c r="B32" s="444">
        <v>43472.590277777781</v>
      </c>
      <c r="C32" t="s">
        <v>97</v>
      </c>
      <c r="D32">
        <v>0.01</v>
      </c>
      <c r="F32">
        <v>1.1466700000000001</v>
      </c>
      <c r="I32" s="444">
        <v>43473.00277777778</v>
      </c>
      <c r="J32">
        <v>1.14835</v>
      </c>
      <c r="N32">
        <v>1.54</v>
      </c>
      <c r="Q32">
        <v>19</v>
      </c>
      <c r="R32" t="s">
        <v>97</v>
      </c>
      <c r="S32">
        <v>1</v>
      </c>
    </row>
    <row r="33" spans="1:19">
      <c r="A33">
        <v>30</v>
      </c>
      <c r="B33" s="444">
        <v>43473.00277777778</v>
      </c>
      <c r="C33" t="s">
        <v>97</v>
      </c>
      <c r="D33">
        <v>0.01</v>
      </c>
      <c r="F33">
        <v>1.14839</v>
      </c>
      <c r="I33" s="444">
        <v>43474.609027777777</v>
      </c>
      <c r="J33">
        <v>1.1502699999999999</v>
      </c>
      <c r="N33">
        <v>1.74</v>
      </c>
      <c r="Q33">
        <v>20</v>
      </c>
      <c r="R33" t="s">
        <v>97</v>
      </c>
      <c r="S33">
        <v>2</v>
      </c>
    </row>
    <row r="34" spans="1:19">
      <c r="A34">
        <v>31</v>
      </c>
      <c r="B34" s="444">
        <v>43473.083333333336</v>
      </c>
      <c r="C34" t="s">
        <v>97</v>
      </c>
      <c r="D34">
        <v>0.01</v>
      </c>
      <c r="F34">
        <v>1.1448700000000001</v>
      </c>
      <c r="I34" s="444">
        <v>43474.609027777777</v>
      </c>
      <c r="J34">
        <v>1.1502699999999999</v>
      </c>
      <c r="N34">
        <v>5.26</v>
      </c>
      <c r="Q34">
        <v>20</v>
      </c>
      <c r="R34" t="s">
        <v>97</v>
      </c>
      <c r="S34">
        <v>2</v>
      </c>
    </row>
    <row r="35" spans="1:19">
      <c r="A35">
        <v>33</v>
      </c>
      <c r="B35" s="444">
        <v>43474.612500000003</v>
      </c>
      <c r="C35" t="s">
        <v>97</v>
      </c>
      <c r="D35">
        <v>0.01</v>
      </c>
      <c r="F35">
        <v>1.1515200000000001</v>
      </c>
      <c r="I35" s="444">
        <v>43474.626388888886</v>
      </c>
      <c r="J35">
        <v>1.15303</v>
      </c>
      <c r="N35">
        <v>1.51</v>
      </c>
      <c r="Q35">
        <v>21</v>
      </c>
      <c r="R35" t="s">
        <v>97</v>
      </c>
      <c r="S35">
        <v>1</v>
      </c>
    </row>
    <row r="36" spans="1:19">
      <c r="A36">
        <v>34</v>
      </c>
      <c r="B36" s="444">
        <v>43474.626388888886</v>
      </c>
      <c r="C36" t="s">
        <v>97</v>
      </c>
      <c r="D36">
        <v>0.01</v>
      </c>
      <c r="F36">
        <v>1.15306</v>
      </c>
      <c r="I36" s="444">
        <v>43474.793055555558</v>
      </c>
      <c r="J36">
        <v>1.15394</v>
      </c>
      <c r="N36">
        <v>0.88</v>
      </c>
      <c r="Q36">
        <v>22</v>
      </c>
      <c r="R36" t="s">
        <v>97</v>
      </c>
      <c r="S36">
        <v>1</v>
      </c>
    </row>
    <row r="37" spans="1:19">
      <c r="A37">
        <v>35</v>
      </c>
      <c r="B37" s="444">
        <v>43474.808333333334</v>
      </c>
      <c r="C37" t="s">
        <v>97</v>
      </c>
      <c r="D37">
        <v>0.01</v>
      </c>
      <c r="F37">
        <v>1.1545799999999999</v>
      </c>
      <c r="I37" s="444">
        <v>43475.131944444445</v>
      </c>
      <c r="J37">
        <v>1.15625</v>
      </c>
      <c r="N37">
        <v>1.24</v>
      </c>
      <c r="Q37">
        <v>23</v>
      </c>
      <c r="R37" t="s">
        <v>97</v>
      </c>
      <c r="S37">
        <v>1</v>
      </c>
    </row>
    <row r="38" spans="1:19">
      <c r="A38">
        <v>37</v>
      </c>
      <c r="B38" s="444">
        <v>43475.131944444445</v>
      </c>
      <c r="C38" t="s">
        <v>97</v>
      </c>
      <c r="D38">
        <v>0.01</v>
      </c>
      <c r="F38">
        <v>1.15628</v>
      </c>
      <c r="I38" s="444">
        <v>43476.454861111109</v>
      </c>
      <c r="J38">
        <v>1.1536500000000001</v>
      </c>
      <c r="N38">
        <v>-2.77</v>
      </c>
      <c r="Q38">
        <v>24</v>
      </c>
      <c r="R38" t="s">
        <v>97</v>
      </c>
      <c r="S38">
        <v>3</v>
      </c>
    </row>
    <row r="39" spans="1:19">
      <c r="A39">
        <v>38</v>
      </c>
      <c r="B39" s="444">
        <v>43475.382638888892</v>
      </c>
      <c r="C39" t="s">
        <v>97</v>
      </c>
      <c r="D39">
        <v>0.01</v>
      </c>
      <c r="F39">
        <v>1.15276</v>
      </c>
      <c r="I39" s="444">
        <v>43476.454861111109</v>
      </c>
      <c r="J39">
        <v>1.1536500000000001</v>
      </c>
      <c r="N39">
        <v>0.75</v>
      </c>
      <c r="Q39">
        <v>24</v>
      </c>
      <c r="R39" t="s">
        <v>97</v>
      </c>
      <c r="S39">
        <v>3</v>
      </c>
    </row>
    <row r="40" spans="1:19">
      <c r="A40">
        <v>39</v>
      </c>
      <c r="B40" s="444">
        <v>43475.770833333336</v>
      </c>
      <c r="C40" t="s">
        <v>97</v>
      </c>
      <c r="D40">
        <v>0.02</v>
      </c>
      <c r="F40">
        <v>1.1490800000000001</v>
      </c>
      <c r="I40" s="444">
        <v>43476.454861111109</v>
      </c>
      <c r="J40">
        <v>1.1536500000000001</v>
      </c>
      <c r="N40">
        <v>8.85</v>
      </c>
      <c r="Q40">
        <v>24</v>
      </c>
      <c r="R40" t="s">
        <v>97</v>
      </c>
      <c r="S40">
        <v>3</v>
      </c>
    </row>
    <row r="41" spans="1:19">
      <c r="A41">
        <v>40</v>
      </c>
      <c r="B41" s="444">
        <v>43476.472916666666</v>
      </c>
      <c r="C41" t="s">
        <v>97</v>
      </c>
      <c r="D41">
        <v>0.01</v>
      </c>
      <c r="F41">
        <v>1.1525099999999999</v>
      </c>
      <c r="I41" s="444">
        <v>43490.638888888891</v>
      </c>
      <c r="J41">
        <v>1.1392100000000001</v>
      </c>
      <c r="N41">
        <v>-15.31</v>
      </c>
      <c r="Q41">
        <v>25</v>
      </c>
      <c r="R41" t="s">
        <v>97</v>
      </c>
      <c r="S41">
        <v>7</v>
      </c>
    </row>
    <row r="42" spans="1:19">
      <c r="A42">
        <v>41</v>
      </c>
      <c r="B42" s="444">
        <v>43476.595833333333</v>
      </c>
      <c r="C42" t="s">
        <v>97</v>
      </c>
      <c r="D42">
        <v>0.01</v>
      </c>
      <c r="F42">
        <v>1.1490100000000001</v>
      </c>
      <c r="I42" s="444">
        <v>43490.638888888891</v>
      </c>
      <c r="J42">
        <v>1.1392100000000001</v>
      </c>
      <c r="N42">
        <v>-11.81</v>
      </c>
      <c r="Q42">
        <v>25</v>
      </c>
      <c r="R42" t="s">
        <v>97</v>
      </c>
      <c r="S42">
        <v>7</v>
      </c>
    </row>
    <row r="43" spans="1:19">
      <c r="A43">
        <v>44</v>
      </c>
      <c r="B43" s="444">
        <v>43479.425000000003</v>
      </c>
      <c r="C43" t="s">
        <v>97</v>
      </c>
      <c r="D43">
        <v>0.02</v>
      </c>
      <c r="F43">
        <v>1.1453</v>
      </c>
      <c r="I43" s="444">
        <v>43490.638888888891</v>
      </c>
      <c r="J43">
        <v>1.1392100000000001</v>
      </c>
      <c r="N43">
        <v>-15.91</v>
      </c>
      <c r="Q43">
        <v>25</v>
      </c>
      <c r="R43" t="s">
        <v>97</v>
      </c>
      <c r="S43">
        <v>7</v>
      </c>
    </row>
    <row r="44" spans="1:19">
      <c r="A44">
        <v>46</v>
      </c>
      <c r="B44" s="444">
        <v>43480.505555555559</v>
      </c>
      <c r="C44" t="s">
        <v>97</v>
      </c>
      <c r="D44">
        <v>0.02</v>
      </c>
      <c r="F44">
        <v>1.1417999999999999</v>
      </c>
      <c r="I44" s="444">
        <v>43490.638888888891</v>
      </c>
      <c r="J44">
        <v>1.1392100000000001</v>
      </c>
      <c r="N44">
        <v>-8.6300000000000008</v>
      </c>
      <c r="Q44">
        <v>25</v>
      </c>
      <c r="R44" t="s">
        <v>97</v>
      </c>
      <c r="S44">
        <v>7</v>
      </c>
    </row>
    <row r="45" spans="1:19">
      <c r="A45">
        <v>48</v>
      </c>
      <c r="B45" s="444">
        <v>43481.493055555555</v>
      </c>
      <c r="C45" t="s">
        <v>97</v>
      </c>
      <c r="D45">
        <v>0.03</v>
      </c>
      <c r="F45">
        <v>1.13788</v>
      </c>
      <c r="I45" s="444">
        <v>43490.638888888891</v>
      </c>
      <c r="J45">
        <v>1.1392100000000001</v>
      </c>
      <c r="N45">
        <v>-0.75</v>
      </c>
      <c r="Q45">
        <v>25</v>
      </c>
      <c r="R45" t="s">
        <v>97</v>
      </c>
      <c r="S45">
        <v>7</v>
      </c>
    </row>
    <row r="46" spans="1:19">
      <c r="A46">
        <v>54</v>
      </c>
      <c r="B46" s="444">
        <v>43487.584722222222</v>
      </c>
      <c r="C46" t="s">
        <v>97</v>
      </c>
      <c r="D46">
        <v>0.04</v>
      </c>
      <c r="F46">
        <v>1.1338999999999999</v>
      </c>
      <c r="I46" s="444">
        <v>43490.638888888891</v>
      </c>
      <c r="J46">
        <v>1.1392100000000001</v>
      </c>
      <c r="N46">
        <v>18.37</v>
      </c>
      <c r="Q46">
        <v>25</v>
      </c>
      <c r="R46" t="s">
        <v>97</v>
      </c>
      <c r="S46">
        <v>7</v>
      </c>
    </row>
    <row r="47" spans="1:19">
      <c r="A47">
        <v>62</v>
      </c>
      <c r="B47" s="444">
        <v>43489.725694444445</v>
      </c>
      <c r="C47" t="s">
        <v>97</v>
      </c>
      <c r="D47">
        <v>0.06</v>
      </c>
      <c r="F47">
        <v>1.1303399999999999</v>
      </c>
      <c r="I47" s="444">
        <v>43490.638888888891</v>
      </c>
      <c r="J47">
        <v>1.1392100000000001</v>
      </c>
      <c r="N47">
        <v>52.36</v>
      </c>
      <c r="Q47">
        <v>25</v>
      </c>
      <c r="R47" t="s">
        <v>97</v>
      </c>
      <c r="S47">
        <v>7</v>
      </c>
    </row>
    <row r="48" spans="1:19">
      <c r="A48">
        <v>42</v>
      </c>
      <c r="B48" s="444">
        <v>43476.676388888889</v>
      </c>
      <c r="C48" t="s">
        <v>98</v>
      </c>
      <c r="D48">
        <v>0.01</v>
      </c>
      <c r="F48">
        <v>1.1472199999999999</v>
      </c>
      <c r="I48" s="444">
        <v>43479.304166666669</v>
      </c>
      <c r="J48">
        <v>1.14574</v>
      </c>
      <c r="N48">
        <v>1.53</v>
      </c>
      <c r="Q48">
        <v>26</v>
      </c>
      <c r="R48" t="s">
        <v>98</v>
      </c>
      <c r="S48">
        <v>1</v>
      </c>
    </row>
    <row r="49" spans="1:19">
      <c r="A49">
        <v>43</v>
      </c>
      <c r="B49" s="444">
        <v>43479.304166666669</v>
      </c>
      <c r="C49" t="s">
        <v>98</v>
      </c>
      <c r="D49">
        <v>0.01</v>
      </c>
      <c r="F49">
        <v>1.1456900000000001</v>
      </c>
      <c r="I49" s="444">
        <v>43480.384722222225</v>
      </c>
      <c r="J49">
        <v>1.1441699999999999</v>
      </c>
      <c r="N49">
        <v>1.57</v>
      </c>
      <c r="Q49">
        <v>27</v>
      </c>
      <c r="R49" t="s">
        <v>98</v>
      </c>
      <c r="S49">
        <v>1</v>
      </c>
    </row>
    <row r="50" spans="1:19">
      <c r="A50">
        <v>45</v>
      </c>
      <c r="B50" s="444">
        <v>43480.484027777777</v>
      </c>
      <c r="C50" t="s">
        <v>98</v>
      </c>
      <c r="D50">
        <v>0.01</v>
      </c>
      <c r="F50">
        <v>1.1426099999999999</v>
      </c>
      <c r="I50" s="444">
        <v>43480.674305555556</v>
      </c>
      <c r="J50">
        <v>1.14093</v>
      </c>
      <c r="N50">
        <v>1.68</v>
      </c>
      <c r="Q50">
        <v>28</v>
      </c>
      <c r="R50" t="s">
        <v>98</v>
      </c>
      <c r="S50">
        <v>1</v>
      </c>
    </row>
    <row r="51" spans="1:19">
      <c r="A51">
        <v>47</v>
      </c>
      <c r="B51" s="444">
        <v>43480.6875</v>
      </c>
      <c r="C51" t="s">
        <v>98</v>
      </c>
      <c r="D51">
        <v>0.01</v>
      </c>
      <c r="F51">
        <v>1.1394</v>
      </c>
      <c r="I51" s="444">
        <v>43481.493750000001</v>
      </c>
      <c r="J51">
        <v>1.1379999999999999</v>
      </c>
      <c r="N51">
        <v>1.45</v>
      </c>
      <c r="Q51">
        <v>29</v>
      </c>
      <c r="R51" t="s">
        <v>98</v>
      </c>
      <c r="S51">
        <v>1</v>
      </c>
    </row>
    <row r="52" spans="1:19">
      <c r="A52">
        <v>49</v>
      </c>
      <c r="B52" s="444">
        <v>43481.583333333336</v>
      </c>
      <c r="C52" t="s">
        <v>98</v>
      </c>
      <c r="D52">
        <v>0.01</v>
      </c>
      <c r="F52">
        <v>1.1390199999999999</v>
      </c>
      <c r="I52" s="444">
        <v>43482.299305555556</v>
      </c>
      <c r="J52">
        <v>1.1375200000000001</v>
      </c>
      <c r="N52">
        <v>1.65</v>
      </c>
      <c r="Q52">
        <v>30</v>
      </c>
      <c r="R52" t="s">
        <v>98</v>
      </c>
      <c r="S52">
        <v>1</v>
      </c>
    </row>
    <row r="53" spans="1:19">
      <c r="A53">
        <v>50</v>
      </c>
      <c r="B53" s="444">
        <v>43482.299305555556</v>
      </c>
      <c r="C53" t="s">
        <v>98</v>
      </c>
      <c r="D53">
        <v>0.01</v>
      </c>
      <c r="F53">
        <v>1.1374200000000001</v>
      </c>
      <c r="I53" s="444">
        <v>43483.618055555555</v>
      </c>
      <c r="J53">
        <v>1.1376500000000001</v>
      </c>
      <c r="N53">
        <v>-0.18</v>
      </c>
      <c r="Q53">
        <v>31</v>
      </c>
      <c r="R53" t="s">
        <v>98</v>
      </c>
      <c r="S53">
        <v>2</v>
      </c>
    </row>
    <row r="54" spans="1:19">
      <c r="A54">
        <v>51</v>
      </c>
      <c r="B54" s="444">
        <v>43483.418749999997</v>
      </c>
      <c r="C54" t="s">
        <v>98</v>
      </c>
      <c r="D54">
        <v>0.01</v>
      </c>
      <c r="F54">
        <v>1.14093</v>
      </c>
      <c r="I54" s="444">
        <v>43483.618055555555</v>
      </c>
      <c r="J54">
        <v>1.1376500000000001</v>
      </c>
      <c r="N54">
        <v>3.28</v>
      </c>
      <c r="Q54">
        <v>31</v>
      </c>
      <c r="R54" t="s">
        <v>98</v>
      </c>
      <c r="S54">
        <v>2</v>
      </c>
    </row>
    <row r="55" spans="1:19">
      <c r="A55">
        <v>52</v>
      </c>
      <c r="B55" s="444">
        <v>43483.625</v>
      </c>
      <c r="C55" t="s">
        <v>98</v>
      </c>
      <c r="D55">
        <v>0.01</v>
      </c>
      <c r="F55">
        <v>1.1374299999999999</v>
      </c>
      <c r="I55" s="444">
        <v>43483.675694444442</v>
      </c>
      <c r="J55">
        <v>1.13591</v>
      </c>
      <c r="N55">
        <v>1.52</v>
      </c>
      <c r="Q55">
        <v>32</v>
      </c>
      <c r="R55" t="s">
        <v>98</v>
      </c>
      <c r="S55">
        <v>1</v>
      </c>
    </row>
    <row r="56" spans="1:19">
      <c r="A56">
        <v>53</v>
      </c>
      <c r="B56" s="444">
        <v>43483.675694444442</v>
      </c>
      <c r="C56" t="s">
        <v>98</v>
      </c>
      <c r="D56">
        <v>0.01</v>
      </c>
      <c r="F56">
        <v>1.1358699999999999</v>
      </c>
      <c r="I56" s="444">
        <v>43487.585416666669</v>
      </c>
      <c r="J56">
        <v>1.13398</v>
      </c>
      <c r="N56">
        <v>1.99</v>
      </c>
      <c r="Q56">
        <v>33</v>
      </c>
      <c r="R56" t="s">
        <v>98</v>
      </c>
      <c r="S56">
        <v>1</v>
      </c>
    </row>
    <row r="57" spans="1:19">
      <c r="A57">
        <v>55</v>
      </c>
      <c r="B57" s="444">
        <v>43487.665972222225</v>
      </c>
      <c r="C57" t="s">
        <v>98</v>
      </c>
      <c r="D57">
        <v>0.01</v>
      </c>
      <c r="F57">
        <v>1.1355999999999999</v>
      </c>
      <c r="I57" s="444">
        <v>43489.345833333333</v>
      </c>
      <c r="J57">
        <v>1.1354200000000001</v>
      </c>
      <c r="N57">
        <v>0.38</v>
      </c>
      <c r="Q57">
        <v>34</v>
      </c>
      <c r="R57" t="s">
        <v>98</v>
      </c>
      <c r="S57">
        <v>2</v>
      </c>
    </row>
    <row r="58" spans="1:19">
      <c r="A58">
        <v>56</v>
      </c>
      <c r="B58" s="444">
        <v>43488.681250000001</v>
      </c>
      <c r="C58" t="s">
        <v>98</v>
      </c>
      <c r="D58">
        <v>0.01</v>
      </c>
      <c r="F58">
        <v>1.1391</v>
      </c>
      <c r="I58" s="444">
        <v>43489.345833333333</v>
      </c>
      <c r="J58">
        <v>1.1354200000000001</v>
      </c>
      <c r="N58">
        <v>3.83</v>
      </c>
      <c r="Q58">
        <v>34</v>
      </c>
      <c r="R58" t="s">
        <v>98</v>
      </c>
      <c r="S58">
        <v>2</v>
      </c>
    </row>
    <row r="59" spans="1:19">
      <c r="A59">
        <v>57</v>
      </c>
      <c r="B59" s="444">
        <v>43489.348611111112</v>
      </c>
      <c r="C59" t="s">
        <v>98</v>
      </c>
      <c r="D59">
        <v>0.01</v>
      </c>
      <c r="F59">
        <v>1.1348499999999999</v>
      </c>
      <c r="I59" s="444">
        <v>43489.466666666667</v>
      </c>
      <c r="J59">
        <v>1.1331899999999999</v>
      </c>
      <c r="N59">
        <v>1.66</v>
      </c>
      <c r="Q59">
        <v>35</v>
      </c>
      <c r="R59" t="s">
        <v>98</v>
      </c>
      <c r="S59">
        <v>1</v>
      </c>
    </row>
    <row r="60" spans="1:19">
      <c r="A60">
        <v>58</v>
      </c>
      <c r="B60" s="444">
        <v>43489.466666666667</v>
      </c>
      <c r="C60" t="s">
        <v>98</v>
      </c>
      <c r="D60">
        <v>0.01</v>
      </c>
      <c r="F60">
        <v>1.13317</v>
      </c>
      <c r="I60" s="444">
        <v>43489.568749999999</v>
      </c>
      <c r="J60">
        <v>1.1316600000000001</v>
      </c>
      <c r="N60">
        <v>1.51</v>
      </c>
      <c r="Q60">
        <v>36</v>
      </c>
      <c r="R60" t="s">
        <v>98</v>
      </c>
      <c r="S60">
        <v>1</v>
      </c>
    </row>
    <row r="61" spans="1:19">
      <c r="A61">
        <v>59</v>
      </c>
      <c r="B61" s="444">
        <v>43489.572916666664</v>
      </c>
      <c r="C61" t="s">
        <v>98</v>
      </c>
      <c r="D61">
        <v>0.01</v>
      </c>
      <c r="F61">
        <v>1.13164</v>
      </c>
      <c r="I61" s="444">
        <v>43489.711111111108</v>
      </c>
      <c r="J61">
        <v>1.13212</v>
      </c>
      <c r="N61">
        <v>-0.48</v>
      </c>
      <c r="Q61">
        <v>37</v>
      </c>
      <c r="R61" t="s">
        <v>98</v>
      </c>
      <c r="S61">
        <v>2</v>
      </c>
    </row>
    <row r="62" spans="1:19">
      <c r="A62">
        <v>60</v>
      </c>
      <c r="B62" s="444">
        <v>43489.590277777781</v>
      </c>
      <c r="C62" t="s">
        <v>98</v>
      </c>
      <c r="D62">
        <v>0.01</v>
      </c>
      <c r="F62">
        <v>1.13537</v>
      </c>
      <c r="I62" s="444">
        <v>43489.711111111108</v>
      </c>
      <c r="J62">
        <v>1.13212</v>
      </c>
      <c r="N62">
        <v>3.25</v>
      </c>
      <c r="Q62">
        <v>37</v>
      </c>
      <c r="R62" t="s">
        <v>98</v>
      </c>
      <c r="S62">
        <v>2</v>
      </c>
    </row>
    <row r="63" spans="1:19">
      <c r="A63">
        <v>61</v>
      </c>
      <c r="B63" s="444">
        <v>43489.713194444441</v>
      </c>
      <c r="C63" t="s">
        <v>98</v>
      </c>
      <c r="D63">
        <v>0.01</v>
      </c>
      <c r="F63">
        <v>1.13154</v>
      </c>
      <c r="I63" s="444">
        <v>43489.729166666664</v>
      </c>
      <c r="J63">
        <v>1.1299399999999999</v>
      </c>
      <c r="N63">
        <v>1.6</v>
      </c>
      <c r="Q63">
        <v>38</v>
      </c>
      <c r="R63" t="s">
        <v>98</v>
      </c>
      <c r="S63">
        <v>1</v>
      </c>
    </row>
    <row r="64" spans="1:19">
      <c r="A64">
        <v>63</v>
      </c>
      <c r="B64" s="444">
        <v>43489.729166666664</v>
      </c>
      <c r="C64" t="s">
        <v>98</v>
      </c>
      <c r="D64">
        <v>0.01</v>
      </c>
      <c r="F64">
        <v>1.12975</v>
      </c>
      <c r="I64" s="444">
        <v>43500.620138888888</v>
      </c>
      <c r="J64">
        <v>1.1428700000000001</v>
      </c>
      <c r="N64">
        <v>-12.67</v>
      </c>
      <c r="Q64">
        <v>39</v>
      </c>
      <c r="R64" t="s">
        <v>98</v>
      </c>
      <c r="S64">
        <v>7</v>
      </c>
    </row>
    <row r="65" spans="1:19">
      <c r="A65">
        <v>64</v>
      </c>
      <c r="B65" s="444">
        <v>43490.434027777781</v>
      </c>
      <c r="C65" t="s">
        <v>98</v>
      </c>
      <c r="D65">
        <v>0.01</v>
      </c>
      <c r="F65">
        <v>1.13334</v>
      </c>
      <c r="I65" s="444">
        <v>43500.620138888888</v>
      </c>
      <c r="J65">
        <v>1.1428700000000001</v>
      </c>
      <c r="N65">
        <v>-9.1300000000000008</v>
      </c>
      <c r="Q65">
        <v>39</v>
      </c>
      <c r="R65" t="s">
        <v>98</v>
      </c>
      <c r="S65">
        <v>7</v>
      </c>
    </row>
    <row r="66" spans="1:19">
      <c r="A66">
        <v>65</v>
      </c>
      <c r="B66" s="444">
        <v>43490.604166666664</v>
      </c>
      <c r="C66" t="s">
        <v>98</v>
      </c>
      <c r="D66">
        <v>0.02</v>
      </c>
      <c r="F66">
        <v>1.13707</v>
      </c>
      <c r="I66" s="444">
        <v>43500.620138888888</v>
      </c>
      <c r="J66">
        <v>1.1428700000000001</v>
      </c>
      <c r="N66">
        <v>-10.81</v>
      </c>
      <c r="Q66">
        <v>39</v>
      </c>
      <c r="R66" t="s">
        <v>98</v>
      </c>
      <c r="S66">
        <v>7</v>
      </c>
    </row>
    <row r="67" spans="1:19">
      <c r="A67">
        <v>67</v>
      </c>
      <c r="B67" s="444">
        <v>43490.643055555556</v>
      </c>
      <c r="C67" t="s">
        <v>98</v>
      </c>
      <c r="D67">
        <v>0.02</v>
      </c>
      <c r="F67">
        <v>1.14059</v>
      </c>
      <c r="I67" s="444">
        <v>43500.620138888888</v>
      </c>
      <c r="J67">
        <v>1.1428700000000001</v>
      </c>
      <c r="N67">
        <v>-3.77</v>
      </c>
      <c r="Q67">
        <v>39</v>
      </c>
      <c r="R67" t="s">
        <v>98</v>
      </c>
      <c r="S67">
        <v>7</v>
      </c>
    </row>
    <row r="68" spans="1:19">
      <c r="A68">
        <v>70</v>
      </c>
      <c r="B68" s="444">
        <v>43493.691666666666</v>
      </c>
      <c r="C68" t="s">
        <v>98</v>
      </c>
      <c r="D68">
        <v>0.03</v>
      </c>
      <c r="F68">
        <v>1.14411</v>
      </c>
      <c r="I68" s="444">
        <v>43500.620138888888</v>
      </c>
      <c r="J68">
        <v>1.1428700000000001</v>
      </c>
      <c r="N68">
        <v>4.76</v>
      </c>
      <c r="Q68">
        <v>39</v>
      </c>
      <c r="R68" t="s">
        <v>98</v>
      </c>
      <c r="S68">
        <v>7</v>
      </c>
    </row>
    <row r="69" spans="1:19">
      <c r="A69">
        <v>75</v>
      </c>
      <c r="B69" s="444">
        <v>43495.807638888888</v>
      </c>
      <c r="C69" t="s">
        <v>98</v>
      </c>
      <c r="D69">
        <v>0.04</v>
      </c>
      <c r="F69">
        <v>1.1478900000000001</v>
      </c>
      <c r="I69" s="444">
        <v>43500.620138888888</v>
      </c>
      <c r="J69">
        <v>1.1428700000000001</v>
      </c>
      <c r="N69">
        <v>21.07</v>
      </c>
      <c r="Q69">
        <v>39</v>
      </c>
      <c r="R69" t="s">
        <v>98</v>
      </c>
      <c r="S69">
        <v>7</v>
      </c>
    </row>
    <row r="70" spans="1:19">
      <c r="A70">
        <v>78</v>
      </c>
      <c r="B70" s="444">
        <v>43496.311805555553</v>
      </c>
      <c r="C70" t="s">
        <v>98</v>
      </c>
      <c r="D70">
        <v>0.06</v>
      </c>
      <c r="F70">
        <v>1.15141</v>
      </c>
      <c r="I70" s="444">
        <v>43500.620138888888</v>
      </c>
      <c r="J70">
        <v>1.1428700000000001</v>
      </c>
      <c r="N70">
        <v>51.83</v>
      </c>
      <c r="Q70">
        <v>39</v>
      </c>
      <c r="R70" t="s">
        <v>98</v>
      </c>
      <c r="S70">
        <v>7</v>
      </c>
    </row>
    <row r="71" spans="1:19">
      <c r="A71">
        <v>66</v>
      </c>
      <c r="B71" s="444">
        <v>43490.640972222223</v>
      </c>
      <c r="C71" t="s">
        <v>97</v>
      </c>
      <c r="D71">
        <v>0.01</v>
      </c>
      <c r="F71">
        <v>1.13971</v>
      </c>
      <c r="I71" s="444">
        <v>43490.727083333331</v>
      </c>
      <c r="J71">
        <v>1.1413</v>
      </c>
      <c r="N71">
        <v>1.59</v>
      </c>
      <c r="Q71">
        <v>40</v>
      </c>
      <c r="R71" t="s">
        <v>97</v>
      </c>
      <c r="S71">
        <v>1</v>
      </c>
    </row>
    <row r="72" spans="1:19">
      <c r="A72">
        <v>68</v>
      </c>
      <c r="B72" s="444">
        <v>43490.744444444441</v>
      </c>
      <c r="C72" t="s">
        <v>97</v>
      </c>
      <c r="D72">
        <v>0.01</v>
      </c>
      <c r="F72">
        <v>1.14062</v>
      </c>
      <c r="I72" s="444">
        <v>43493.156944444447</v>
      </c>
      <c r="J72">
        <v>1.1421300000000001</v>
      </c>
      <c r="N72">
        <v>1.37</v>
      </c>
      <c r="Q72">
        <v>41</v>
      </c>
      <c r="R72" t="s">
        <v>97</v>
      </c>
      <c r="S72">
        <v>1</v>
      </c>
    </row>
    <row r="73" spans="1:19">
      <c r="A73">
        <v>69</v>
      </c>
      <c r="B73" s="444">
        <v>43493.157638888886</v>
      </c>
      <c r="C73" t="s">
        <v>97</v>
      </c>
      <c r="D73">
        <v>0.01</v>
      </c>
      <c r="F73">
        <v>1.1424300000000001</v>
      </c>
      <c r="I73" s="444">
        <v>43493.69027777778</v>
      </c>
      <c r="J73">
        <v>1.14405</v>
      </c>
      <c r="N73">
        <v>1.62</v>
      </c>
      <c r="Q73">
        <v>42</v>
      </c>
      <c r="R73" t="s">
        <v>97</v>
      </c>
      <c r="S73">
        <v>1</v>
      </c>
    </row>
    <row r="74" spans="1:19">
      <c r="A74">
        <v>71</v>
      </c>
      <c r="B74" s="444">
        <v>43493.920138888891</v>
      </c>
      <c r="C74" t="s">
        <v>97</v>
      </c>
      <c r="D74">
        <v>0.01</v>
      </c>
      <c r="F74">
        <v>1.14293</v>
      </c>
      <c r="I74" s="444">
        <v>43494.339583333334</v>
      </c>
      <c r="J74">
        <v>1.1444399999999999</v>
      </c>
      <c r="N74">
        <v>1.37</v>
      </c>
      <c r="Q74">
        <v>43</v>
      </c>
      <c r="R74" t="s">
        <v>97</v>
      </c>
      <c r="S74">
        <v>1</v>
      </c>
    </row>
    <row r="75" spans="1:19">
      <c r="A75">
        <v>72</v>
      </c>
      <c r="B75" s="444">
        <v>43494.339583333334</v>
      </c>
      <c r="C75" t="s">
        <v>97</v>
      </c>
      <c r="D75">
        <v>0.01</v>
      </c>
      <c r="F75">
        <v>1.1444799999999999</v>
      </c>
      <c r="I75" s="444">
        <v>43495.793055555558</v>
      </c>
      <c r="J75">
        <v>1.14524</v>
      </c>
      <c r="N75">
        <v>0.62</v>
      </c>
      <c r="Q75">
        <v>44</v>
      </c>
      <c r="R75" t="s">
        <v>97</v>
      </c>
      <c r="S75">
        <v>2</v>
      </c>
    </row>
    <row r="76" spans="1:19">
      <c r="A76">
        <v>73</v>
      </c>
      <c r="B76" s="444">
        <v>43495.592361111114</v>
      </c>
      <c r="C76" t="s">
        <v>97</v>
      </c>
      <c r="D76">
        <v>0.01</v>
      </c>
      <c r="F76">
        <v>1.1408400000000001</v>
      </c>
      <c r="I76" s="444">
        <v>43495.793055555558</v>
      </c>
      <c r="J76">
        <v>1.14524</v>
      </c>
      <c r="N76">
        <v>4.4000000000000004</v>
      </c>
      <c r="Q76">
        <v>44</v>
      </c>
      <c r="R76" t="s">
        <v>97</v>
      </c>
      <c r="S76">
        <v>2</v>
      </c>
    </row>
    <row r="77" spans="1:19">
      <c r="A77">
        <v>74</v>
      </c>
      <c r="B77" s="444">
        <v>43495.795138888891</v>
      </c>
      <c r="C77" t="s">
        <v>97</v>
      </c>
      <c r="D77">
        <v>0.01</v>
      </c>
      <c r="F77">
        <v>1.14683</v>
      </c>
      <c r="I77" s="444">
        <v>43495.814583333333</v>
      </c>
      <c r="J77">
        <v>1.1483399999999999</v>
      </c>
      <c r="N77">
        <v>1.51</v>
      </c>
      <c r="Q77">
        <v>45</v>
      </c>
      <c r="R77" t="s">
        <v>97</v>
      </c>
      <c r="S77">
        <v>1</v>
      </c>
    </row>
    <row r="78" spans="1:19">
      <c r="A78">
        <v>76</v>
      </c>
      <c r="B78" s="444">
        <v>43495.814583333333</v>
      </c>
      <c r="C78" t="s">
        <v>97</v>
      </c>
      <c r="D78">
        <v>0.01</v>
      </c>
      <c r="F78">
        <v>1.14839</v>
      </c>
      <c r="I78" s="444">
        <v>43495.822916666664</v>
      </c>
      <c r="J78">
        <v>1.1498900000000001</v>
      </c>
      <c r="N78">
        <v>1.5</v>
      </c>
      <c r="Q78">
        <v>46</v>
      </c>
      <c r="R78" t="s">
        <v>97</v>
      </c>
      <c r="S78">
        <v>1</v>
      </c>
    </row>
    <row r="79" spans="1:19">
      <c r="A79">
        <v>77</v>
      </c>
      <c r="B79" s="444">
        <v>43495.822916666664</v>
      </c>
      <c r="C79" t="s">
        <v>97</v>
      </c>
      <c r="D79">
        <v>0.01</v>
      </c>
      <c r="F79">
        <v>1.1499299999999999</v>
      </c>
      <c r="I79" s="444">
        <v>43514.447916666664</v>
      </c>
      <c r="J79">
        <v>1.1328</v>
      </c>
      <c r="N79">
        <v>-19.86</v>
      </c>
      <c r="Q79">
        <v>47</v>
      </c>
      <c r="R79" t="s">
        <v>97</v>
      </c>
      <c r="S79">
        <v>8</v>
      </c>
    </row>
    <row r="80" spans="1:19">
      <c r="A80">
        <v>79</v>
      </c>
      <c r="B80" s="444">
        <v>43496.674305555556</v>
      </c>
      <c r="C80" t="s">
        <v>97</v>
      </c>
      <c r="D80">
        <v>0.01</v>
      </c>
      <c r="F80">
        <v>1.1462000000000001</v>
      </c>
      <c r="I80" s="444">
        <v>43514.447916666664</v>
      </c>
      <c r="J80">
        <v>1.1328</v>
      </c>
      <c r="N80">
        <v>-15.7</v>
      </c>
      <c r="Q80">
        <v>47</v>
      </c>
      <c r="R80" t="s">
        <v>97</v>
      </c>
      <c r="S80">
        <v>8</v>
      </c>
    </row>
    <row r="81" spans="1:19">
      <c r="A81">
        <v>81</v>
      </c>
      <c r="B81" s="444">
        <v>43500.620833333334</v>
      </c>
      <c r="C81" t="s">
        <v>97</v>
      </c>
      <c r="D81">
        <v>0.02</v>
      </c>
      <c r="F81">
        <v>1.1427</v>
      </c>
      <c r="I81" s="444">
        <v>43514.447916666664</v>
      </c>
      <c r="J81">
        <v>1.1328</v>
      </c>
      <c r="N81">
        <v>-23.82</v>
      </c>
      <c r="Q81">
        <v>47</v>
      </c>
      <c r="R81" t="s">
        <v>97</v>
      </c>
      <c r="S81">
        <v>8</v>
      </c>
    </row>
    <row r="82" spans="1:19">
      <c r="A82">
        <v>84</v>
      </c>
      <c r="B82" s="444">
        <v>43502.287499999999</v>
      </c>
      <c r="C82" t="s">
        <v>97</v>
      </c>
      <c r="D82">
        <v>0.02</v>
      </c>
      <c r="F82">
        <v>1.1389</v>
      </c>
      <c r="I82" s="444">
        <v>43514.447916666664</v>
      </c>
      <c r="J82">
        <v>1.1328</v>
      </c>
      <c r="N82">
        <v>-15.65</v>
      </c>
      <c r="Q82">
        <v>47</v>
      </c>
      <c r="R82" t="s">
        <v>97</v>
      </c>
      <c r="S82">
        <v>8</v>
      </c>
    </row>
    <row r="83" spans="1:19">
      <c r="A83">
        <v>88</v>
      </c>
      <c r="B83" s="444">
        <v>43503.334722222222</v>
      </c>
      <c r="C83" t="s">
        <v>97</v>
      </c>
      <c r="D83">
        <v>0.03</v>
      </c>
      <c r="F83">
        <v>1.1352199999999999</v>
      </c>
      <c r="I83" s="444">
        <v>43514.447916666664</v>
      </c>
      <c r="J83">
        <v>1.1328</v>
      </c>
      <c r="N83">
        <v>-11.14</v>
      </c>
      <c r="Q83">
        <v>47</v>
      </c>
      <c r="R83" t="s">
        <v>97</v>
      </c>
      <c r="S83">
        <v>8</v>
      </c>
    </row>
    <row r="84" spans="1:19">
      <c r="A84">
        <v>90</v>
      </c>
      <c r="B84" s="444">
        <v>43506.924305555556</v>
      </c>
      <c r="C84" t="s">
        <v>97</v>
      </c>
      <c r="D84">
        <v>0.04</v>
      </c>
      <c r="F84">
        <v>1.13157</v>
      </c>
      <c r="I84" s="444">
        <v>43514.447916666664</v>
      </c>
      <c r="J84">
        <v>1.1328</v>
      </c>
      <c r="N84">
        <v>0.33</v>
      </c>
      <c r="Q84">
        <v>47</v>
      </c>
      <c r="R84" t="s">
        <v>97</v>
      </c>
      <c r="S84">
        <v>8</v>
      </c>
    </row>
    <row r="85" spans="1:19">
      <c r="A85">
        <v>94</v>
      </c>
      <c r="B85" s="444">
        <v>43507.649305555555</v>
      </c>
      <c r="C85" t="s">
        <v>97</v>
      </c>
      <c r="D85">
        <v>0.06</v>
      </c>
      <c r="F85">
        <v>1.1280600000000001</v>
      </c>
      <c r="I85" s="444">
        <v>43514.447916666664</v>
      </c>
      <c r="J85">
        <v>1.1328</v>
      </c>
      <c r="N85">
        <v>22.41</v>
      </c>
      <c r="Q85">
        <v>47</v>
      </c>
      <c r="R85" t="s">
        <v>97</v>
      </c>
      <c r="S85">
        <v>8</v>
      </c>
    </row>
    <row r="86" spans="1:19">
      <c r="A86">
        <v>106</v>
      </c>
      <c r="B86" s="444">
        <v>43511.560416666667</v>
      </c>
      <c r="C86" t="s">
        <v>97</v>
      </c>
      <c r="D86">
        <v>0.11</v>
      </c>
      <c r="F86">
        <v>1.12456</v>
      </c>
      <c r="I86" s="444">
        <v>43514.447916666664</v>
      </c>
      <c r="J86">
        <v>1.1328</v>
      </c>
      <c r="N86">
        <v>89.06</v>
      </c>
      <c r="Q86">
        <v>47</v>
      </c>
      <c r="R86" t="s">
        <v>97</v>
      </c>
      <c r="S86">
        <v>8</v>
      </c>
    </row>
    <row r="87" spans="1:19">
      <c r="A87">
        <v>80</v>
      </c>
      <c r="B87" s="444">
        <v>43500.620138888888</v>
      </c>
      <c r="C87" t="s">
        <v>98</v>
      </c>
      <c r="D87">
        <v>0.01</v>
      </c>
      <c r="F87">
        <v>1.1428100000000001</v>
      </c>
      <c r="I87" s="444">
        <v>43501.364583333336</v>
      </c>
      <c r="J87">
        <v>1.14133</v>
      </c>
      <c r="N87">
        <v>1.53</v>
      </c>
      <c r="Q87">
        <v>48</v>
      </c>
      <c r="R87" t="s">
        <v>98</v>
      </c>
      <c r="S87">
        <v>1</v>
      </c>
    </row>
    <row r="88" spans="1:19">
      <c r="A88">
        <v>82</v>
      </c>
      <c r="B88" s="444">
        <v>43501.395833333336</v>
      </c>
      <c r="C88" t="s">
        <v>98</v>
      </c>
      <c r="D88">
        <v>0.01</v>
      </c>
      <c r="F88">
        <v>1.1419600000000001</v>
      </c>
      <c r="I88" s="444">
        <v>43501.677777777775</v>
      </c>
      <c r="J88">
        <v>1.14046</v>
      </c>
      <c r="N88">
        <v>1.5</v>
      </c>
      <c r="Q88">
        <v>49</v>
      </c>
      <c r="R88" t="s">
        <v>98</v>
      </c>
      <c r="S88">
        <v>1</v>
      </c>
    </row>
    <row r="89" spans="1:19">
      <c r="A89">
        <v>83</v>
      </c>
      <c r="B89" s="444">
        <v>43501.706250000003</v>
      </c>
      <c r="C89" t="s">
        <v>98</v>
      </c>
      <c r="D89">
        <v>0.01</v>
      </c>
      <c r="F89">
        <v>1.14035</v>
      </c>
      <c r="I89" s="444">
        <v>43502.295138888891</v>
      </c>
      <c r="J89">
        <v>1.13872</v>
      </c>
      <c r="N89">
        <v>1.68</v>
      </c>
      <c r="Q89">
        <v>50</v>
      </c>
      <c r="R89" t="s">
        <v>98</v>
      </c>
      <c r="S89">
        <v>1</v>
      </c>
    </row>
    <row r="90" spans="1:19">
      <c r="A90">
        <v>85</v>
      </c>
      <c r="B90" s="444">
        <v>43502.463888888888</v>
      </c>
      <c r="C90" t="s">
        <v>98</v>
      </c>
      <c r="D90">
        <v>0.01</v>
      </c>
      <c r="F90">
        <v>1.13896</v>
      </c>
      <c r="I90" s="444">
        <v>43502.751388888886</v>
      </c>
      <c r="J90">
        <v>1.1372100000000001</v>
      </c>
      <c r="N90">
        <v>1.75</v>
      </c>
      <c r="Q90">
        <v>51</v>
      </c>
      <c r="R90" t="s">
        <v>98</v>
      </c>
      <c r="S90">
        <v>1</v>
      </c>
    </row>
    <row r="91" spans="1:19">
      <c r="A91">
        <v>86</v>
      </c>
      <c r="B91" s="444">
        <v>43502.752083333333</v>
      </c>
      <c r="C91" t="s">
        <v>98</v>
      </c>
      <c r="D91">
        <v>0.01</v>
      </c>
      <c r="F91">
        <v>1.1370800000000001</v>
      </c>
      <c r="I91" s="444">
        <v>43503.318055555559</v>
      </c>
      <c r="J91">
        <v>1.1355500000000001</v>
      </c>
      <c r="N91">
        <v>1.68</v>
      </c>
      <c r="Q91">
        <v>52</v>
      </c>
      <c r="R91" t="s">
        <v>98</v>
      </c>
      <c r="S91">
        <v>1</v>
      </c>
    </row>
    <row r="92" spans="1:19">
      <c r="A92">
        <v>87</v>
      </c>
      <c r="B92" s="444">
        <v>43503.318055555559</v>
      </c>
      <c r="C92" t="s">
        <v>98</v>
      </c>
      <c r="D92">
        <v>0.01</v>
      </c>
      <c r="F92">
        <v>1.1355</v>
      </c>
      <c r="I92" s="444">
        <v>43503.427083333336</v>
      </c>
      <c r="J92">
        <v>1.1336999999999999</v>
      </c>
      <c r="N92">
        <v>1.8</v>
      </c>
      <c r="Q92">
        <v>53</v>
      </c>
      <c r="R92" t="s">
        <v>98</v>
      </c>
      <c r="S92">
        <v>1</v>
      </c>
    </row>
    <row r="93" spans="1:19">
      <c r="A93">
        <v>89</v>
      </c>
      <c r="B93" s="444">
        <v>43503.427083333336</v>
      </c>
      <c r="C93" t="s">
        <v>98</v>
      </c>
      <c r="D93">
        <v>0.01</v>
      </c>
      <c r="F93">
        <v>1.13365</v>
      </c>
      <c r="I93" s="444">
        <v>43506.916666666664</v>
      </c>
      <c r="J93">
        <v>1.13215</v>
      </c>
      <c r="N93">
        <v>1.55</v>
      </c>
      <c r="Q93">
        <v>54</v>
      </c>
      <c r="R93" t="s">
        <v>98</v>
      </c>
      <c r="S93">
        <v>1</v>
      </c>
    </row>
    <row r="94" spans="1:19">
      <c r="A94">
        <v>91</v>
      </c>
      <c r="B94" s="444">
        <v>43507.32708333333</v>
      </c>
      <c r="C94" t="s">
        <v>98</v>
      </c>
      <c r="D94">
        <v>0.01</v>
      </c>
      <c r="F94">
        <v>1.1316299999999999</v>
      </c>
      <c r="I94" s="444">
        <v>43507.42083333333</v>
      </c>
      <c r="J94">
        <v>1.13005</v>
      </c>
      <c r="N94">
        <v>1.58</v>
      </c>
      <c r="Q94">
        <v>55</v>
      </c>
      <c r="R94" t="s">
        <v>98</v>
      </c>
      <c r="S94">
        <v>1</v>
      </c>
    </row>
    <row r="95" spans="1:19">
      <c r="A95">
        <v>92</v>
      </c>
      <c r="B95" s="444">
        <v>43507.506249999999</v>
      </c>
      <c r="C95" t="s">
        <v>98</v>
      </c>
      <c r="D95">
        <v>0.01</v>
      </c>
      <c r="F95">
        <v>1.13087</v>
      </c>
      <c r="I95" s="444">
        <v>43507.59652777778</v>
      </c>
      <c r="J95">
        <v>1.12937</v>
      </c>
      <c r="N95">
        <v>1.5</v>
      </c>
      <c r="Q95">
        <v>56</v>
      </c>
      <c r="R95" t="s">
        <v>98</v>
      </c>
      <c r="S95">
        <v>1</v>
      </c>
    </row>
    <row r="96" spans="1:19">
      <c r="A96">
        <v>93</v>
      </c>
      <c r="B96" s="444">
        <v>43507.59652777778</v>
      </c>
      <c r="C96" t="s">
        <v>98</v>
      </c>
      <c r="D96">
        <v>0.01</v>
      </c>
      <c r="F96">
        <v>1.1293200000000001</v>
      </c>
      <c r="I96" s="444">
        <v>43507.65347222222</v>
      </c>
      <c r="J96">
        <v>1.1274900000000001</v>
      </c>
      <c r="N96">
        <v>1.83</v>
      </c>
      <c r="Q96">
        <v>57</v>
      </c>
      <c r="R96" t="s">
        <v>98</v>
      </c>
      <c r="S96">
        <v>1</v>
      </c>
    </row>
    <row r="97" spans="1:19">
      <c r="A97">
        <v>95</v>
      </c>
      <c r="B97" s="444">
        <v>43507.65347222222</v>
      </c>
      <c r="C97" t="s">
        <v>98</v>
      </c>
      <c r="D97">
        <v>0.01</v>
      </c>
      <c r="F97">
        <v>1.12744</v>
      </c>
      <c r="I97" s="444">
        <v>43508.366666666669</v>
      </c>
      <c r="J97">
        <v>1.1259399999999999</v>
      </c>
      <c r="N97">
        <v>1.55</v>
      </c>
      <c r="Q97">
        <v>58</v>
      </c>
      <c r="R97" t="s">
        <v>98</v>
      </c>
      <c r="S97">
        <v>1</v>
      </c>
    </row>
    <row r="98" spans="1:19">
      <c r="A98">
        <v>96</v>
      </c>
      <c r="B98" s="444">
        <v>43508.390277777777</v>
      </c>
      <c r="C98" t="s">
        <v>98</v>
      </c>
      <c r="D98">
        <v>0.01</v>
      </c>
      <c r="F98">
        <v>1.1265799999999999</v>
      </c>
      <c r="I98" s="444">
        <v>43509.565972222219</v>
      </c>
      <c r="J98">
        <v>1.12917</v>
      </c>
      <c r="N98">
        <v>-2.54</v>
      </c>
      <c r="Q98">
        <v>59</v>
      </c>
      <c r="R98" t="s">
        <v>98</v>
      </c>
      <c r="S98">
        <v>3</v>
      </c>
    </row>
    <row r="99" spans="1:19">
      <c r="A99">
        <v>97</v>
      </c>
      <c r="B99" s="444">
        <v>43508.604166666664</v>
      </c>
      <c r="C99" t="s">
        <v>98</v>
      </c>
      <c r="D99">
        <v>0.01</v>
      </c>
      <c r="F99">
        <v>1.13015</v>
      </c>
      <c r="I99" s="444">
        <v>43509.565972222219</v>
      </c>
      <c r="J99">
        <v>1.12917</v>
      </c>
      <c r="N99">
        <v>1.03</v>
      </c>
      <c r="Q99">
        <v>59</v>
      </c>
      <c r="R99" t="s">
        <v>98</v>
      </c>
      <c r="S99">
        <v>3</v>
      </c>
    </row>
    <row r="100" spans="1:19">
      <c r="A100">
        <v>98</v>
      </c>
      <c r="B100" s="444">
        <v>43508.756944444445</v>
      </c>
      <c r="C100" t="s">
        <v>98</v>
      </c>
      <c r="D100">
        <v>0.02</v>
      </c>
      <c r="F100">
        <v>1.1338999999999999</v>
      </c>
      <c r="I100" s="444">
        <v>43509.565972222219</v>
      </c>
      <c r="J100">
        <v>1.12917</v>
      </c>
      <c r="N100">
        <v>9.56</v>
      </c>
      <c r="Q100">
        <v>59</v>
      </c>
      <c r="R100" t="s">
        <v>98</v>
      </c>
      <c r="S100">
        <v>3</v>
      </c>
    </row>
    <row r="101" spans="1:19">
      <c r="A101">
        <v>99</v>
      </c>
      <c r="B101" s="444">
        <v>43509.565972222219</v>
      </c>
      <c r="C101" t="s">
        <v>98</v>
      </c>
      <c r="D101">
        <v>0.01</v>
      </c>
      <c r="F101">
        <v>1.12913</v>
      </c>
      <c r="I101" s="444">
        <v>43509.731249999997</v>
      </c>
      <c r="J101">
        <v>1.12761</v>
      </c>
      <c r="N101">
        <v>1.52</v>
      </c>
      <c r="Q101">
        <v>60</v>
      </c>
      <c r="R101" t="s">
        <v>98</v>
      </c>
      <c r="S101">
        <v>1</v>
      </c>
    </row>
    <row r="102" spans="1:19">
      <c r="A102">
        <v>100</v>
      </c>
      <c r="B102" s="444">
        <v>43509.809027777781</v>
      </c>
      <c r="C102" t="s">
        <v>98</v>
      </c>
      <c r="D102">
        <v>0.01</v>
      </c>
      <c r="F102">
        <v>1.12677</v>
      </c>
      <c r="I102" s="444">
        <v>43509.943055555559</v>
      </c>
      <c r="J102">
        <v>1.1251100000000001</v>
      </c>
      <c r="N102">
        <v>1.66</v>
      </c>
      <c r="Q102">
        <v>61</v>
      </c>
      <c r="R102" t="s">
        <v>98</v>
      </c>
      <c r="S102">
        <v>1</v>
      </c>
    </row>
    <row r="103" spans="1:19">
      <c r="A103">
        <v>101</v>
      </c>
      <c r="B103" s="444">
        <v>43509.943055555559</v>
      </c>
      <c r="C103" t="s">
        <v>98</v>
      </c>
      <c r="D103">
        <v>0.01</v>
      </c>
      <c r="F103">
        <v>1.12507</v>
      </c>
      <c r="I103" s="444">
        <v>43510.361805555556</v>
      </c>
      <c r="J103">
        <v>1.1251</v>
      </c>
      <c r="N103">
        <v>0.12</v>
      </c>
      <c r="Q103">
        <v>62</v>
      </c>
      <c r="R103" t="s">
        <v>98</v>
      </c>
      <c r="S103">
        <v>2</v>
      </c>
    </row>
    <row r="104" spans="1:19">
      <c r="A104">
        <v>102</v>
      </c>
      <c r="B104" s="444">
        <v>43510.3125</v>
      </c>
      <c r="C104" t="s">
        <v>98</v>
      </c>
      <c r="D104">
        <v>0.01</v>
      </c>
      <c r="F104">
        <v>1.12866</v>
      </c>
      <c r="I104" s="444">
        <v>43510.361805555556</v>
      </c>
      <c r="J104">
        <v>1.1251</v>
      </c>
      <c r="N104">
        <v>3.56</v>
      </c>
      <c r="Q104">
        <v>62</v>
      </c>
      <c r="R104" t="s">
        <v>98</v>
      </c>
      <c r="S104">
        <v>2</v>
      </c>
    </row>
    <row r="105" spans="1:19">
      <c r="A105">
        <v>103</v>
      </c>
      <c r="B105" s="444">
        <v>43510.362500000003</v>
      </c>
      <c r="C105" t="s">
        <v>98</v>
      </c>
      <c r="D105">
        <v>0.01</v>
      </c>
      <c r="F105">
        <v>1.1249899999999999</v>
      </c>
      <c r="I105" s="444">
        <v>43511.539583333331</v>
      </c>
      <c r="J105">
        <v>1.12601</v>
      </c>
      <c r="N105">
        <v>-0.97</v>
      </c>
      <c r="Q105">
        <v>63</v>
      </c>
      <c r="R105" t="s">
        <v>98</v>
      </c>
      <c r="S105">
        <v>2</v>
      </c>
    </row>
    <row r="106" spans="1:19">
      <c r="A106">
        <v>104</v>
      </c>
      <c r="B106" s="444">
        <v>43510.566666666666</v>
      </c>
      <c r="C106" t="s">
        <v>98</v>
      </c>
      <c r="D106">
        <v>0.01</v>
      </c>
      <c r="F106">
        <v>1.13053</v>
      </c>
      <c r="I106" s="444">
        <v>43511.539583333331</v>
      </c>
      <c r="J106">
        <v>1.12601</v>
      </c>
      <c r="N106">
        <v>4.57</v>
      </c>
      <c r="Q106">
        <v>63</v>
      </c>
      <c r="R106" t="s">
        <v>98</v>
      </c>
      <c r="S106">
        <v>2</v>
      </c>
    </row>
    <row r="107" spans="1:19">
      <c r="A107">
        <v>105</v>
      </c>
      <c r="B107" s="444">
        <v>43511.540277777778</v>
      </c>
      <c r="C107" t="s">
        <v>98</v>
      </c>
      <c r="D107">
        <v>0.01</v>
      </c>
      <c r="F107">
        <v>1.12592</v>
      </c>
      <c r="I107" s="444">
        <v>43511.560416666667</v>
      </c>
      <c r="J107">
        <v>1.1243799999999999</v>
      </c>
      <c r="N107">
        <v>1.54</v>
      </c>
      <c r="Q107">
        <v>64</v>
      </c>
      <c r="R107" t="s">
        <v>98</v>
      </c>
      <c r="S107">
        <v>1</v>
      </c>
    </row>
    <row r="108" spans="1:19">
      <c r="A108">
        <v>107</v>
      </c>
      <c r="B108" s="444">
        <v>43511.560416666667</v>
      </c>
      <c r="C108" t="s">
        <v>98</v>
      </c>
      <c r="D108">
        <v>0.01</v>
      </c>
      <c r="F108">
        <v>1.1243099999999999</v>
      </c>
      <c r="I108" s="444">
        <v>43528.645833333336</v>
      </c>
      <c r="J108">
        <v>1.1313800000000001</v>
      </c>
      <c r="N108">
        <v>-6.33</v>
      </c>
      <c r="Q108">
        <v>65</v>
      </c>
      <c r="R108" t="s">
        <v>98</v>
      </c>
      <c r="S108">
        <v>5</v>
      </c>
    </row>
    <row r="109" spans="1:19">
      <c r="A109">
        <v>108</v>
      </c>
      <c r="B109" s="444">
        <v>43511.602777777778</v>
      </c>
      <c r="C109" t="s">
        <v>98</v>
      </c>
      <c r="D109">
        <v>0.01</v>
      </c>
      <c r="F109">
        <v>1.12782</v>
      </c>
      <c r="I109" s="444">
        <v>43528.645833333336</v>
      </c>
      <c r="J109">
        <v>1.1313800000000001</v>
      </c>
      <c r="N109">
        <v>-2.82</v>
      </c>
      <c r="Q109">
        <v>65</v>
      </c>
      <c r="R109" t="s">
        <v>98</v>
      </c>
      <c r="S109">
        <v>5</v>
      </c>
    </row>
    <row r="110" spans="1:19">
      <c r="A110">
        <v>109</v>
      </c>
      <c r="B110" s="444">
        <v>43514.089583333334</v>
      </c>
      <c r="C110" t="s">
        <v>98</v>
      </c>
      <c r="D110">
        <v>0.02</v>
      </c>
      <c r="F110">
        <v>1.1318900000000001</v>
      </c>
      <c r="I110" s="444">
        <v>43528.645833333336</v>
      </c>
      <c r="J110">
        <v>1.1313800000000001</v>
      </c>
      <c r="N110">
        <v>2.41</v>
      </c>
      <c r="Q110">
        <v>65</v>
      </c>
      <c r="R110" t="s">
        <v>98</v>
      </c>
      <c r="S110">
        <v>5</v>
      </c>
    </row>
    <row r="111" spans="1:19">
      <c r="A111">
        <v>116</v>
      </c>
      <c r="B111" s="444">
        <v>43515.73541666667</v>
      </c>
      <c r="C111" t="s">
        <v>98</v>
      </c>
      <c r="D111">
        <v>0.02</v>
      </c>
      <c r="F111">
        <v>1.1354200000000001</v>
      </c>
      <c r="I111" s="444">
        <v>43528.645833333336</v>
      </c>
      <c r="J111">
        <v>1.1313800000000001</v>
      </c>
      <c r="N111">
        <v>9.3699999999999992</v>
      </c>
      <c r="Q111">
        <v>65</v>
      </c>
      <c r="R111" t="s">
        <v>98</v>
      </c>
      <c r="S111">
        <v>5</v>
      </c>
    </row>
    <row r="112" spans="1:19">
      <c r="A112">
        <v>121</v>
      </c>
      <c r="B112" s="444">
        <v>43522.811111111114</v>
      </c>
      <c r="C112" t="s">
        <v>98</v>
      </c>
      <c r="D112">
        <v>0.03</v>
      </c>
      <c r="F112">
        <v>1.1391800000000001</v>
      </c>
      <c r="I112" s="444">
        <v>43528.645833333336</v>
      </c>
      <c r="J112">
        <v>1.1313800000000001</v>
      </c>
      <c r="N112">
        <v>24.29</v>
      </c>
      <c r="Q112">
        <v>65</v>
      </c>
      <c r="R112" t="s">
        <v>98</v>
      </c>
      <c r="S112">
        <v>5</v>
      </c>
    </row>
    <row r="113" spans="1:19">
      <c r="A113">
        <v>110</v>
      </c>
      <c r="B113" s="444">
        <v>43515.329861111109</v>
      </c>
      <c r="C113" t="s">
        <v>97</v>
      </c>
      <c r="D113">
        <v>0.01</v>
      </c>
      <c r="F113">
        <v>1.1301600000000001</v>
      </c>
      <c r="I113" s="444">
        <v>43515.354166666664</v>
      </c>
      <c r="J113">
        <v>1.13185</v>
      </c>
      <c r="N113">
        <v>1.69</v>
      </c>
      <c r="Q113">
        <v>66</v>
      </c>
      <c r="R113" t="s">
        <v>97</v>
      </c>
      <c r="S113">
        <v>1</v>
      </c>
    </row>
    <row r="114" spans="1:19">
      <c r="A114">
        <v>111</v>
      </c>
      <c r="B114" s="444">
        <v>43515.354166666664</v>
      </c>
      <c r="C114" t="s">
        <v>97</v>
      </c>
      <c r="D114">
        <v>0.01</v>
      </c>
      <c r="F114">
        <v>1.1318900000000001</v>
      </c>
      <c r="I114" s="444">
        <v>43515.615972222222</v>
      </c>
      <c r="J114">
        <v>1.13167</v>
      </c>
      <c r="N114">
        <v>-0.22</v>
      </c>
      <c r="Q114">
        <v>67</v>
      </c>
      <c r="R114" t="s">
        <v>97</v>
      </c>
      <c r="S114">
        <v>2</v>
      </c>
    </row>
    <row r="115" spans="1:19">
      <c r="A115">
        <v>112</v>
      </c>
      <c r="B115" s="444">
        <v>43515.472916666666</v>
      </c>
      <c r="C115" t="s">
        <v>97</v>
      </c>
      <c r="D115">
        <v>0.01</v>
      </c>
      <c r="F115">
        <v>1.12836</v>
      </c>
      <c r="I115" s="444">
        <v>43515.615972222222</v>
      </c>
      <c r="J115">
        <v>1.13167</v>
      </c>
      <c r="N115">
        <v>3.31</v>
      </c>
      <c r="Q115">
        <v>67</v>
      </c>
      <c r="R115" t="s">
        <v>97</v>
      </c>
      <c r="S115">
        <v>2</v>
      </c>
    </row>
    <row r="116" spans="1:19">
      <c r="A116">
        <v>113</v>
      </c>
      <c r="B116" s="444">
        <v>43515.618750000001</v>
      </c>
      <c r="C116" t="s">
        <v>97</v>
      </c>
      <c r="D116">
        <v>0.01</v>
      </c>
      <c r="F116">
        <v>1.1319300000000001</v>
      </c>
      <c r="I116" s="444">
        <v>43515.665972222225</v>
      </c>
      <c r="J116">
        <v>1.13351</v>
      </c>
      <c r="N116">
        <v>1.58</v>
      </c>
      <c r="Q116">
        <v>68</v>
      </c>
      <c r="R116" t="s">
        <v>97</v>
      </c>
      <c r="S116">
        <v>1</v>
      </c>
    </row>
    <row r="117" spans="1:19">
      <c r="A117">
        <v>114</v>
      </c>
      <c r="B117" s="444">
        <v>43515.720833333333</v>
      </c>
      <c r="C117" t="s">
        <v>97</v>
      </c>
      <c r="D117">
        <v>0.01</v>
      </c>
      <c r="F117">
        <v>1.1329499999999999</v>
      </c>
      <c r="I117" s="444">
        <v>43515.729166666664</v>
      </c>
      <c r="J117">
        <v>1.13445</v>
      </c>
      <c r="N117">
        <v>1.5</v>
      </c>
      <c r="Q117">
        <v>69</v>
      </c>
      <c r="R117" t="s">
        <v>97</v>
      </c>
      <c r="S117">
        <v>1</v>
      </c>
    </row>
    <row r="118" spans="1:19">
      <c r="A118">
        <v>115</v>
      </c>
      <c r="B118" s="444">
        <v>43515.729166666664</v>
      </c>
      <c r="C118" t="s">
        <v>97</v>
      </c>
      <c r="D118">
        <v>0.01</v>
      </c>
      <c r="F118">
        <v>1.1345000000000001</v>
      </c>
      <c r="I118" s="444">
        <v>43516.675000000003</v>
      </c>
      <c r="J118">
        <v>1.13558</v>
      </c>
      <c r="N118">
        <v>0.94</v>
      </c>
      <c r="Q118">
        <v>70</v>
      </c>
      <c r="R118" t="s">
        <v>97</v>
      </c>
      <c r="S118">
        <v>1</v>
      </c>
    </row>
    <row r="119" spans="1:19">
      <c r="A119">
        <v>117</v>
      </c>
      <c r="B119" s="444">
        <v>43516.702777777777</v>
      </c>
      <c r="C119" t="s">
        <v>97</v>
      </c>
      <c r="D119">
        <v>0.01</v>
      </c>
      <c r="F119">
        <v>1.13693</v>
      </c>
      <c r="I119" s="444">
        <v>43521.45</v>
      </c>
      <c r="J119">
        <v>1.13663</v>
      </c>
      <c r="N119">
        <v>-1.02</v>
      </c>
      <c r="Q119">
        <v>71</v>
      </c>
      <c r="R119" t="s">
        <v>97</v>
      </c>
      <c r="S119">
        <v>2</v>
      </c>
    </row>
    <row r="120" spans="1:19">
      <c r="A120">
        <v>118</v>
      </c>
      <c r="B120" s="444">
        <v>43517.06527777778</v>
      </c>
      <c r="C120" t="s">
        <v>97</v>
      </c>
      <c r="D120">
        <v>0.01</v>
      </c>
      <c r="F120">
        <v>1.1333500000000001</v>
      </c>
      <c r="I120" s="444">
        <v>43521.45</v>
      </c>
      <c r="J120">
        <v>1.13663</v>
      </c>
      <c r="N120">
        <v>2.99</v>
      </c>
      <c r="Q120">
        <v>71</v>
      </c>
      <c r="R120" t="s">
        <v>97</v>
      </c>
      <c r="S120">
        <v>2</v>
      </c>
    </row>
    <row r="121" spans="1:19">
      <c r="A121">
        <v>119</v>
      </c>
      <c r="B121" s="444">
        <v>43521.45</v>
      </c>
      <c r="C121" t="s">
        <v>97</v>
      </c>
      <c r="D121">
        <v>0.01</v>
      </c>
      <c r="F121">
        <v>1.13669</v>
      </c>
      <c r="I121" s="444">
        <v>43522.795138888891</v>
      </c>
      <c r="J121">
        <v>1.13832</v>
      </c>
      <c r="N121">
        <v>1.49</v>
      </c>
      <c r="Q121">
        <v>72</v>
      </c>
      <c r="R121" t="s">
        <v>97</v>
      </c>
      <c r="S121">
        <v>1</v>
      </c>
    </row>
    <row r="122" spans="1:19">
      <c r="A122">
        <v>120</v>
      </c>
      <c r="B122" s="444">
        <v>43522.796527777777</v>
      </c>
      <c r="C122" t="s">
        <v>97</v>
      </c>
      <c r="D122">
        <v>0.01</v>
      </c>
      <c r="F122">
        <v>1.1386799999999999</v>
      </c>
      <c r="I122" s="444">
        <v>43522.822222222225</v>
      </c>
      <c r="J122">
        <v>1.13988</v>
      </c>
      <c r="N122">
        <v>1.2</v>
      </c>
      <c r="Q122">
        <v>73</v>
      </c>
      <c r="R122" t="s">
        <v>97</v>
      </c>
      <c r="S122">
        <v>1</v>
      </c>
    </row>
    <row r="123" spans="1:19">
      <c r="A123">
        <v>122</v>
      </c>
      <c r="B123" s="444">
        <v>43523.316666666666</v>
      </c>
      <c r="C123" t="s">
        <v>97</v>
      </c>
      <c r="D123">
        <v>0.01</v>
      </c>
      <c r="F123">
        <v>1.13808</v>
      </c>
      <c r="I123" s="444">
        <v>43523.379861111112</v>
      </c>
      <c r="J123">
        <v>1.13951</v>
      </c>
      <c r="N123">
        <v>1.43</v>
      </c>
      <c r="Q123">
        <v>74</v>
      </c>
      <c r="R123" t="s">
        <v>97</v>
      </c>
      <c r="S123">
        <v>1</v>
      </c>
    </row>
    <row r="124" spans="1:19">
      <c r="A124">
        <v>123</v>
      </c>
      <c r="B124" s="444">
        <v>43523.489583333336</v>
      </c>
      <c r="C124" t="s">
        <v>97</v>
      </c>
      <c r="D124">
        <v>0.01</v>
      </c>
      <c r="F124">
        <v>1.13994</v>
      </c>
      <c r="I124" s="444">
        <v>43524.425000000003</v>
      </c>
      <c r="J124">
        <v>1.13975</v>
      </c>
      <c r="N124">
        <v>-0.62</v>
      </c>
      <c r="Q124">
        <v>75</v>
      </c>
      <c r="R124" t="s">
        <v>97</v>
      </c>
      <c r="S124">
        <v>2</v>
      </c>
    </row>
    <row r="125" spans="1:19">
      <c r="A125">
        <v>124</v>
      </c>
      <c r="B125" s="444">
        <v>43523.689583333333</v>
      </c>
      <c r="C125" t="s">
        <v>97</v>
      </c>
      <c r="D125">
        <v>0.01</v>
      </c>
      <c r="F125">
        <v>1.1363799999999999</v>
      </c>
      <c r="I125" s="444">
        <v>43524.425000000003</v>
      </c>
      <c r="J125">
        <v>1.13975</v>
      </c>
      <c r="N125">
        <v>2.94</v>
      </c>
      <c r="Q125">
        <v>75</v>
      </c>
      <c r="R125" t="s">
        <v>97</v>
      </c>
      <c r="S125">
        <v>2</v>
      </c>
    </row>
    <row r="126" spans="1:19">
      <c r="A126">
        <v>125</v>
      </c>
      <c r="B126" s="444">
        <v>43524.447222222225</v>
      </c>
      <c r="C126" t="s">
        <v>97</v>
      </c>
      <c r="D126">
        <v>0.01</v>
      </c>
      <c r="F126">
        <v>1.1405099999999999</v>
      </c>
      <c r="I126" s="444">
        <v>43525.627083333333</v>
      </c>
      <c r="J126">
        <v>1.14035</v>
      </c>
      <c r="N126">
        <v>-0.3</v>
      </c>
      <c r="Q126">
        <v>76</v>
      </c>
      <c r="R126" t="s">
        <v>97</v>
      </c>
      <c r="S126">
        <v>2</v>
      </c>
    </row>
    <row r="127" spans="1:19">
      <c r="A127">
        <v>126</v>
      </c>
      <c r="B127" s="444">
        <v>43524.63958333333</v>
      </c>
      <c r="C127" t="s">
        <v>97</v>
      </c>
      <c r="D127">
        <v>0.01</v>
      </c>
      <c r="F127">
        <v>1.1367799999999999</v>
      </c>
      <c r="I127" s="444">
        <v>43525.627083333333</v>
      </c>
      <c r="J127">
        <v>1.14035</v>
      </c>
      <c r="N127">
        <v>3.43</v>
      </c>
      <c r="Q127">
        <v>76</v>
      </c>
      <c r="R127" t="s">
        <v>97</v>
      </c>
      <c r="S127">
        <v>2</v>
      </c>
    </row>
    <row r="128" spans="1:19">
      <c r="A128">
        <v>127</v>
      </c>
      <c r="B128" s="444">
        <v>43525.640277777777</v>
      </c>
      <c r="C128" t="s">
        <v>97</v>
      </c>
      <c r="D128">
        <v>0.01</v>
      </c>
      <c r="F128">
        <v>1.13961</v>
      </c>
      <c r="I128" s="444">
        <v>43536.698611111111</v>
      </c>
      <c r="J128">
        <v>1.12948</v>
      </c>
      <c r="N128">
        <v>-11.42</v>
      </c>
      <c r="Q128">
        <v>77</v>
      </c>
      <c r="R128" t="s">
        <v>97</v>
      </c>
      <c r="S128">
        <v>6</v>
      </c>
    </row>
    <row r="129" spans="1:19">
      <c r="A129">
        <v>128</v>
      </c>
      <c r="B129" s="444">
        <v>43525.801388888889</v>
      </c>
      <c r="C129" t="s">
        <v>97</v>
      </c>
      <c r="D129">
        <v>0.01</v>
      </c>
      <c r="F129">
        <v>1.1361000000000001</v>
      </c>
      <c r="I129" s="444">
        <v>43536.698611111111</v>
      </c>
      <c r="J129">
        <v>1.12948</v>
      </c>
      <c r="N129">
        <v>-7.91</v>
      </c>
      <c r="Q129">
        <v>77</v>
      </c>
      <c r="R129" t="s">
        <v>97</v>
      </c>
      <c r="S129">
        <v>6</v>
      </c>
    </row>
    <row r="130" spans="1:19">
      <c r="A130">
        <v>129</v>
      </c>
      <c r="B130" s="444">
        <v>43528.618055555555</v>
      </c>
      <c r="C130" t="s">
        <v>97</v>
      </c>
      <c r="D130">
        <v>0.02</v>
      </c>
      <c r="F130">
        <v>1.1325099999999999</v>
      </c>
      <c r="I130" s="444">
        <v>43536.698611111111</v>
      </c>
      <c r="J130">
        <v>1.12948</v>
      </c>
      <c r="N130">
        <v>-8.36</v>
      </c>
      <c r="Q130">
        <v>77</v>
      </c>
      <c r="R130" t="s">
        <v>97</v>
      </c>
      <c r="S130">
        <v>6</v>
      </c>
    </row>
    <row r="131" spans="1:19">
      <c r="A131">
        <v>132</v>
      </c>
      <c r="B131" s="444">
        <v>43531.540277777778</v>
      </c>
      <c r="C131" t="s">
        <v>97</v>
      </c>
      <c r="D131">
        <v>0.02</v>
      </c>
      <c r="F131">
        <v>1.1289100000000001</v>
      </c>
      <c r="I131" s="444">
        <v>43536.698611111111</v>
      </c>
      <c r="J131">
        <v>1.12948</v>
      </c>
      <c r="N131">
        <v>0.28000000000000003</v>
      </c>
      <c r="Q131">
        <v>77</v>
      </c>
      <c r="R131" t="s">
        <v>97</v>
      </c>
      <c r="S131">
        <v>6</v>
      </c>
    </row>
    <row r="132" spans="1:19">
      <c r="A132">
        <v>135</v>
      </c>
      <c r="B132" s="444">
        <v>43531.586111111108</v>
      </c>
      <c r="C132" t="s">
        <v>97</v>
      </c>
      <c r="D132">
        <v>0.03</v>
      </c>
      <c r="F132">
        <v>1.1253899999999999</v>
      </c>
      <c r="I132" s="444">
        <v>43536.698611111111</v>
      </c>
      <c r="J132">
        <v>1.12948</v>
      </c>
      <c r="N132">
        <v>10.98</v>
      </c>
      <c r="Q132">
        <v>77</v>
      </c>
      <c r="R132" t="s">
        <v>97</v>
      </c>
      <c r="S132">
        <v>6</v>
      </c>
    </row>
    <row r="133" spans="1:19">
      <c r="A133">
        <v>139</v>
      </c>
      <c r="B133" s="444">
        <v>43531.704861111109</v>
      </c>
      <c r="C133" t="s">
        <v>97</v>
      </c>
      <c r="D133">
        <v>0.04</v>
      </c>
      <c r="F133">
        <v>1.1212599999999999</v>
      </c>
      <c r="I133" s="444">
        <v>43536.698611111111</v>
      </c>
      <c r="J133">
        <v>1.12948</v>
      </c>
      <c r="N133">
        <v>31.16</v>
      </c>
      <c r="Q133">
        <v>77</v>
      </c>
      <c r="R133" t="s">
        <v>97</v>
      </c>
      <c r="S133">
        <v>6</v>
      </c>
    </row>
    <row r="134" spans="1:19">
      <c r="A134">
        <v>130</v>
      </c>
      <c r="B134" s="444">
        <v>43528.645833333336</v>
      </c>
      <c r="C134" t="s">
        <v>98</v>
      </c>
      <c r="D134">
        <v>0.01</v>
      </c>
      <c r="F134">
        <v>1.1313500000000001</v>
      </c>
      <c r="I134" s="444">
        <v>43529.644444444442</v>
      </c>
      <c r="J134">
        <v>1.1294299999999999</v>
      </c>
      <c r="N134">
        <v>1.97</v>
      </c>
      <c r="Q134">
        <v>78</v>
      </c>
      <c r="R134" t="s">
        <v>98</v>
      </c>
      <c r="S134">
        <v>1</v>
      </c>
    </row>
    <row r="135" spans="1:19">
      <c r="A135">
        <v>131</v>
      </c>
      <c r="B135" s="444">
        <v>43529.644444444442</v>
      </c>
      <c r="C135" t="s">
        <v>98</v>
      </c>
      <c r="D135">
        <v>0.01</v>
      </c>
      <c r="F135">
        <v>1.12937</v>
      </c>
      <c r="I135" s="444">
        <v>43531.548611111109</v>
      </c>
      <c r="J135">
        <v>1.1277200000000001</v>
      </c>
      <c r="N135">
        <v>1.85</v>
      </c>
      <c r="Q135">
        <v>79</v>
      </c>
      <c r="R135" t="s">
        <v>98</v>
      </c>
      <c r="S135">
        <v>1</v>
      </c>
    </row>
    <row r="136" spans="1:19">
      <c r="A136">
        <v>133</v>
      </c>
      <c r="B136" s="444">
        <v>43531.548611111109</v>
      </c>
      <c r="C136" t="s">
        <v>98</v>
      </c>
      <c r="D136">
        <v>0.01</v>
      </c>
      <c r="F136">
        <v>1.12767</v>
      </c>
      <c r="I136" s="444">
        <v>43531.564583333333</v>
      </c>
      <c r="J136">
        <v>1.1261399999999999</v>
      </c>
      <c r="N136">
        <v>1.53</v>
      </c>
      <c r="Q136">
        <v>80</v>
      </c>
      <c r="R136" t="s">
        <v>98</v>
      </c>
      <c r="S136">
        <v>1</v>
      </c>
    </row>
    <row r="137" spans="1:19">
      <c r="A137">
        <v>134</v>
      </c>
      <c r="B137" s="444">
        <v>43531.564583333333</v>
      </c>
      <c r="C137" t="s">
        <v>98</v>
      </c>
      <c r="D137">
        <v>0.01</v>
      </c>
      <c r="F137">
        <v>1.1261099999999999</v>
      </c>
      <c r="I137" s="444">
        <v>43531.589583333334</v>
      </c>
      <c r="J137">
        <v>1.1246100000000001</v>
      </c>
      <c r="N137">
        <v>1.5</v>
      </c>
      <c r="Q137">
        <v>81</v>
      </c>
      <c r="R137" t="s">
        <v>98</v>
      </c>
      <c r="S137">
        <v>1</v>
      </c>
    </row>
    <row r="138" spans="1:19">
      <c r="A138">
        <v>136</v>
      </c>
      <c r="B138" s="444">
        <v>43531.589583333334</v>
      </c>
      <c r="C138" t="s">
        <v>98</v>
      </c>
      <c r="D138">
        <v>0.01</v>
      </c>
      <c r="F138">
        <v>1.12456</v>
      </c>
      <c r="I138" s="444">
        <v>43531.624305555553</v>
      </c>
      <c r="J138">
        <v>1.12307</v>
      </c>
      <c r="N138">
        <v>1.49</v>
      </c>
      <c r="Q138">
        <v>82</v>
      </c>
      <c r="R138" t="s">
        <v>98</v>
      </c>
      <c r="S138">
        <v>1</v>
      </c>
    </row>
    <row r="139" spans="1:19">
      <c r="A139">
        <v>137</v>
      </c>
      <c r="B139" s="444">
        <v>43531.65902777778</v>
      </c>
      <c r="C139" t="s">
        <v>98</v>
      </c>
      <c r="D139">
        <v>0.01</v>
      </c>
      <c r="F139">
        <v>1.1235200000000001</v>
      </c>
      <c r="I139" s="444">
        <v>43531.692361111112</v>
      </c>
      <c r="J139">
        <v>1.1219300000000001</v>
      </c>
      <c r="N139">
        <v>1.59</v>
      </c>
      <c r="Q139">
        <v>83</v>
      </c>
      <c r="R139" t="s">
        <v>98</v>
      </c>
      <c r="S139">
        <v>1</v>
      </c>
    </row>
    <row r="140" spans="1:19">
      <c r="A140">
        <v>138</v>
      </c>
      <c r="B140" s="444">
        <v>43531.692361111112</v>
      </c>
      <c r="C140" t="s">
        <v>98</v>
      </c>
      <c r="D140">
        <v>0.01</v>
      </c>
      <c r="F140">
        <v>1.12188</v>
      </c>
      <c r="I140" s="444">
        <v>43531.819444444445</v>
      </c>
      <c r="J140">
        <v>1.1186700000000001</v>
      </c>
      <c r="N140">
        <v>3.21</v>
      </c>
      <c r="Q140">
        <v>84</v>
      </c>
      <c r="R140" t="s">
        <v>98</v>
      </c>
      <c r="S140">
        <v>1</v>
      </c>
    </row>
    <row r="141" spans="1:19">
      <c r="A141">
        <v>140</v>
      </c>
      <c r="B141" s="444">
        <v>43532.004861111112</v>
      </c>
      <c r="C141" t="s">
        <v>98</v>
      </c>
      <c r="D141">
        <v>0.01</v>
      </c>
      <c r="F141">
        <v>1.1186199999999999</v>
      </c>
      <c r="I141" s="444">
        <v>43545.648611111108</v>
      </c>
      <c r="J141">
        <v>1.1357600000000001</v>
      </c>
      <c r="N141">
        <v>-16.5</v>
      </c>
      <c r="Q141">
        <v>85</v>
      </c>
      <c r="R141" t="s">
        <v>98</v>
      </c>
      <c r="S141">
        <v>8</v>
      </c>
    </row>
    <row r="142" spans="1:19">
      <c r="A142">
        <v>141</v>
      </c>
      <c r="B142" s="444">
        <v>43532.536805555559</v>
      </c>
      <c r="C142" t="s">
        <v>98</v>
      </c>
      <c r="D142">
        <v>0.01</v>
      </c>
      <c r="F142">
        <v>1.12212</v>
      </c>
      <c r="I142" s="444">
        <v>43545.648611111108</v>
      </c>
      <c r="J142">
        <v>1.1357600000000001</v>
      </c>
      <c r="N142">
        <v>-13</v>
      </c>
      <c r="Q142">
        <v>85</v>
      </c>
      <c r="R142" t="s">
        <v>98</v>
      </c>
      <c r="S142">
        <v>8</v>
      </c>
    </row>
    <row r="143" spans="1:19">
      <c r="A143">
        <v>142</v>
      </c>
      <c r="B143" s="444">
        <v>43535.404861111114</v>
      </c>
      <c r="C143" t="s">
        <v>98</v>
      </c>
      <c r="D143">
        <v>0.02</v>
      </c>
      <c r="F143">
        <v>1.1256299999999999</v>
      </c>
      <c r="I143" s="444">
        <v>43545.648611111108</v>
      </c>
      <c r="J143">
        <v>1.1357600000000001</v>
      </c>
      <c r="N143">
        <v>-19.07</v>
      </c>
      <c r="Q143">
        <v>85</v>
      </c>
      <c r="R143" t="s">
        <v>98</v>
      </c>
      <c r="S143">
        <v>8</v>
      </c>
    </row>
    <row r="144" spans="1:19">
      <c r="A144">
        <v>143</v>
      </c>
      <c r="B144" s="444">
        <v>43536.645833333336</v>
      </c>
      <c r="C144" t="s">
        <v>98</v>
      </c>
      <c r="D144">
        <v>0.02</v>
      </c>
      <c r="F144">
        <v>1.12921</v>
      </c>
      <c r="I144" s="444">
        <v>43545.648611111108</v>
      </c>
      <c r="J144">
        <v>1.1357600000000001</v>
      </c>
      <c r="N144">
        <v>-12.01</v>
      </c>
      <c r="Q144">
        <v>85</v>
      </c>
      <c r="R144" t="s">
        <v>98</v>
      </c>
      <c r="S144">
        <v>8</v>
      </c>
    </row>
    <row r="145" spans="1:19">
      <c r="A145">
        <v>146</v>
      </c>
      <c r="B145" s="444">
        <v>43537.791666666664</v>
      </c>
      <c r="C145" t="s">
        <v>98</v>
      </c>
      <c r="D145">
        <v>0.03</v>
      </c>
      <c r="F145">
        <v>1.1329199999999999</v>
      </c>
      <c r="I145" s="444">
        <v>43545.648611111108</v>
      </c>
      <c r="J145">
        <v>1.1357600000000001</v>
      </c>
      <c r="N145">
        <v>-7.03</v>
      </c>
      <c r="Q145">
        <v>85</v>
      </c>
      <c r="R145" t="s">
        <v>98</v>
      </c>
      <c r="S145">
        <v>8</v>
      </c>
    </row>
    <row r="146" spans="1:19">
      <c r="A146">
        <v>149</v>
      </c>
      <c r="B146" s="444">
        <v>43544.503472222219</v>
      </c>
      <c r="C146" t="s">
        <v>98</v>
      </c>
      <c r="D146">
        <v>0.04</v>
      </c>
      <c r="F146">
        <v>1.13646</v>
      </c>
      <c r="I146" s="444">
        <v>43545.648611111108</v>
      </c>
      <c r="J146">
        <v>1.1357600000000001</v>
      </c>
      <c r="N146">
        <v>3.39</v>
      </c>
      <c r="Q146">
        <v>85</v>
      </c>
      <c r="R146" t="s">
        <v>98</v>
      </c>
      <c r="S146">
        <v>8</v>
      </c>
    </row>
    <row r="147" spans="1:19">
      <c r="A147">
        <v>150</v>
      </c>
      <c r="B147" s="444">
        <v>43544.753472222219</v>
      </c>
      <c r="C147" t="s">
        <v>98</v>
      </c>
      <c r="D147">
        <v>0.06</v>
      </c>
      <c r="F147">
        <v>1.1407499999999999</v>
      </c>
      <c r="I147" s="444">
        <v>43545.648611111108</v>
      </c>
      <c r="J147">
        <v>1.1357600000000001</v>
      </c>
      <c r="N147">
        <v>30.83</v>
      </c>
      <c r="Q147">
        <v>85</v>
      </c>
      <c r="R147" t="s">
        <v>98</v>
      </c>
      <c r="S147">
        <v>8</v>
      </c>
    </row>
    <row r="148" spans="1:19">
      <c r="A148">
        <v>153</v>
      </c>
      <c r="B148" s="444">
        <v>43544.775000000001</v>
      </c>
      <c r="C148" t="s">
        <v>98</v>
      </c>
      <c r="D148">
        <v>0.11</v>
      </c>
      <c r="F148">
        <v>1.14425</v>
      </c>
      <c r="I148" s="444">
        <v>43545.648611111108</v>
      </c>
      <c r="J148">
        <v>1.1357600000000001</v>
      </c>
      <c r="N148">
        <v>95.02</v>
      </c>
      <c r="Q148">
        <v>85</v>
      </c>
      <c r="R148" t="s">
        <v>98</v>
      </c>
      <c r="S148">
        <v>8</v>
      </c>
    </row>
    <row r="149" spans="1:19">
      <c r="A149">
        <v>144</v>
      </c>
      <c r="B149" s="444">
        <v>43536.811111111114</v>
      </c>
      <c r="C149" t="s">
        <v>97</v>
      </c>
      <c r="D149">
        <v>0.01</v>
      </c>
      <c r="F149">
        <v>1.1303000000000001</v>
      </c>
      <c r="I149" s="444">
        <v>43537.788888888892</v>
      </c>
      <c r="J149">
        <v>1.13243</v>
      </c>
      <c r="N149">
        <v>1.99</v>
      </c>
      <c r="Q149">
        <v>86</v>
      </c>
      <c r="R149" t="s">
        <v>97</v>
      </c>
      <c r="S149">
        <v>1</v>
      </c>
    </row>
    <row r="150" spans="1:19">
      <c r="A150">
        <v>145</v>
      </c>
      <c r="B150" s="444">
        <v>43537.788888888892</v>
      </c>
      <c r="C150" t="s">
        <v>97</v>
      </c>
      <c r="D150">
        <v>0.01</v>
      </c>
      <c r="F150">
        <v>1.1324799999999999</v>
      </c>
      <c r="I150" s="444">
        <v>43539.593055555553</v>
      </c>
      <c r="J150">
        <v>1.1340399999999999</v>
      </c>
      <c r="N150">
        <v>0.99</v>
      </c>
      <c r="Q150">
        <v>87</v>
      </c>
      <c r="R150" t="s">
        <v>97</v>
      </c>
      <c r="S150">
        <v>1</v>
      </c>
    </row>
    <row r="151" spans="1:19">
      <c r="A151">
        <v>147</v>
      </c>
      <c r="B151" s="444">
        <v>43539.593055555553</v>
      </c>
      <c r="C151" t="s">
        <v>97</v>
      </c>
      <c r="D151">
        <v>0.01</v>
      </c>
      <c r="F151">
        <v>1.1341399999999999</v>
      </c>
      <c r="I151" s="444">
        <v>43542.468055555553</v>
      </c>
      <c r="J151">
        <v>1.1356900000000001</v>
      </c>
      <c r="N151">
        <v>1.41</v>
      </c>
      <c r="Q151">
        <v>88</v>
      </c>
      <c r="R151" t="s">
        <v>97</v>
      </c>
      <c r="S151">
        <v>1</v>
      </c>
    </row>
    <row r="152" spans="1:19">
      <c r="A152">
        <v>148</v>
      </c>
      <c r="B152" s="444">
        <v>43543.334722222222</v>
      </c>
      <c r="C152" t="s">
        <v>97</v>
      </c>
      <c r="D152">
        <v>0.01</v>
      </c>
      <c r="F152">
        <v>1.1351199999999999</v>
      </c>
      <c r="I152" s="444">
        <v>43544.750694444447</v>
      </c>
      <c r="J152">
        <v>1.13771</v>
      </c>
      <c r="N152">
        <v>2.4500000000000002</v>
      </c>
      <c r="Q152">
        <v>89</v>
      </c>
      <c r="R152" t="s">
        <v>97</v>
      </c>
      <c r="S152">
        <v>1</v>
      </c>
    </row>
    <row r="153" spans="1:19">
      <c r="A153">
        <v>151</v>
      </c>
      <c r="B153" s="444">
        <v>43544.754861111112</v>
      </c>
      <c r="C153" t="s">
        <v>97</v>
      </c>
      <c r="D153">
        <v>0.01</v>
      </c>
      <c r="F153">
        <v>1.1412199999999999</v>
      </c>
      <c r="I153" s="444">
        <v>43544.774305555555</v>
      </c>
      <c r="J153">
        <v>1.14394</v>
      </c>
      <c r="N153">
        <v>2.72</v>
      </c>
      <c r="Q153">
        <v>90</v>
      </c>
      <c r="R153" t="s">
        <v>97</v>
      </c>
      <c r="S153">
        <v>1</v>
      </c>
    </row>
    <row r="154" spans="1:19">
      <c r="A154">
        <v>152</v>
      </c>
      <c r="B154" s="444">
        <v>43544.774305555555</v>
      </c>
      <c r="C154" t="s">
        <v>97</v>
      </c>
      <c r="D154">
        <v>0.01</v>
      </c>
      <c r="F154">
        <v>1.14401</v>
      </c>
      <c r="I154" s="444">
        <v>43567.36041666667</v>
      </c>
      <c r="J154">
        <v>1.1307199999999999</v>
      </c>
      <c r="N154">
        <v>-16.88</v>
      </c>
      <c r="Q154">
        <v>91</v>
      </c>
      <c r="R154" t="s">
        <v>97</v>
      </c>
      <c r="S154">
        <v>7</v>
      </c>
    </row>
    <row r="155" spans="1:19">
      <c r="A155">
        <v>154</v>
      </c>
      <c r="B155" s="444">
        <v>43545.345833333333</v>
      </c>
      <c r="C155" t="s">
        <v>97</v>
      </c>
      <c r="D155">
        <v>0.01</v>
      </c>
      <c r="F155">
        <v>1.1403799999999999</v>
      </c>
      <c r="I155" s="444">
        <v>43567.36041666667</v>
      </c>
      <c r="J155">
        <v>1.1307199999999999</v>
      </c>
      <c r="N155">
        <v>-12.82</v>
      </c>
      <c r="Q155">
        <v>91</v>
      </c>
      <c r="R155" t="s">
        <v>97</v>
      </c>
      <c r="S155">
        <v>7</v>
      </c>
    </row>
    <row r="156" spans="1:19">
      <c r="A156">
        <v>155</v>
      </c>
      <c r="B156" s="444">
        <v>43545.62222222222</v>
      </c>
      <c r="C156" t="s">
        <v>97</v>
      </c>
      <c r="D156">
        <v>0.02</v>
      </c>
      <c r="F156">
        <v>1.13662</v>
      </c>
      <c r="I156" s="444">
        <v>43567.36041666667</v>
      </c>
      <c r="J156">
        <v>1.1307199999999999</v>
      </c>
      <c r="N156">
        <v>-18.12</v>
      </c>
      <c r="Q156">
        <v>91</v>
      </c>
      <c r="R156" t="s">
        <v>97</v>
      </c>
      <c r="S156">
        <v>7</v>
      </c>
    </row>
    <row r="157" spans="1:19">
      <c r="A157">
        <v>157</v>
      </c>
      <c r="B157" s="444">
        <v>43546.35833333333</v>
      </c>
      <c r="C157" t="s">
        <v>97</v>
      </c>
      <c r="D157">
        <v>0.02</v>
      </c>
      <c r="F157">
        <v>1.13151</v>
      </c>
      <c r="I157" s="444">
        <v>43567.36041666667</v>
      </c>
      <c r="J157">
        <v>1.1307199999999999</v>
      </c>
      <c r="N157">
        <v>-7.61</v>
      </c>
      <c r="Q157">
        <v>91</v>
      </c>
      <c r="R157" t="s">
        <v>97</v>
      </c>
      <c r="S157">
        <v>7</v>
      </c>
    </row>
    <row r="158" spans="1:19">
      <c r="A158">
        <v>161</v>
      </c>
      <c r="B158" s="444">
        <v>43546.617361111108</v>
      </c>
      <c r="C158" t="s">
        <v>97</v>
      </c>
      <c r="D158">
        <v>0.03</v>
      </c>
      <c r="F158">
        <v>1.1279999999999999</v>
      </c>
      <c r="I158" s="444">
        <v>43567.36041666667</v>
      </c>
      <c r="J158">
        <v>1.1307199999999999</v>
      </c>
      <c r="N158">
        <v>-0.88</v>
      </c>
      <c r="Q158">
        <v>91</v>
      </c>
      <c r="R158" t="s">
        <v>97</v>
      </c>
      <c r="S158">
        <v>7</v>
      </c>
    </row>
    <row r="159" spans="1:19">
      <c r="A159">
        <v>168</v>
      </c>
      <c r="B159" s="444">
        <v>43551.628472222219</v>
      </c>
      <c r="C159" t="s">
        <v>97</v>
      </c>
      <c r="D159">
        <v>0.04</v>
      </c>
      <c r="F159">
        <v>1.1243700000000001</v>
      </c>
      <c r="I159" s="444">
        <v>43567.36041666667</v>
      </c>
      <c r="J159">
        <v>1.1307199999999999</v>
      </c>
      <c r="N159">
        <v>15.06</v>
      </c>
      <c r="Q159">
        <v>91</v>
      </c>
      <c r="R159" t="s">
        <v>97</v>
      </c>
      <c r="S159">
        <v>7</v>
      </c>
    </row>
    <row r="160" spans="1:19">
      <c r="A160">
        <v>171</v>
      </c>
      <c r="B160" s="444">
        <v>43556.668749999997</v>
      </c>
      <c r="C160" t="s">
        <v>97</v>
      </c>
      <c r="D160">
        <v>0.06</v>
      </c>
      <c r="F160">
        <v>1.12079</v>
      </c>
      <c r="I160" s="444">
        <v>43567.36041666667</v>
      </c>
      <c r="J160">
        <v>1.1307199999999999</v>
      </c>
      <c r="N160">
        <v>48.38</v>
      </c>
      <c r="Q160">
        <v>91</v>
      </c>
      <c r="R160" t="s">
        <v>97</v>
      </c>
      <c r="S160">
        <v>7</v>
      </c>
    </row>
    <row r="161" spans="1:19">
      <c r="A161">
        <v>156</v>
      </c>
      <c r="B161" s="444">
        <v>43545.648611111108</v>
      </c>
      <c r="C161" t="s">
        <v>98</v>
      </c>
      <c r="D161">
        <v>0.01</v>
      </c>
      <c r="F161">
        <v>1.1356900000000001</v>
      </c>
      <c r="I161" s="444">
        <v>43546.355555555558</v>
      </c>
      <c r="J161">
        <v>1.1329800000000001</v>
      </c>
      <c r="N161">
        <v>2.76</v>
      </c>
      <c r="Q161">
        <v>92</v>
      </c>
      <c r="R161" t="s">
        <v>98</v>
      </c>
      <c r="S161">
        <v>1</v>
      </c>
    </row>
    <row r="162" spans="1:19">
      <c r="A162">
        <v>158</v>
      </c>
      <c r="B162" s="444">
        <v>43546.359027777777</v>
      </c>
      <c r="C162" t="s">
        <v>98</v>
      </c>
      <c r="D162">
        <v>0.01</v>
      </c>
      <c r="F162">
        <v>1.1311899999999999</v>
      </c>
      <c r="I162" s="444">
        <v>43546.365972222222</v>
      </c>
      <c r="J162">
        <v>1.12941</v>
      </c>
      <c r="N162">
        <v>1.78</v>
      </c>
      <c r="Q162">
        <v>93</v>
      </c>
      <c r="R162" t="s">
        <v>98</v>
      </c>
      <c r="S162">
        <v>1</v>
      </c>
    </row>
    <row r="163" spans="1:19">
      <c r="A163">
        <v>159</v>
      </c>
      <c r="B163" s="444">
        <v>43546.384027777778</v>
      </c>
      <c r="C163" t="s">
        <v>98</v>
      </c>
      <c r="D163">
        <v>0.01</v>
      </c>
      <c r="F163">
        <v>1.13052</v>
      </c>
      <c r="I163" s="444">
        <v>43546.601388888892</v>
      </c>
      <c r="J163">
        <v>1.1290100000000001</v>
      </c>
      <c r="N163">
        <v>1.51</v>
      </c>
      <c r="Q163">
        <v>94</v>
      </c>
      <c r="R163" t="s">
        <v>98</v>
      </c>
      <c r="S163">
        <v>1</v>
      </c>
    </row>
    <row r="164" spans="1:19">
      <c r="A164">
        <v>160</v>
      </c>
      <c r="B164" s="444">
        <v>43546.601388888892</v>
      </c>
      <c r="C164" t="s">
        <v>98</v>
      </c>
      <c r="D164">
        <v>0.01</v>
      </c>
      <c r="F164">
        <v>1.12897</v>
      </c>
      <c r="I164" s="444">
        <v>43550.534722222219</v>
      </c>
      <c r="J164">
        <v>1.1292</v>
      </c>
      <c r="N164">
        <v>-0.13</v>
      </c>
      <c r="Q164">
        <v>95</v>
      </c>
      <c r="R164" t="s">
        <v>98</v>
      </c>
      <c r="S164">
        <v>2</v>
      </c>
    </row>
    <row r="165" spans="1:19">
      <c r="A165">
        <v>162</v>
      </c>
      <c r="B165" s="444">
        <v>43549.552083333336</v>
      </c>
      <c r="C165" t="s">
        <v>98</v>
      </c>
      <c r="D165">
        <v>0.01</v>
      </c>
      <c r="F165">
        <v>1.1324700000000001</v>
      </c>
      <c r="I165" s="444">
        <v>43550.534722222219</v>
      </c>
      <c r="J165">
        <v>1.1292</v>
      </c>
      <c r="N165">
        <v>3.32</v>
      </c>
      <c r="Q165">
        <v>95</v>
      </c>
      <c r="R165" t="s">
        <v>98</v>
      </c>
      <c r="S165">
        <v>2</v>
      </c>
    </row>
    <row r="166" spans="1:19">
      <c r="A166">
        <v>163</v>
      </c>
      <c r="B166" s="444">
        <v>43550.552777777775</v>
      </c>
      <c r="C166" t="s">
        <v>98</v>
      </c>
      <c r="D166">
        <v>0.01</v>
      </c>
      <c r="F166">
        <v>1.12886</v>
      </c>
      <c r="I166" s="444">
        <v>43550.817361111112</v>
      </c>
      <c r="J166">
        <v>1.12731</v>
      </c>
      <c r="N166">
        <v>1.55</v>
      </c>
      <c r="Q166">
        <v>96</v>
      </c>
      <c r="R166" t="s">
        <v>98</v>
      </c>
      <c r="S166">
        <v>1</v>
      </c>
    </row>
    <row r="167" spans="1:19">
      <c r="A167">
        <v>164</v>
      </c>
      <c r="B167" s="444">
        <v>43550.830555555556</v>
      </c>
      <c r="C167" t="s">
        <v>98</v>
      </c>
      <c r="D167">
        <v>0.01</v>
      </c>
      <c r="F167">
        <v>1.12677</v>
      </c>
      <c r="I167" s="444">
        <v>43551.091666666667</v>
      </c>
      <c r="J167">
        <v>1.1253500000000001</v>
      </c>
      <c r="N167">
        <v>1.47</v>
      </c>
      <c r="Q167">
        <v>97</v>
      </c>
      <c r="R167" t="s">
        <v>98</v>
      </c>
      <c r="S167">
        <v>1</v>
      </c>
    </row>
    <row r="168" spans="1:19">
      <c r="A168">
        <v>165</v>
      </c>
      <c r="B168" s="444">
        <v>43551.328472222223</v>
      </c>
      <c r="C168" t="s">
        <v>98</v>
      </c>
      <c r="D168">
        <v>0.01</v>
      </c>
      <c r="F168">
        <v>1.12473</v>
      </c>
      <c r="I168" s="444">
        <v>43551.572916666664</v>
      </c>
      <c r="J168">
        <v>1.1250199999999999</v>
      </c>
      <c r="N168">
        <v>-0.28999999999999998</v>
      </c>
      <c r="Q168">
        <v>98</v>
      </c>
      <c r="R168" t="s">
        <v>98</v>
      </c>
      <c r="S168">
        <v>2</v>
      </c>
    </row>
    <row r="169" spans="1:19">
      <c r="A169">
        <v>166</v>
      </c>
      <c r="B169" s="444">
        <v>43551.404166666667</v>
      </c>
      <c r="C169" t="s">
        <v>98</v>
      </c>
      <c r="D169">
        <v>0.01</v>
      </c>
      <c r="F169">
        <v>1.1282300000000001</v>
      </c>
      <c r="I169" s="444">
        <v>43551.572916666664</v>
      </c>
      <c r="J169">
        <v>1.1250199999999999</v>
      </c>
      <c r="N169">
        <v>3.21</v>
      </c>
      <c r="Q169">
        <v>98</v>
      </c>
      <c r="R169" t="s">
        <v>98</v>
      </c>
      <c r="S169">
        <v>2</v>
      </c>
    </row>
    <row r="170" spans="1:19">
      <c r="A170">
        <v>167</v>
      </c>
      <c r="B170" s="444">
        <v>43551.584722222222</v>
      </c>
      <c r="C170" t="s">
        <v>98</v>
      </c>
      <c r="D170">
        <v>0.01</v>
      </c>
      <c r="F170">
        <v>1.1254500000000001</v>
      </c>
      <c r="I170" s="444">
        <v>43552.333333333336</v>
      </c>
      <c r="J170">
        <v>1.1238600000000001</v>
      </c>
      <c r="N170">
        <v>1.74</v>
      </c>
      <c r="Q170">
        <v>99</v>
      </c>
      <c r="R170" t="s">
        <v>98</v>
      </c>
      <c r="S170">
        <v>1</v>
      </c>
    </row>
    <row r="171" spans="1:19">
      <c r="A171">
        <v>169</v>
      </c>
      <c r="B171" s="444">
        <v>43552.333333333336</v>
      </c>
      <c r="C171" t="s">
        <v>98</v>
      </c>
      <c r="D171">
        <v>0.01</v>
      </c>
      <c r="F171">
        <v>1.1237900000000001</v>
      </c>
      <c r="I171" s="444">
        <v>43552.526388888888</v>
      </c>
      <c r="J171">
        <v>1.12229</v>
      </c>
      <c r="N171">
        <v>1.5</v>
      </c>
      <c r="Q171">
        <v>100</v>
      </c>
      <c r="R171" t="s">
        <v>98</v>
      </c>
      <c r="S171">
        <v>1</v>
      </c>
    </row>
    <row r="172" spans="1:19">
      <c r="A172">
        <v>170</v>
      </c>
      <c r="B172" s="444">
        <v>43552.527083333334</v>
      </c>
      <c r="C172" t="s">
        <v>98</v>
      </c>
      <c r="D172">
        <v>0.01</v>
      </c>
      <c r="F172">
        <v>1.1222799999999999</v>
      </c>
      <c r="I172" s="444">
        <v>43556.669444444444</v>
      </c>
      <c r="J172">
        <v>1.1207</v>
      </c>
      <c r="N172">
        <v>1.68</v>
      </c>
      <c r="Q172">
        <v>101</v>
      </c>
      <c r="R172" t="s">
        <v>98</v>
      </c>
      <c r="S172">
        <v>1</v>
      </c>
    </row>
    <row r="173" spans="1:19">
      <c r="A173">
        <v>172</v>
      </c>
      <c r="B173" s="444">
        <v>43556.669444444444</v>
      </c>
      <c r="C173" t="s">
        <v>98</v>
      </c>
      <c r="D173">
        <v>0.01</v>
      </c>
      <c r="F173">
        <v>1.12066</v>
      </c>
      <c r="I173" s="444">
        <v>43557.604861111111</v>
      </c>
      <c r="J173">
        <v>1.11897</v>
      </c>
      <c r="N173">
        <v>1.74</v>
      </c>
      <c r="Q173">
        <v>102</v>
      </c>
      <c r="R173" t="s">
        <v>98</v>
      </c>
      <c r="S173">
        <v>1</v>
      </c>
    </row>
    <row r="174" spans="1:19">
      <c r="A174">
        <v>173</v>
      </c>
      <c r="B174" s="444">
        <v>43557.605555555558</v>
      </c>
      <c r="C174" t="s">
        <v>98</v>
      </c>
      <c r="D174">
        <v>0.01</v>
      </c>
      <c r="F174">
        <v>1.1187100000000001</v>
      </c>
      <c r="I174" s="444">
        <v>43573.677083333336</v>
      </c>
      <c r="J174">
        <v>1.12331</v>
      </c>
      <c r="N174">
        <v>-3.71</v>
      </c>
      <c r="Q174">
        <v>103</v>
      </c>
      <c r="R174" t="s">
        <v>98</v>
      </c>
      <c r="S174">
        <v>4</v>
      </c>
    </row>
    <row r="175" spans="1:19">
      <c r="A175">
        <v>174</v>
      </c>
      <c r="B175" s="444">
        <v>43558.076388888891</v>
      </c>
      <c r="C175" t="s">
        <v>98</v>
      </c>
      <c r="D175">
        <v>0.01</v>
      </c>
      <c r="F175">
        <v>1.1223399999999999</v>
      </c>
      <c r="I175" s="444">
        <v>43573.677083333336</v>
      </c>
      <c r="J175">
        <v>1.12331</v>
      </c>
      <c r="N175">
        <v>-0.13</v>
      </c>
      <c r="Q175">
        <v>103</v>
      </c>
      <c r="R175" t="s">
        <v>98</v>
      </c>
      <c r="S175">
        <v>4</v>
      </c>
    </row>
    <row r="176" spans="1:19">
      <c r="A176">
        <v>175</v>
      </c>
      <c r="B176" s="444">
        <v>43563.530555555553</v>
      </c>
      <c r="C176" t="s">
        <v>98</v>
      </c>
      <c r="D176">
        <v>0.02</v>
      </c>
      <c r="F176">
        <v>1.12584</v>
      </c>
      <c r="I176" s="444">
        <v>43573.677083333336</v>
      </c>
      <c r="J176">
        <v>1.12331</v>
      </c>
      <c r="N176">
        <v>6.25</v>
      </c>
      <c r="Q176">
        <v>103</v>
      </c>
      <c r="R176" t="s">
        <v>98</v>
      </c>
      <c r="S176">
        <v>4</v>
      </c>
    </row>
    <row r="177" spans="1:19">
      <c r="A177">
        <v>176</v>
      </c>
      <c r="B177" s="444">
        <v>43567.147222222222</v>
      </c>
      <c r="C177" t="s">
        <v>98</v>
      </c>
      <c r="D177">
        <v>0.02</v>
      </c>
      <c r="F177">
        <v>1.12934</v>
      </c>
      <c r="I177" s="444">
        <v>43573.677083333336</v>
      </c>
      <c r="J177">
        <v>1.12331</v>
      </c>
      <c r="N177">
        <v>12.65</v>
      </c>
      <c r="Q177">
        <v>103</v>
      </c>
      <c r="R177" t="s">
        <v>98</v>
      </c>
      <c r="S177">
        <v>4</v>
      </c>
    </row>
    <row r="178" spans="1:19">
      <c r="A178">
        <v>177</v>
      </c>
      <c r="B178" s="444">
        <v>43567.361111111109</v>
      </c>
      <c r="C178" t="s">
        <v>97</v>
      </c>
      <c r="D178">
        <v>0.01</v>
      </c>
      <c r="F178">
        <v>1.1308400000000001</v>
      </c>
      <c r="I178" s="444">
        <v>43567.54583333333</v>
      </c>
      <c r="J178">
        <v>1.1323300000000001</v>
      </c>
      <c r="N178">
        <v>1.49</v>
      </c>
      <c r="Q178">
        <v>104</v>
      </c>
      <c r="R178" t="s">
        <v>97</v>
      </c>
      <c r="S178">
        <v>1</v>
      </c>
    </row>
    <row r="179" spans="1:19">
      <c r="A179">
        <v>178</v>
      </c>
      <c r="B179" s="444">
        <v>43567.592361111114</v>
      </c>
      <c r="C179" t="s">
        <v>97</v>
      </c>
      <c r="D179">
        <v>0.01</v>
      </c>
      <c r="F179">
        <v>1.13191</v>
      </c>
      <c r="I179" s="444">
        <v>43572.310416666667</v>
      </c>
      <c r="J179">
        <v>1.1316900000000001</v>
      </c>
      <c r="N179">
        <v>-0.65</v>
      </c>
      <c r="Q179">
        <v>105</v>
      </c>
      <c r="R179" t="s">
        <v>97</v>
      </c>
      <c r="S179">
        <v>2</v>
      </c>
    </row>
    <row r="180" spans="1:19">
      <c r="A180">
        <v>179</v>
      </c>
      <c r="B180" s="444">
        <v>43571.385416666664</v>
      </c>
      <c r="C180" t="s">
        <v>97</v>
      </c>
      <c r="D180">
        <v>0.01</v>
      </c>
      <c r="F180">
        <v>1.1284000000000001</v>
      </c>
      <c r="I180" s="444">
        <v>43572.310416666667</v>
      </c>
      <c r="J180">
        <v>1.1316900000000001</v>
      </c>
      <c r="N180">
        <v>3.15</v>
      </c>
      <c r="Q180">
        <v>105</v>
      </c>
      <c r="R180" t="s">
        <v>97</v>
      </c>
      <c r="S180">
        <v>2</v>
      </c>
    </row>
    <row r="181" spans="1:19">
      <c r="A181">
        <v>180</v>
      </c>
      <c r="B181" s="444">
        <v>43572.318749999999</v>
      </c>
      <c r="C181" t="s">
        <v>97</v>
      </c>
      <c r="D181">
        <v>0.01</v>
      </c>
      <c r="F181">
        <v>1.1323799999999999</v>
      </c>
      <c r="I181" s="444">
        <v>43585.359722222223</v>
      </c>
      <c r="J181">
        <v>1.1203099999999999</v>
      </c>
      <c r="N181">
        <v>-13.94</v>
      </c>
      <c r="Q181">
        <v>106</v>
      </c>
      <c r="R181" t="s">
        <v>97</v>
      </c>
      <c r="S181">
        <v>6</v>
      </c>
    </row>
    <row r="182" spans="1:19">
      <c r="A182">
        <v>181</v>
      </c>
      <c r="B182" s="444">
        <v>43573.315972222219</v>
      </c>
      <c r="C182" t="s">
        <v>97</v>
      </c>
      <c r="D182">
        <v>0.01</v>
      </c>
      <c r="F182">
        <v>1.1267</v>
      </c>
      <c r="I182" s="444">
        <v>43585.359722222223</v>
      </c>
      <c r="J182">
        <v>1.1203099999999999</v>
      </c>
      <c r="N182">
        <v>-7.83</v>
      </c>
      <c r="Q182">
        <v>106</v>
      </c>
      <c r="R182" t="s">
        <v>97</v>
      </c>
      <c r="S182">
        <v>6</v>
      </c>
    </row>
    <row r="183" spans="1:19">
      <c r="A183">
        <v>183</v>
      </c>
      <c r="B183" s="444">
        <v>43573.682638888888</v>
      </c>
      <c r="C183" t="s">
        <v>97</v>
      </c>
      <c r="D183">
        <v>0.02</v>
      </c>
      <c r="F183">
        <v>1.12317</v>
      </c>
      <c r="I183" s="444">
        <v>43585.359722222223</v>
      </c>
      <c r="J183">
        <v>1.1203099999999999</v>
      </c>
      <c r="N183">
        <v>-8.59</v>
      </c>
      <c r="Q183">
        <v>106</v>
      </c>
      <c r="R183" t="s">
        <v>97</v>
      </c>
      <c r="S183">
        <v>6</v>
      </c>
    </row>
    <row r="184" spans="1:19">
      <c r="A184">
        <v>186</v>
      </c>
      <c r="B184" s="444">
        <v>43578.605555555558</v>
      </c>
      <c r="C184" t="s">
        <v>97</v>
      </c>
      <c r="D184">
        <v>0.02</v>
      </c>
      <c r="F184">
        <v>1.11955</v>
      </c>
      <c r="I184" s="444">
        <v>43585.359722222223</v>
      </c>
      <c r="J184">
        <v>1.1203099999999999</v>
      </c>
      <c r="N184">
        <v>-0.49</v>
      </c>
      <c r="Q184">
        <v>106</v>
      </c>
      <c r="R184" t="s">
        <v>97</v>
      </c>
      <c r="S184">
        <v>6</v>
      </c>
    </row>
    <row r="185" spans="1:19">
      <c r="A185">
        <v>189</v>
      </c>
      <c r="B185" s="444">
        <v>43579.706250000003</v>
      </c>
      <c r="C185" t="s">
        <v>97</v>
      </c>
      <c r="D185">
        <v>0.03</v>
      </c>
      <c r="F185">
        <v>1.1160399999999999</v>
      </c>
      <c r="I185" s="444">
        <v>43585.359722222223</v>
      </c>
      <c r="J185">
        <v>1.1203099999999999</v>
      </c>
      <c r="N185">
        <v>10.23</v>
      </c>
      <c r="Q185">
        <v>106</v>
      </c>
      <c r="R185" t="s">
        <v>97</v>
      </c>
      <c r="S185">
        <v>6</v>
      </c>
    </row>
    <row r="186" spans="1:19">
      <c r="A186">
        <v>192</v>
      </c>
      <c r="B186" s="444">
        <v>43580.47152777778</v>
      </c>
      <c r="C186" t="s">
        <v>97</v>
      </c>
      <c r="D186">
        <v>0.04</v>
      </c>
      <c r="F186">
        <v>1.11252</v>
      </c>
      <c r="I186" s="444">
        <v>43585.359722222223</v>
      </c>
      <c r="J186">
        <v>1.1203099999999999</v>
      </c>
      <c r="N186">
        <v>29.44</v>
      </c>
      <c r="Q186">
        <v>106</v>
      </c>
      <c r="R186" t="s">
        <v>97</v>
      </c>
      <c r="S186">
        <v>6</v>
      </c>
    </row>
    <row r="187" spans="1:19">
      <c r="A187">
        <v>182</v>
      </c>
      <c r="B187" s="444">
        <v>43573.677083333336</v>
      </c>
      <c r="C187" t="s">
        <v>98</v>
      </c>
      <c r="D187">
        <v>0.01</v>
      </c>
      <c r="F187">
        <v>1.1232500000000001</v>
      </c>
      <c r="I187" s="444">
        <v>43578.543055555558</v>
      </c>
      <c r="J187">
        <v>1.1215599999999999</v>
      </c>
      <c r="N187">
        <v>1.84</v>
      </c>
      <c r="Q187">
        <v>107</v>
      </c>
      <c r="R187" t="s">
        <v>98</v>
      </c>
      <c r="S187">
        <v>1</v>
      </c>
    </row>
    <row r="188" spans="1:19">
      <c r="A188">
        <v>184</v>
      </c>
      <c r="B188" s="444">
        <v>43578.543055555558</v>
      </c>
      <c r="C188" t="s">
        <v>98</v>
      </c>
      <c r="D188">
        <v>0.01</v>
      </c>
      <c r="F188">
        <v>1.1215200000000001</v>
      </c>
      <c r="I188" s="444">
        <v>43578.603472222225</v>
      </c>
      <c r="J188">
        <v>1.1198300000000001</v>
      </c>
      <c r="N188">
        <v>1.69</v>
      </c>
      <c r="Q188">
        <v>108</v>
      </c>
      <c r="R188" t="s">
        <v>98</v>
      </c>
      <c r="S188">
        <v>1</v>
      </c>
    </row>
    <row r="189" spans="1:19">
      <c r="A189">
        <v>185</v>
      </c>
      <c r="B189" s="444">
        <v>43578.603472222225</v>
      </c>
      <c r="C189" t="s">
        <v>98</v>
      </c>
      <c r="D189">
        <v>0.01</v>
      </c>
      <c r="F189">
        <v>1.11981</v>
      </c>
      <c r="I189" s="444">
        <v>43579.551388888889</v>
      </c>
      <c r="J189">
        <v>1.11826</v>
      </c>
      <c r="N189">
        <v>1.6</v>
      </c>
      <c r="Q189">
        <v>109</v>
      </c>
      <c r="R189" t="s">
        <v>98</v>
      </c>
      <c r="S189">
        <v>1</v>
      </c>
    </row>
    <row r="190" spans="1:19">
      <c r="A190">
        <v>187</v>
      </c>
      <c r="B190" s="444">
        <v>43579.551388888889</v>
      </c>
      <c r="C190" t="s">
        <v>98</v>
      </c>
      <c r="D190">
        <v>0.01</v>
      </c>
      <c r="F190">
        <v>1.11822</v>
      </c>
      <c r="I190" s="444">
        <v>43579.688194444447</v>
      </c>
      <c r="J190">
        <v>1.11669</v>
      </c>
      <c r="N190">
        <v>1.53</v>
      </c>
      <c r="Q190">
        <v>110</v>
      </c>
      <c r="R190" t="s">
        <v>98</v>
      </c>
      <c r="S190">
        <v>1</v>
      </c>
    </row>
    <row r="191" spans="1:19">
      <c r="A191">
        <v>188</v>
      </c>
      <c r="B191" s="444">
        <v>43579.688194444447</v>
      </c>
      <c r="C191" t="s">
        <v>98</v>
      </c>
      <c r="D191">
        <v>0.01</v>
      </c>
      <c r="F191">
        <v>1.11663</v>
      </c>
      <c r="I191" s="444">
        <v>43579.779861111114</v>
      </c>
      <c r="J191">
        <v>1.1150100000000001</v>
      </c>
      <c r="N191">
        <v>1.62</v>
      </c>
      <c r="Q191">
        <v>111</v>
      </c>
      <c r="R191" t="s">
        <v>98</v>
      </c>
      <c r="S191">
        <v>1</v>
      </c>
    </row>
    <row r="192" spans="1:19">
      <c r="A192">
        <v>190</v>
      </c>
      <c r="B192" s="444">
        <v>43579.786111111112</v>
      </c>
      <c r="C192" t="s">
        <v>98</v>
      </c>
      <c r="D192">
        <v>0.01</v>
      </c>
      <c r="F192">
        <v>1.1148100000000001</v>
      </c>
      <c r="I192" s="444">
        <v>43580.405555555553</v>
      </c>
      <c r="J192">
        <v>1.11334</v>
      </c>
      <c r="N192">
        <v>1.62</v>
      </c>
      <c r="Q192">
        <v>112</v>
      </c>
      <c r="R192" t="s">
        <v>98</v>
      </c>
      <c r="S192">
        <v>1</v>
      </c>
    </row>
    <row r="193" spans="1:19">
      <c r="A193">
        <v>191</v>
      </c>
      <c r="B193" s="444">
        <v>43580.405555555553</v>
      </c>
      <c r="C193" t="s">
        <v>98</v>
      </c>
      <c r="D193">
        <v>0.01</v>
      </c>
      <c r="F193">
        <v>1.11331</v>
      </c>
      <c r="I193" s="444">
        <v>43587.570833333331</v>
      </c>
      <c r="J193">
        <v>1.11829</v>
      </c>
      <c r="N193">
        <v>-4.63</v>
      </c>
      <c r="Q193">
        <v>113</v>
      </c>
      <c r="R193" t="s">
        <v>98</v>
      </c>
      <c r="S193">
        <v>4</v>
      </c>
    </row>
    <row r="194" spans="1:19">
      <c r="A194">
        <v>193</v>
      </c>
      <c r="B194" s="444">
        <v>43581.602777777778</v>
      </c>
      <c r="C194" t="s">
        <v>98</v>
      </c>
      <c r="D194">
        <v>0.01</v>
      </c>
      <c r="F194">
        <v>1.1168100000000001</v>
      </c>
      <c r="I194" s="444">
        <v>43587.570833333331</v>
      </c>
      <c r="J194">
        <v>1.11829</v>
      </c>
      <c r="N194">
        <v>-1.18</v>
      </c>
      <c r="Q194">
        <v>113</v>
      </c>
      <c r="R194" t="s">
        <v>98</v>
      </c>
      <c r="S194">
        <v>4</v>
      </c>
    </row>
    <row r="195" spans="1:19">
      <c r="A195">
        <v>194</v>
      </c>
      <c r="B195" s="444">
        <v>43585.355555555558</v>
      </c>
      <c r="C195" t="s">
        <v>98</v>
      </c>
      <c r="D195">
        <v>0.02</v>
      </c>
      <c r="F195">
        <v>1.1203399999999999</v>
      </c>
      <c r="I195" s="444">
        <v>43587.570833333331</v>
      </c>
      <c r="J195">
        <v>1.11829</v>
      </c>
      <c r="N195">
        <v>4.5</v>
      </c>
      <c r="Q195">
        <v>113</v>
      </c>
      <c r="R195" t="s">
        <v>98</v>
      </c>
      <c r="S195">
        <v>4</v>
      </c>
    </row>
    <row r="196" spans="1:19">
      <c r="A196">
        <v>196</v>
      </c>
      <c r="B196" s="444">
        <v>43586.401388888888</v>
      </c>
      <c r="C196" t="s">
        <v>98</v>
      </c>
      <c r="D196">
        <v>0.02</v>
      </c>
      <c r="F196">
        <v>1.12388</v>
      </c>
      <c r="I196" s="444">
        <v>43587.570833333331</v>
      </c>
      <c r="J196">
        <v>1.11829</v>
      </c>
      <c r="N196">
        <v>11.48</v>
      </c>
      <c r="Q196">
        <v>113</v>
      </c>
      <c r="R196" t="s">
        <v>98</v>
      </c>
      <c r="S196">
        <v>4</v>
      </c>
    </row>
    <row r="197" spans="1:19">
      <c r="A197">
        <v>195</v>
      </c>
      <c r="B197" s="444">
        <v>43585.500694444447</v>
      </c>
      <c r="C197" t="s">
        <v>97</v>
      </c>
      <c r="D197">
        <v>0.01</v>
      </c>
      <c r="F197">
        <v>1.12239</v>
      </c>
      <c r="I197" s="444">
        <v>43586.404861111114</v>
      </c>
      <c r="J197">
        <v>1.1238999999999999</v>
      </c>
      <c r="N197">
        <v>1.37</v>
      </c>
      <c r="Q197">
        <v>114</v>
      </c>
      <c r="R197" t="s">
        <v>97</v>
      </c>
      <c r="S197">
        <v>1</v>
      </c>
    </row>
    <row r="198" spans="1:19">
      <c r="A198">
        <v>197</v>
      </c>
      <c r="B198" s="444">
        <v>43586.59652777778</v>
      </c>
      <c r="C198" t="s">
        <v>97</v>
      </c>
      <c r="D198">
        <v>0.01</v>
      </c>
      <c r="F198">
        <v>1.12473</v>
      </c>
      <c r="I198" s="444">
        <v>43586.761805555558</v>
      </c>
      <c r="J198">
        <v>1.1262399999999999</v>
      </c>
      <c r="N198">
        <v>1.51</v>
      </c>
      <c r="Q198">
        <v>115</v>
      </c>
      <c r="R198" t="s">
        <v>97</v>
      </c>
      <c r="S198">
        <v>1</v>
      </c>
    </row>
    <row r="199" spans="1:19">
      <c r="A199">
        <v>198</v>
      </c>
      <c r="B199" s="444">
        <v>43586.761805555558</v>
      </c>
      <c r="C199" t="s">
        <v>97</v>
      </c>
      <c r="D199">
        <v>0.01</v>
      </c>
      <c r="F199">
        <v>1.12629</v>
      </c>
      <c r="I199" s="444">
        <v>43592.196527777778</v>
      </c>
      <c r="J199">
        <v>1.12124</v>
      </c>
      <c r="N199">
        <v>-5.91</v>
      </c>
      <c r="Q199">
        <v>116</v>
      </c>
      <c r="R199" t="s">
        <v>97</v>
      </c>
      <c r="S199">
        <v>4</v>
      </c>
    </row>
    <row r="200" spans="1:19">
      <c r="A200">
        <v>199</v>
      </c>
      <c r="B200" s="444">
        <v>43586.774305555555</v>
      </c>
      <c r="C200" t="s">
        <v>97</v>
      </c>
      <c r="D200">
        <v>0.01</v>
      </c>
      <c r="F200">
        <v>1.1225099999999999</v>
      </c>
      <c r="I200" s="444">
        <v>43592.196527777778</v>
      </c>
      <c r="J200">
        <v>1.12124</v>
      </c>
      <c r="N200">
        <v>-2.13</v>
      </c>
      <c r="Q200">
        <v>116</v>
      </c>
      <c r="R200" t="s">
        <v>97</v>
      </c>
      <c r="S200">
        <v>4</v>
      </c>
    </row>
    <row r="201" spans="1:19">
      <c r="A201">
        <v>200</v>
      </c>
      <c r="B201" s="444">
        <v>43586.79791666667</v>
      </c>
      <c r="C201" t="s">
        <v>97</v>
      </c>
      <c r="D201">
        <v>0.02</v>
      </c>
      <c r="F201">
        <v>1.119</v>
      </c>
      <c r="I201" s="444">
        <v>43592.196527777778</v>
      </c>
      <c r="J201">
        <v>1.12124</v>
      </c>
      <c r="N201">
        <v>2.76</v>
      </c>
      <c r="Q201">
        <v>116</v>
      </c>
      <c r="R201" t="s">
        <v>97</v>
      </c>
      <c r="S201">
        <v>4</v>
      </c>
    </row>
    <row r="202" spans="1:19">
      <c r="A202">
        <v>203</v>
      </c>
      <c r="B202" s="444">
        <v>43588.396527777775</v>
      </c>
      <c r="C202" t="s">
        <v>97</v>
      </c>
      <c r="D202">
        <v>0.02</v>
      </c>
      <c r="F202">
        <v>1.1154900000000001</v>
      </c>
      <c r="I202" s="444">
        <v>43592.196527777778</v>
      </c>
      <c r="J202">
        <v>1.12124</v>
      </c>
      <c r="N202">
        <v>10.93</v>
      </c>
      <c r="Q202">
        <v>116</v>
      </c>
      <c r="R202" t="s">
        <v>97</v>
      </c>
      <c r="S202">
        <v>4</v>
      </c>
    </row>
    <row r="203" spans="1:19">
      <c r="A203">
        <v>201</v>
      </c>
      <c r="B203" s="444">
        <v>43587.621527777781</v>
      </c>
      <c r="C203" t="s">
        <v>98</v>
      </c>
      <c r="D203">
        <v>0.01</v>
      </c>
      <c r="F203">
        <v>1.11799</v>
      </c>
      <c r="I203" s="444">
        <v>43588.282638888886</v>
      </c>
      <c r="J203">
        <v>1.1163000000000001</v>
      </c>
      <c r="N203">
        <v>1.74</v>
      </c>
      <c r="Q203">
        <v>117</v>
      </c>
      <c r="R203" t="s">
        <v>98</v>
      </c>
      <c r="S203">
        <v>1</v>
      </c>
    </row>
    <row r="204" spans="1:19">
      <c r="A204">
        <v>202</v>
      </c>
      <c r="B204" s="444">
        <v>43588.288888888892</v>
      </c>
      <c r="C204" t="s">
        <v>98</v>
      </c>
      <c r="D204">
        <v>0.01</v>
      </c>
      <c r="F204">
        <v>1.11608</v>
      </c>
      <c r="I204" s="444">
        <v>43588.521527777775</v>
      </c>
      <c r="J204">
        <v>1.1141099999999999</v>
      </c>
      <c r="N204">
        <v>1.97</v>
      </c>
      <c r="Q204">
        <v>118</v>
      </c>
      <c r="R204" t="s">
        <v>98</v>
      </c>
      <c r="S204">
        <v>1</v>
      </c>
    </row>
    <row r="205" spans="1:19">
      <c r="A205">
        <v>204</v>
      </c>
      <c r="B205" s="444">
        <v>43588.521527777775</v>
      </c>
      <c r="C205" t="s">
        <v>98</v>
      </c>
      <c r="D205">
        <v>0.01</v>
      </c>
      <c r="F205">
        <v>1.1140600000000001</v>
      </c>
      <c r="I205" s="444">
        <v>43592.668749999997</v>
      </c>
      <c r="J205">
        <v>1.11711</v>
      </c>
      <c r="N205">
        <v>-2.95</v>
      </c>
      <c r="Q205">
        <v>119</v>
      </c>
      <c r="R205" t="s">
        <v>98</v>
      </c>
      <c r="S205">
        <v>3</v>
      </c>
    </row>
    <row r="206" spans="1:19">
      <c r="A206">
        <v>205</v>
      </c>
      <c r="B206" s="444">
        <v>43588.584027777775</v>
      </c>
      <c r="C206" t="s">
        <v>98</v>
      </c>
      <c r="D206">
        <v>0.01</v>
      </c>
      <c r="F206">
        <v>1.1177699999999999</v>
      </c>
      <c r="I206" s="444">
        <v>43592.668749999997</v>
      </c>
      <c r="J206">
        <v>1.11711</v>
      </c>
      <c r="N206">
        <v>0.76</v>
      </c>
      <c r="Q206">
        <v>119</v>
      </c>
      <c r="R206" t="s">
        <v>98</v>
      </c>
      <c r="S206">
        <v>3</v>
      </c>
    </row>
    <row r="207" spans="1:19">
      <c r="A207">
        <v>206</v>
      </c>
      <c r="B207" s="444">
        <v>43592.200694444444</v>
      </c>
      <c r="C207" t="s">
        <v>98</v>
      </c>
      <c r="D207">
        <v>0.02</v>
      </c>
      <c r="F207">
        <v>1.1213</v>
      </c>
      <c r="I207" s="444">
        <v>43592.668749999997</v>
      </c>
      <c r="J207">
        <v>1.11711</v>
      </c>
      <c r="N207">
        <v>8.3800000000000008</v>
      </c>
      <c r="Q207">
        <v>119</v>
      </c>
      <c r="R207" t="s">
        <v>98</v>
      </c>
      <c r="S207">
        <v>3</v>
      </c>
    </row>
    <row r="208" spans="1:19">
      <c r="A208">
        <v>207</v>
      </c>
      <c r="B208" s="444">
        <v>43592.304861111108</v>
      </c>
      <c r="C208" t="s">
        <v>97</v>
      </c>
      <c r="D208">
        <v>0.01</v>
      </c>
      <c r="F208">
        <v>1.1214599999999999</v>
      </c>
      <c r="I208" s="444">
        <v>43593.251388888886</v>
      </c>
      <c r="J208">
        <v>1.1212</v>
      </c>
      <c r="N208">
        <v>-0.4</v>
      </c>
      <c r="Q208">
        <v>120</v>
      </c>
      <c r="R208" t="s">
        <v>97</v>
      </c>
      <c r="S208">
        <v>2</v>
      </c>
    </row>
    <row r="209" spans="1:19">
      <c r="A209">
        <v>208</v>
      </c>
      <c r="B209" s="444">
        <v>43592.498611111114</v>
      </c>
      <c r="C209" t="s">
        <v>97</v>
      </c>
      <c r="D209">
        <v>0.01</v>
      </c>
      <c r="F209">
        <v>1.11778</v>
      </c>
      <c r="I209" s="444">
        <v>43593.251388888886</v>
      </c>
      <c r="J209">
        <v>1.1212</v>
      </c>
      <c r="N209">
        <v>3.28</v>
      </c>
      <c r="Q209">
        <v>120</v>
      </c>
      <c r="R209" t="s">
        <v>97</v>
      </c>
      <c r="S209">
        <v>2</v>
      </c>
    </row>
    <row r="210" spans="1:19">
      <c r="A210">
        <v>209</v>
      </c>
      <c r="B210" s="444">
        <v>43592.668749999997</v>
      </c>
      <c r="C210" t="s">
        <v>98</v>
      </c>
      <c r="D210">
        <v>0.01</v>
      </c>
      <c r="F210">
        <v>1.1170800000000001</v>
      </c>
      <c r="I210" s="444">
        <v>43599.861805555556</v>
      </c>
      <c r="J210">
        <v>1.1202700000000001</v>
      </c>
      <c r="N210">
        <v>-2.84</v>
      </c>
      <c r="Q210">
        <v>121</v>
      </c>
      <c r="R210" t="s">
        <v>98</v>
      </c>
      <c r="S210">
        <v>3</v>
      </c>
    </row>
    <row r="211" spans="1:19">
      <c r="A211">
        <v>210</v>
      </c>
      <c r="B211" s="444">
        <v>43593.188194444447</v>
      </c>
      <c r="C211" t="s">
        <v>98</v>
      </c>
      <c r="D211">
        <v>0.01</v>
      </c>
      <c r="F211">
        <v>1.1206</v>
      </c>
      <c r="I211" s="444">
        <v>43599.861805555556</v>
      </c>
      <c r="J211">
        <v>1.1202700000000001</v>
      </c>
      <c r="N211">
        <v>0.63</v>
      </c>
      <c r="Q211">
        <v>121</v>
      </c>
      <c r="R211" t="s">
        <v>98</v>
      </c>
      <c r="S211">
        <v>3</v>
      </c>
    </row>
    <row r="212" spans="1:19">
      <c r="A212">
        <v>215</v>
      </c>
      <c r="B212" s="444">
        <v>43594.584722222222</v>
      </c>
      <c r="C212" t="s">
        <v>98</v>
      </c>
      <c r="D212">
        <v>0.02</v>
      </c>
      <c r="F212">
        <v>1.1246</v>
      </c>
      <c r="I212" s="444">
        <v>43599.861805555556</v>
      </c>
      <c r="J212">
        <v>1.1202700000000001</v>
      </c>
      <c r="N212">
        <v>8.9600000000000009</v>
      </c>
      <c r="Q212">
        <v>121</v>
      </c>
      <c r="R212" t="s">
        <v>98</v>
      </c>
      <c r="S212">
        <v>3</v>
      </c>
    </row>
    <row r="213" spans="1:19">
      <c r="A213">
        <v>211</v>
      </c>
      <c r="B213" s="444">
        <v>43593.263888888891</v>
      </c>
      <c r="C213" t="s">
        <v>97</v>
      </c>
      <c r="D213">
        <v>0.01</v>
      </c>
      <c r="F213">
        <v>1.1211199999999999</v>
      </c>
      <c r="I213" s="444">
        <v>43594.575694444444</v>
      </c>
      <c r="J213">
        <v>1.12086</v>
      </c>
      <c r="N213">
        <v>-0.69</v>
      </c>
      <c r="Q213">
        <v>122</v>
      </c>
      <c r="R213" t="s">
        <v>97</v>
      </c>
      <c r="S213">
        <v>2</v>
      </c>
    </row>
    <row r="214" spans="1:19">
      <c r="A214">
        <v>212</v>
      </c>
      <c r="B214" s="444">
        <v>43594.35</v>
      </c>
      <c r="C214" t="s">
        <v>97</v>
      </c>
      <c r="D214">
        <v>0.01</v>
      </c>
      <c r="F214">
        <v>1.1175900000000001</v>
      </c>
      <c r="I214" s="444">
        <v>43594.575694444444</v>
      </c>
      <c r="J214">
        <v>1.12086</v>
      </c>
      <c r="N214">
        <v>3.27</v>
      </c>
      <c r="Q214">
        <v>122</v>
      </c>
      <c r="R214" t="s">
        <v>97</v>
      </c>
      <c r="S214">
        <v>2</v>
      </c>
    </row>
    <row r="215" spans="1:19">
      <c r="A215">
        <v>213</v>
      </c>
      <c r="B215" s="444">
        <v>43594.575694444444</v>
      </c>
      <c r="C215" t="s">
        <v>97</v>
      </c>
      <c r="D215">
        <v>0.01</v>
      </c>
      <c r="F215">
        <v>1.1209199999999999</v>
      </c>
      <c r="I215" s="444">
        <v>43594.581944444442</v>
      </c>
      <c r="J215">
        <v>1.1229</v>
      </c>
      <c r="N215">
        <v>1.98</v>
      </c>
      <c r="Q215">
        <v>123</v>
      </c>
      <c r="R215" t="s">
        <v>97</v>
      </c>
      <c r="S215">
        <v>1</v>
      </c>
    </row>
    <row r="216" spans="1:19">
      <c r="A216">
        <v>214</v>
      </c>
      <c r="B216" s="444">
        <v>43594.581944444442</v>
      </c>
      <c r="C216" t="s">
        <v>97</v>
      </c>
      <c r="D216">
        <v>0.01</v>
      </c>
      <c r="F216">
        <v>1.1229499999999999</v>
      </c>
      <c r="I216" s="444">
        <v>43594.585416666669</v>
      </c>
      <c r="J216">
        <v>1.12429</v>
      </c>
      <c r="N216">
        <v>1.34</v>
      </c>
      <c r="Q216">
        <v>124</v>
      </c>
      <c r="R216" t="s">
        <v>97</v>
      </c>
      <c r="S216">
        <v>1</v>
      </c>
    </row>
    <row r="217" spans="1:19">
      <c r="A217">
        <v>216</v>
      </c>
      <c r="B217" s="444">
        <v>43594.631944444445</v>
      </c>
      <c r="C217" t="s">
        <v>97</v>
      </c>
      <c r="D217">
        <v>0.01</v>
      </c>
      <c r="F217">
        <v>1.1231500000000001</v>
      </c>
      <c r="I217" s="444">
        <v>43595.577777777777</v>
      </c>
      <c r="J217">
        <v>1.12473</v>
      </c>
      <c r="N217">
        <v>1.44</v>
      </c>
      <c r="Q217">
        <v>125</v>
      </c>
      <c r="R217" t="s">
        <v>97</v>
      </c>
      <c r="S217">
        <v>1</v>
      </c>
    </row>
    <row r="218" spans="1:19">
      <c r="A218">
        <v>217</v>
      </c>
      <c r="B218" s="444">
        <v>43595.578472222223</v>
      </c>
      <c r="C218" t="s">
        <v>97</v>
      </c>
      <c r="D218">
        <v>0.01</v>
      </c>
      <c r="F218">
        <v>1.1249</v>
      </c>
      <c r="I218" s="444">
        <v>43609.268750000003</v>
      </c>
      <c r="J218">
        <v>1.1200699999999999</v>
      </c>
      <c r="N218">
        <v>-6.84</v>
      </c>
      <c r="Q218">
        <v>126</v>
      </c>
      <c r="R218" t="s">
        <v>97</v>
      </c>
      <c r="S218">
        <v>4</v>
      </c>
    </row>
    <row r="219" spans="1:19">
      <c r="A219">
        <v>218</v>
      </c>
      <c r="B219" s="444">
        <v>43599.520833333336</v>
      </c>
      <c r="C219" t="s">
        <v>97</v>
      </c>
      <c r="D219">
        <v>0.01</v>
      </c>
      <c r="F219">
        <v>1.1213900000000001</v>
      </c>
      <c r="I219" s="444">
        <v>43609.268750000003</v>
      </c>
      <c r="J219">
        <v>1.1200699999999999</v>
      </c>
      <c r="N219">
        <v>-3.04</v>
      </c>
      <c r="Q219">
        <v>126</v>
      </c>
      <c r="R219" t="s">
        <v>97</v>
      </c>
      <c r="S219">
        <v>4</v>
      </c>
    </row>
    <row r="220" spans="1:19">
      <c r="A220">
        <v>221</v>
      </c>
      <c r="B220" s="444">
        <v>43601.592361111114</v>
      </c>
      <c r="C220" t="s">
        <v>97</v>
      </c>
      <c r="D220">
        <v>0.02</v>
      </c>
      <c r="F220">
        <v>1.1178900000000001</v>
      </c>
      <c r="I220" s="444">
        <v>43609.268750000003</v>
      </c>
      <c r="J220">
        <v>1.1200699999999999</v>
      </c>
      <c r="N220">
        <v>2.06</v>
      </c>
      <c r="Q220">
        <v>126</v>
      </c>
      <c r="R220" t="s">
        <v>97</v>
      </c>
      <c r="S220">
        <v>4</v>
      </c>
    </row>
    <row r="221" spans="1:19">
      <c r="A221">
        <v>224</v>
      </c>
      <c r="B221" s="444">
        <v>43606.352777777778</v>
      </c>
      <c r="C221" t="s">
        <v>97</v>
      </c>
      <c r="D221">
        <v>0.02</v>
      </c>
      <c r="F221">
        <v>1.1143000000000001</v>
      </c>
      <c r="I221" s="444">
        <v>43609.268750000003</v>
      </c>
      <c r="J221">
        <v>1.1200699999999999</v>
      </c>
      <c r="N221">
        <v>10.1</v>
      </c>
      <c r="Q221">
        <v>126</v>
      </c>
      <c r="R221" t="s">
        <v>97</v>
      </c>
      <c r="S221">
        <v>4</v>
      </c>
    </row>
    <row r="222" spans="1:19">
      <c r="A222">
        <v>219</v>
      </c>
      <c r="B222" s="444">
        <v>43600.292361111111</v>
      </c>
      <c r="C222" t="s">
        <v>98</v>
      </c>
      <c r="D222">
        <v>0.01</v>
      </c>
      <c r="F222">
        <v>1.1204000000000001</v>
      </c>
      <c r="I222" s="444">
        <v>43600.478472222225</v>
      </c>
      <c r="J222">
        <v>1.11887</v>
      </c>
      <c r="N222">
        <v>1.53</v>
      </c>
      <c r="Q222">
        <v>127</v>
      </c>
      <c r="R222" t="s">
        <v>98</v>
      </c>
      <c r="S222">
        <v>1</v>
      </c>
    </row>
    <row r="223" spans="1:19">
      <c r="A223">
        <v>220</v>
      </c>
      <c r="B223" s="444">
        <v>43600.479166666664</v>
      </c>
      <c r="C223" t="s">
        <v>98</v>
      </c>
      <c r="D223">
        <v>0.01</v>
      </c>
      <c r="F223">
        <v>1.11894</v>
      </c>
      <c r="I223" s="444">
        <v>43601.59375</v>
      </c>
      <c r="J223">
        <v>1.1174299999999999</v>
      </c>
      <c r="N223">
        <v>1.66</v>
      </c>
      <c r="Q223">
        <v>128</v>
      </c>
      <c r="R223" t="s">
        <v>98</v>
      </c>
      <c r="S223">
        <v>1</v>
      </c>
    </row>
    <row r="224" spans="1:19">
      <c r="A224">
        <v>222</v>
      </c>
      <c r="B224" s="444">
        <v>43601.59375</v>
      </c>
      <c r="C224" t="s">
        <v>98</v>
      </c>
      <c r="D224">
        <v>0.01</v>
      </c>
      <c r="F224">
        <v>1.11738</v>
      </c>
      <c r="I224" s="444">
        <v>43602.618750000001</v>
      </c>
      <c r="J224">
        <v>1.1157300000000001</v>
      </c>
      <c r="N224">
        <v>1.7</v>
      </c>
      <c r="Q224">
        <v>129</v>
      </c>
      <c r="R224" t="s">
        <v>98</v>
      </c>
      <c r="S224">
        <v>1</v>
      </c>
    </row>
    <row r="225" spans="1:19">
      <c r="A225">
        <v>223</v>
      </c>
      <c r="B225" s="444">
        <v>43605.55</v>
      </c>
      <c r="C225" t="s">
        <v>98</v>
      </c>
      <c r="D225">
        <v>0.01</v>
      </c>
      <c r="F225">
        <v>1.1161700000000001</v>
      </c>
      <c r="I225" s="444">
        <v>43606.276388888888</v>
      </c>
      <c r="J225">
        <v>1.11466</v>
      </c>
      <c r="N225">
        <v>1.56</v>
      </c>
      <c r="Q225">
        <v>130</v>
      </c>
      <c r="R225" t="s">
        <v>98</v>
      </c>
      <c r="S225">
        <v>1</v>
      </c>
    </row>
    <row r="226" spans="1:19">
      <c r="A226">
        <v>225</v>
      </c>
      <c r="B226" s="444">
        <v>43606.631249999999</v>
      </c>
      <c r="C226" t="s">
        <v>98</v>
      </c>
      <c r="D226">
        <v>0.01</v>
      </c>
      <c r="F226">
        <v>1.1174900000000001</v>
      </c>
      <c r="I226" s="444">
        <v>43606.652777777781</v>
      </c>
      <c r="J226">
        <v>1.11615</v>
      </c>
      <c r="N226">
        <v>1.34</v>
      </c>
      <c r="Q226">
        <v>131</v>
      </c>
      <c r="R226" t="s">
        <v>98</v>
      </c>
      <c r="S226">
        <v>1</v>
      </c>
    </row>
    <row r="227" spans="1:19">
      <c r="A227">
        <v>226</v>
      </c>
      <c r="B227" s="444">
        <v>43607.290277777778</v>
      </c>
      <c r="C227" t="s">
        <v>98</v>
      </c>
      <c r="D227">
        <v>0.01</v>
      </c>
      <c r="F227">
        <v>1.1153900000000001</v>
      </c>
      <c r="I227" s="444">
        <v>43608.295138888891</v>
      </c>
      <c r="J227">
        <v>1.1135600000000001</v>
      </c>
      <c r="N227">
        <v>1.98</v>
      </c>
      <c r="Q227">
        <v>132</v>
      </c>
      <c r="R227" t="s">
        <v>98</v>
      </c>
      <c r="S227">
        <v>1</v>
      </c>
    </row>
    <row r="228" spans="1:19">
      <c r="A228">
        <v>227</v>
      </c>
      <c r="B228" s="444">
        <v>43608.295138888891</v>
      </c>
      <c r="C228" t="s">
        <v>98</v>
      </c>
      <c r="D228">
        <v>0.01</v>
      </c>
      <c r="F228">
        <v>1.1134999999999999</v>
      </c>
      <c r="I228" s="444">
        <v>43608.549305555556</v>
      </c>
      <c r="J228">
        <v>1.11165</v>
      </c>
      <c r="N228">
        <v>1.85</v>
      </c>
      <c r="Q228">
        <v>133</v>
      </c>
      <c r="R228" t="s">
        <v>98</v>
      </c>
      <c r="S228">
        <v>1</v>
      </c>
    </row>
    <row r="229" spans="1:19">
      <c r="A229">
        <v>228</v>
      </c>
      <c r="B229" s="444">
        <v>43608.549305555556</v>
      </c>
      <c r="C229" t="s">
        <v>98</v>
      </c>
      <c r="D229">
        <v>0.01</v>
      </c>
      <c r="F229">
        <v>1.1115999999999999</v>
      </c>
      <c r="I229" s="444">
        <v>43614.560416666667</v>
      </c>
      <c r="J229">
        <v>1.11446</v>
      </c>
      <c r="N229">
        <v>-2.66</v>
      </c>
      <c r="Q229">
        <v>134</v>
      </c>
      <c r="R229" t="s">
        <v>98</v>
      </c>
      <c r="S229">
        <v>3</v>
      </c>
    </row>
    <row r="230" spans="1:19">
      <c r="A230">
        <v>229</v>
      </c>
      <c r="B230" s="444">
        <v>43608.61041666667</v>
      </c>
      <c r="C230" t="s">
        <v>98</v>
      </c>
      <c r="D230">
        <v>0.01</v>
      </c>
      <c r="F230">
        <v>1.1151</v>
      </c>
      <c r="I230" s="444">
        <v>43614.560416666667</v>
      </c>
      <c r="J230">
        <v>1.11446</v>
      </c>
      <c r="N230">
        <v>0.84</v>
      </c>
      <c r="Q230">
        <v>134</v>
      </c>
      <c r="R230" t="s">
        <v>98</v>
      </c>
      <c r="S230">
        <v>3</v>
      </c>
    </row>
    <row r="231" spans="1:19">
      <c r="A231">
        <v>230</v>
      </c>
      <c r="B231" s="444">
        <v>43608.718055555553</v>
      </c>
      <c r="C231" t="s">
        <v>98</v>
      </c>
      <c r="D231">
        <v>0.02</v>
      </c>
      <c r="F231">
        <v>1.1186</v>
      </c>
      <c r="I231" s="444">
        <v>43614.560416666667</v>
      </c>
      <c r="J231">
        <v>1.11446</v>
      </c>
      <c r="N231">
        <v>8.68</v>
      </c>
      <c r="Q231">
        <v>134</v>
      </c>
      <c r="R231" t="s">
        <v>98</v>
      </c>
      <c r="S231">
        <v>3</v>
      </c>
    </row>
    <row r="232" spans="1:19">
      <c r="A232">
        <v>231</v>
      </c>
      <c r="B232" s="444">
        <v>43609.301388888889</v>
      </c>
      <c r="C232" t="s">
        <v>97</v>
      </c>
      <c r="D232">
        <v>0.01</v>
      </c>
      <c r="F232">
        <v>1.11998</v>
      </c>
      <c r="I232" s="444">
        <v>43612.159722222219</v>
      </c>
      <c r="J232">
        <v>1.1214999999999999</v>
      </c>
      <c r="N232">
        <v>1.38</v>
      </c>
      <c r="Q232">
        <v>135</v>
      </c>
      <c r="R232" t="s">
        <v>97</v>
      </c>
      <c r="S232">
        <v>1</v>
      </c>
    </row>
    <row r="233" spans="1:19">
      <c r="A233">
        <v>232</v>
      </c>
      <c r="B233" s="444">
        <v>43613.290277777778</v>
      </c>
      <c r="C233" t="s">
        <v>97</v>
      </c>
      <c r="D233">
        <v>0.01</v>
      </c>
      <c r="F233">
        <v>1.11822</v>
      </c>
      <c r="I233" s="444">
        <v>43619.029861111114</v>
      </c>
      <c r="J233">
        <v>1.11805</v>
      </c>
      <c r="N233">
        <v>-1.03</v>
      </c>
      <c r="Q233">
        <v>136</v>
      </c>
      <c r="R233" t="s">
        <v>97</v>
      </c>
      <c r="S233">
        <v>2</v>
      </c>
    </row>
    <row r="234" spans="1:19">
      <c r="A234">
        <v>233</v>
      </c>
      <c r="B234" s="444">
        <v>43614.547222222223</v>
      </c>
      <c r="C234" t="s">
        <v>97</v>
      </c>
      <c r="D234">
        <v>0.01</v>
      </c>
      <c r="F234">
        <v>1.1147199999999999</v>
      </c>
      <c r="I234" s="444">
        <v>43619.029861111114</v>
      </c>
      <c r="J234">
        <v>1.11805</v>
      </c>
      <c r="N234">
        <v>2.61</v>
      </c>
      <c r="Q234">
        <v>136</v>
      </c>
      <c r="R234" t="s">
        <v>97</v>
      </c>
      <c r="S234">
        <v>2</v>
      </c>
    </row>
    <row r="235" spans="1:19">
      <c r="A235">
        <v>234</v>
      </c>
      <c r="B235" s="444">
        <v>43614.585416666669</v>
      </c>
      <c r="C235" t="s">
        <v>98</v>
      </c>
      <c r="D235">
        <v>0.01</v>
      </c>
      <c r="F235">
        <v>1.11382</v>
      </c>
      <c r="I235" s="444">
        <v>43615.56527777778</v>
      </c>
      <c r="J235">
        <v>1.1122799999999999</v>
      </c>
      <c r="N235">
        <v>1.69</v>
      </c>
      <c r="Q235">
        <v>137</v>
      </c>
      <c r="R235" t="s">
        <v>98</v>
      </c>
      <c r="S235">
        <v>1</v>
      </c>
    </row>
    <row r="236" spans="1:19">
      <c r="A236">
        <v>235</v>
      </c>
      <c r="B236" s="444">
        <v>43615.56527777778</v>
      </c>
      <c r="C236" t="s">
        <v>98</v>
      </c>
      <c r="D236">
        <v>0.01</v>
      </c>
      <c r="F236">
        <v>1.1122300000000001</v>
      </c>
      <c r="I236" s="444">
        <v>43630.464583333334</v>
      </c>
      <c r="J236">
        <v>1.1254200000000001</v>
      </c>
      <c r="N236">
        <v>-12.45</v>
      </c>
      <c r="Q236">
        <v>138</v>
      </c>
      <c r="R236" t="s">
        <v>98</v>
      </c>
      <c r="S236">
        <v>7</v>
      </c>
    </row>
    <row r="237" spans="1:19">
      <c r="A237">
        <v>236</v>
      </c>
      <c r="B237" s="444">
        <v>43616.533333333333</v>
      </c>
      <c r="C237" t="s">
        <v>98</v>
      </c>
      <c r="D237">
        <v>0.01</v>
      </c>
      <c r="F237">
        <v>1.1158699999999999</v>
      </c>
      <c r="I237" s="444">
        <v>43630.464583333334</v>
      </c>
      <c r="J237">
        <v>1.1254200000000001</v>
      </c>
      <c r="N237">
        <v>-8.86</v>
      </c>
      <c r="Q237">
        <v>138</v>
      </c>
      <c r="R237" t="s">
        <v>98</v>
      </c>
      <c r="S237">
        <v>7</v>
      </c>
    </row>
    <row r="238" spans="1:19">
      <c r="A238">
        <v>239</v>
      </c>
      <c r="B238" s="444">
        <v>43619.515277777777</v>
      </c>
      <c r="C238" t="s">
        <v>98</v>
      </c>
      <c r="D238">
        <v>0.02</v>
      </c>
      <c r="F238">
        <v>1.1193900000000001</v>
      </c>
      <c r="I238" s="444">
        <v>43630.464583333334</v>
      </c>
      <c r="J238">
        <v>1.1254200000000001</v>
      </c>
      <c r="N238">
        <v>-10.77</v>
      </c>
      <c r="Q238">
        <v>138</v>
      </c>
      <c r="R238" t="s">
        <v>98</v>
      </c>
      <c r="S238">
        <v>7</v>
      </c>
    </row>
    <row r="239" spans="1:19">
      <c r="A239">
        <v>242</v>
      </c>
      <c r="B239" s="444">
        <v>43619.731944444444</v>
      </c>
      <c r="C239" t="s">
        <v>98</v>
      </c>
      <c r="D239">
        <v>0.02</v>
      </c>
      <c r="F239">
        <v>1.12324</v>
      </c>
      <c r="I239" s="444">
        <v>43630.464583333334</v>
      </c>
      <c r="J239">
        <v>1.1254200000000001</v>
      </c>
      <c r="N239">
        <v>-3.07</v>
      </c>
      <c r="Q239">
        <v>138</v>
      </c>
      <c r="R239" t="s">
        <v>98</v>
      </c>
      <c r="S239">
        <v>7</v>
      </c>
    </row>
    <row r="240" spans="1:19">
      <c r="A240">
        <v>245</v>
      </c>
      <c r="B240" s="444">
        <v>43620.285416666666</v>
      </c>
      <c r="C240" t="s">
        <v>98</v>
      </c>
      <c r="D240">
        <v>0.03</v>
      </c>
      <c r="F240">
        <v>1.12697</v>
      </c>
      <c r="I240" s="444">
        <v>43630.464583333334</v>
      </c>
      <c r="J240">
        <v>1.1254200000000001</v>
      </c>
      <c r="N240">
        <v>6.43</v>
      </c>
      <c r="Q240">
        <v>138</v>
      </c>
      <c r="R240" t="s">
        <v>98</v>
      </c>
      <c r="S240">
        <v>7</v>
      </c>
    </row>
    <row r="241" spans="1:19">
      <c r="A241">
        <v>255</v>
      </c>
      <c r="B241" s="444">
        <v>43623.524305555555</v>
      </c>
      <c r="C241" t="s">
        <v>98</v>
      </c>
      <c r="D241">
        <v>0.04</v>
      </c>
      <c r="F241">
        <v>1.13056</v>
      </c>
      <c r="I241" s="444">
        <v>43630.464583333334</v>
      </c>
      <c r="J241">
        <v>1.1254200000000001</v>
      </c>
      <c r="N241">
        <v>21.95</v>
      </c>
      <c r="Q241">
        <v>138</v>
      </c>
      <c r="R241" t="s">
        <v>98</v>
      </c>
      <c r="S241">
        <v>7</v>
      </c>
    </row>
    <row r="242" spans="1:19">
      <c r="A242">
        <v>257</v>
      </c>
      <c r="B242" s="444">
        <v>43623.607638888891</v>
      </c>
      <c r="C242" t="s">
        <v>98</v>
      </c>
      <c r="D242">
        <v>0.06</v>
      </c>
      <c r="F242">
        <v>1.1340699999999999</v>
      </c>
      <c r="I242" s="444">
        <v>43630.464583333334</v>
      </c>
      <c r="J242">
        <v>1.1254200000000001</v>
      </c>
      <c r="N242">
        <v>53.98</v>
      </c>
      <c r="Q242">
        <v>138</v>
      </c>
      <c r="R242" t="s">
        <v>98</v>
      </c>
      <c r="S242">
        <v>7</v>
      </c>
    </row>
    <row r="243" spans="1:19">
      <c r="A243">
        <v>237</v>
      </c>
      <c r="B243" s="444">
        <v>43619.325694444444</v>
      </c>
      <c r="C243" t="s">
        <v>97</v>
      </c>
      <c r="D243">
        <v>0.01</v>
      </c>
      <c r="F243">
        <v>1.1172200000000001</v>
      </c>
      <c r="I243" s="444">
        <v>43619.473611111112</v>
      </c>
      <c r="J243">
        <v>1.1187400000000001</v>
      </c>
      <c r="N243">
        <v>1.52</v>
      </c>
      <c r="Q243">
        <v>139</v>
      </c>
      <c r="R243" t="s">
        <v>97</v>
      </c>
      <c r="S243">
        <v>1</v>
      </c>
    </row>
    <row r="244" spans="1:19">
      <c r="A244">
        <v>238</v>
      </c>
      <c r="B244" s="444">
        <v>43619.501388888886</v>
      </c>
      <c r="C244" t="s">
        <v>97</v>
      </c>
      <c r="D244">
        <v>0.01</v>
      </c>
      <c r="F244">
        <v>1.11842</v>
      </c>
      <c r="I244" s="444">
        <v>43619.519444444442</v>
      </c>
      <c r="J244">
        <v>1.11992</v>
      </c>
      <c r="N244">
        <v>1.5</v>
      </c>
      <c r="Q244">
        <v>140</v>
      </c>
      <c r="R244" t="s">
        <v>97</v>
      </c>
      <c r="S244">
        <v>1</v>
      </c>
    </row>
    <row r="245" spans="1:19">
      <c r="A245">
        <v>240</v>
      </c>
      <c r="B245" s="444">
        <v>43619.552083333336</v>
      </c>
      <c r="C245" t="s">
        <v>97</v>
      </c>
      <c r="D245">
        <v>0.01</v>
      </c>
      <c r="F245">
        <v>1.1191899999999999</v>
      </c>
      <c r="I245" s="444">
        <v>43619.586111111108</v>
      </c>
      <c r="J245">
        <v>1.12079</v>
      </c>
      <c r="N245">
        <v>1.6</v>
      </c>
      <c r="Q245">
        <v>141</v>
      </c>
      <c r="R245" t="s">
        <v>97</v>
      </c>
      <c r="S245">
        <v>1</v>
      </c>
    </row>
    <row r="246" spans="1:19">
      <c r="A246">
        <v>241</v>
      </c>
      <c r="B246" s="444">
        <v>43619.586111111108</v>
      </c>
      <c r="C246" t="s">
        <v>97</v>
      </c>
      <c r="D246">
        <v>0.01</v>
      </c>
      <c r="F246">
        <v>1.12083</v>
      </c>
      <c r="I246" s="444">
        <v>43619.729861111111</v>
      </c>
      <c r="J246">
        <v>1.12256</v>
      </c>
      <c r="N246">
        <v>1.73</v>
      </c>
      <c r="Q246">
        <v>142</v>
      </c>
      <c r="R246" t="s">
        <v>97</v>
      </c>
      <c r="S246">
        <v>1</v>
      </c>
    </row>
    <row r="247" spans="1:19">
      <c r="A247">
        <v>243</v>
      </c>
      <c r="B247" s="444">
        <v>43619.731944444444</v>
      </c>
      <c r="C247" t="s">
        <v>97</v>
      </c>
      <c r="D247">
        <v>0.01</v>
      </c>
      <c r="F247">
        <v>1.1232899999999999</v>
      </c>
      <c r="I247" s="444">
        <v>43619.781944444447</v>
      </c>
      <c r="J247">
        <v>1.1248800000000001</v>
      </c>
      <c r="N247">
        <v>1.59</v>
      </c>
      <c r="Q247">
        <v>143</v>
      </c>
      <c r="R247" t="s">
        <v>97</v>
      </c>
      <c r="S247">
        <v>1</v>
      </c>
    </row>
    <row r="248" spans="1:19">
      <c r="A248">
        <v>244</v>
      </c>
      <c r="B248" s="444">
        <v>43619.791666666664</v>
      </c>
      <c r="C248" t="s">
        <v>97</v>
      </c>
      <c r="D248">
        <v>0.01</v>
      </c>
      <c r="F248">
        <v>1.12595</v>
      </c>
      <c r="I248" s="444">
        <v>43620.297222222223</v>
      </c>
      <c r="J248">
        <v>1.1275599999999999</v>
      </c>
      <c r="N248">
        <v>1.47</v>
      </c>
      <c r="Q248">
        <v>144</v>
      </c>
      <c r="R248" t="s">
        <v>97</v>
      </c>
      <c r="S248">
        <v>1</v>
      </c>
    </row>
    <row r="249" spans="1:19">
      <c r="A249">
        <v>246</v>
      </c>
      <c r="B249" s="444">
        <v>43620.457638888889</v>
      </c>
      <c r="C249" t="s">
        <v>97</v>
      </c>
      <c r="D249">
        <v>0.01</v>
      </c>
      <c r="F249">
        <v>1.1259300000000001</v>
      </c>
      <c r="I249" s="444">
        <v>43621.349305555559</v>
      </c>
      <c r="J249">
        <v>1.1274299999999999</v>
      </c>
      <c r="N249">
        <v>1.36</v>
      </c>
      <c r="Q249">
        <v>145</v>
      </c>
      <c r="R249" t="s">
        <v>97</v>
      </c>
      <c r="S249">
        <v>1</v>
      </c>
    </row>
    <row r="250" spans="1:19">
      <c r="A250">
        <v>247</v>
      </c>
      <c r="B250" s="444">
        <v>43621.350694444445</v>
      </c>
      <c r="C250" t="s">
        <v>97</v>
      </c>
      <c r="D250">
        <v>0.01</v>
      </c>
      <c r="F250">
        <v>1.1275500000000001</v>
      </c>
      <c r="I250" s="444">
        <v>43621.518750000003</v>
      </c>
      <c r="J250">
        <v>1.1295900000000001</v>
      </c>
      <c r="N250">
        <v>2.04</v>
      </c>
      <c r="Q250">
        <v>146</v>
      </c>
      <c r="R250" t="s">
        <v>97</v>
      </c>
      <c r="S250">
        <v>1</v>
      </c>
    </row>
    <row r="251" spans="1:19">
      <c r="A251">
        <v>248</v>
      </c>
      <c r="B251" s="444">
        <v>43621.524305555555</v>
      </c>
      <c r="C251" t="s">
        <v>97</v>
      </c>
      <c r="D251">
        <v>0.01</v>
      </c>
      <c r="F251">
        <v>1.1303300000000001</v>
      </c>
      <c r="I251" s="444">
        <v>43622.527083333334</v>
      </c>
      <c r="J251">
        <v>1.12822</v>
      </c>
      <c r="N251">
        <v>-2.54</v>
      </c>
      <c r="Q251">
        <v>147</v>
      </c>
      <c r="R251" t="s">
        <v>97</v>
      </c>
      <c r="S251">
        <v>3</v>
      </c>
    </row>
    <row r="252" spans="1:19">
      <c r="A252">
        <v>249</v>
      </c>
      <c r="B252" s="444">
        <v>43621.587500000001</v>
      </c>
      <c r="C252" t="s">
        <v>97</v>
      </c>
      <c r="D252">
        <v>0.01</v>
      </c>
      <c r="F252">
        <v>1.12666</v>
      </c>
      <c r="I252" s="444">
        <v>43622.527083333334</v>
      </c>
      <c r="J252">
        <v>1.12822</v>
      </c>
      <c r="N252">
        <v>1.1299999999999999</v>
      </c>
      <c r="Q252">
        <v>147</v>
      </c>
      <c r="R252" t="s">
        <v>97</v>
      </c>
      <c r="S252">
        <v>3</v>
      </c>
    </row>
    <row r="253" spans="1:19">
      <c r="A253">
        <v>250</v>
      </c>
      <c r="B253" s="444">
        <v>43621.775694444441</v>
      </c>
      <c r="C253" t="s">
        <v>97</v>
      </c>
      <c r="D253">
        <v>0.02</v>
      </c>
      <c r="F253">
        <v>1.12314</v>
      </c>
      <c r="I253" s="444">
        <v>43622.527083333334</v>
      </c>
      <c r="J253">
        <v>1.12822</v>
      </c>
      <c r="N253">
        <v>9.3000000000000007</v>
      </c>
      <c r="Q253">
        <v>147</v>
      </c>
      <c r="R253" t="s">
        <v>97</v>
      </c>
      <c r="S253">
        <v>3</v>
      </c>
    </row>
    <row r="254" spans="1:19">
      <c r="A254">
        <v>251</v>
      </c>
      <c r="B254" s="444">
        <v>43622.529166666667</v>
      </c>
      <c r="C254" t="s">
        <v>97</v>
      </c>
      <c r="D254">
        <v>0.01</v>
      </c>
      <c r="F254">
        <v>1.1288800000000001</v>
      </c>
      <c r="I254" s="444">
        <v>43622.536111111112</v>
      </c>
      <c r="J254">
        <v>1.13042</v>
      </c>
      <c r="N254">
        <v>1.54</v>
      </c>
      <c r="Q254">
        <v>148</v>
      </c>
      <c r="R254" t="s">
        <v>97</v>
      </c>
      <c r="S254">
        <v>1</v>
      </c>
    </row>
    <row r="255" spans="1:19">
      <c r="A255">
        <v>252</v>
      </c>
      <c r="B255" s="444">
        <v>43622.55972222222</v>
      </c>
      <c r="C255" t="s">
        <v>97</v>
      </c>
      <c r="D255">
        <v>0.01</v>
      </c>
      <c r="F255">
        <v>1.12717</v>
      </c>
      <c r="I255" s="444">
        <v>43622.634722222225</v>
      </c>
      <c r="J255">
        <v>1.12887</v>
      </c>
      <c r="N255">
        <v>1.7</v>
      </c>
      <c r="Q255">
        <v>149</v>
      </c>
      <c r="R255" t="s">
        <v>97</v>
      </c>
      <c r="S255">
        <v>1</v>
      </c>
    </row>
    <row r="256" spans="1:19">
      <c r="A256">
        <v>253</v>
      </c>
      <c r="B256" s="444">
        <v>43622.638194444444</v>
      </c>
      <c r="C256" t="s">
        <v>97</v>
      </c>
      <c r="D256">
        <v>0.01</v>
      </c>
      <c r="F256">
        <v>1.1291100000000001</v>
      </c>
      <c r="I256" s="444">
        <v>43623.522222222222</v>
      </c>
      <c r="J256">
        <v>1.13087</v>
      </c>
      <c r="N256">
        <v>1.62</v>
      </c>
      <c r="Q256">
        <v>150</v>
      </c>
      <c r="R256" t="s">
        <v>97</v>
      </c>
      <c r="S256">
        <v>2</v>
      </c>
    </row>
    <row r="257" spans="1:19">
      <c r="A257">
        <v>254</v>
      </c>
      <c r="B257" s="444">
        <v>43623.416666666664</v>
      </c>
      <c r="C257" t="s">
        <v>97</v>
      </c>
      <c r="D257">
        <v>0.01</v>
      </c>
      <c r="F257">
        <v>1.12561</v>
      </c>
      <c r="I257" s="444">
        <v>43623.522222222222</v>
      </c>
      <c r="J257">
        <v>1.13087</v>
      </c>
      <c r="N257">
        <v>5.26</v>
      </c>
      <c r="Q257">
        <v>150</v>
      </c>
      <c r="R257" t="s">
        <v>97</v>
      </c>
      <c r="S257">
        <v>2</v>
      </c>
    </row>
    <row r="258" spans="1:19">
      <c r="A258">
        <v>256</v>
      </c>
      <c r="B258" s="444">
        <v>43623.532638888886</v>
      </c>
      <c r="C258" t="s">
        <v>97</v>
      </c>
      <c r="D258">
        <v>0.01</v>
      </c>
      <c r="F258">
        <v>1.13256</v>
      </c>
      <c r="I258" s="444">
        <v>43623.60833333333</v>
      </c>
      <c r="J258">
        <v>1.1341300000000001</v>
      </c>
      <c r="N258">
        <v>1.57</v>
      </c>
      <c r="Q258">
        <v>151</v>
      </c>
      <c r="R258" t="s">
        <v>97</v>
      </c>
      <c r="S258">
        <v>1</v>
      </c>
    </row>
    <row r="259" spans="1:19">
      <c r="A259">
        <v>258</v>
      </c>
      <c r="B259" s="444">
        <v>43623.618055555555</v>
      </c>
      <c r="C259" t="s">
        <v>97</v>
      </c>
      <c r="D259">
        <v>0.01</v>
      </c>
      <c r="F259">
        <v>1.13463</v>
      </c>
      <c r="I259" s="444">
        <v>43636.138888888891</v>
      </c>
      <c r="J259">
        <v>1.1271599999999999</v>
      </c>
      <c r="N259">
        <v>-9.34</v>
      </c>
      <c r="Q259">
        <v>152</v>
      </c>
      <c r="R259" t="s">
        <v>97</v>
      </c>
      <c r="S259">
        <v>5</v>
      </c>
    </row>
    <row r="260" spans="1:19">
      <c r="A260">
        <v>259</v>
      </c>
      <c r="B260" s="444">
        <v>43626.156944444447</v>
      </c>
      <c r="C260" t="s">
        <v>97</v>
      </c>
      <c r="D260">
        <v>0.01</v>
      </c>
      <c r="F260">
        <v>1.1311</v>
      </c>
      <c r="I260" s="444">
        <v>43636.138888888891</v>
      </c>
      <c r="J260">
        <v>1.1271599999999999</v>
      </c>
      <c r="N260">
        <v>-5.66</v>
      </c>
      <c r="Q260">
        <v>152</v>
      </c>
      <c r="R260" t="s">
        <v>97</v>
      </c>
      <c r="S260">
        <v>5</v>
      </c>
    </row>
    <row r="261" spans="1:19">
      <c r="A261">
        <v>260</v>
      </c>
      <c r="B261" s="444">
        <v>43629.537499999999</v>
      </c>
      <c r="C261" t="s">
        <v>97</v>
      </c>
      <c r="D261">
        <v>0.02</v>
      </c>
      <c r="F261">
        <v>1.1275999999999999</v>
      </c>
      <c r="I261" s="444">
        <v>43636.138888888891</v>
      </c>
      <c r="J261">
        <v>1.1271599999999999</v>
      </c>
      <c r="N261">
        <v>-2.89</v>
      </c>
      <c r="Q261">
        <v>152</v>
      </c>
      <c r="R261" t="s">
        <v>97</v>
      </c>
      <c r="S261">
        <v>5</v>
      </c>
    </row>
    <row r="262" spans="1:19">
      <c r="A262">
        <v>262</v>
      </c>
      <c r="B262" s="444">
        <v>43630.535416666666</v>
      </c>
      <c r="C262" t="s">
        <v>97</v>
      </c>
      <c r="D262">
        <v>0.02</v>
      </c>
      <c r="F262">
        <v>1.12358</v>
      </c>
      <c r="I262" s="444">
        <v>43636.138888888891</v>
      </c>
      <c r="J262">
        <v>1.1271599999999999</v>
      </c>
      <c r="N262">
        <v>5.44</v>
      </c>
      <c r="Q262">
        <v>152</v>
      </c>
      <c r="R262" t="s">
        <v>97</v>
      </c>
      <c r="S262">
        <v>5</v>
      </c>
    </row>
    <row r="263" spans="1:19">
      <c r="A263">
        <v>267</v>
      </c>
      <c r="B263" s="444">
        <v>43634.34375</v>
      </c>
      <c r="C263" t="s">
        <v>97</v>
      </c>
      <c r="D263">
        <v>0.03</v>
      </c>
      <c r="F263">
        <v>1.1196999999999999</v>
      </c>
      <c r="I263" s="444">
        <v>43636.138888888891</v>
      </c>
      <c r="J263">
        <v>1.1271599999999999</v>
      </c>
      <c r="N263">
        <v>20.66</v>
      </c>
      <c r="Q263">
        <v>152</v>
      </c>
      <c r="R263" t="s">
        <v>97</v>
      </c>
      <c r="S263">
        <v>5</v>
      </c>
    </row>
    <row r="264" spans="1:19">
      <c r="A264">
        <v>261</v>
      </c>
      <c r="B264" s="444">
        <v>43630.525000000001</v>
      </c>
      <c r="C264" t="s">
        <v>98</v>
      </c>
      <c r="D264">
        <v>0.01</v>
      </c>
      <c r="F264">
        <v>1.1244700000000001</v>
      </c>
      <c r="I264" s="444">
        <v>43630.618055555555</v>
      </c>
      <c r="J264">
        <v>1.12286</v>
      </c>
      <c r="N264">
        <v>1.61</v>
      </c>
      <c r="Q264">
        <v>153</v>
      </c>
      <c r="R264" t="s">
        <v>98</v>
      </c>
      <c r="S264">
        <v>1</v>
      </c>
    </row>
    <row r="265" spans="1:19">
      <c r="A265">
        <v>263</v>
      </c>
      <c r="B265" s="444">
        <v>43630.637499999997</v>
      </c>
      <c r="C265" t="s">
        <v>98</v>
      </c>
      <c r="D265">
        <v>0.01</v>
      </c>
      <c r="F265">
        <v>1.1220699999999999</v>
      </c>
      <c r="I265" s="444">
        <v>43630.710416666669</v>
      </c>
      <c r="J265">
        <v>1.1204400000000001</v>
      </c>
      <c r="N265">
        <v>1.63</v>
      </c>
      <c r="Q265">
        <v>154</v>
      </c>
      <c r="R265" t="s">
        <v>98</v>
      </c>
      <c r="S265">
        <v>1</v>
      </c>
    </row>
    <row r="266" spans="1:19">
      <c r="A266">
        <v>264</v>
      </c>
      <c r="B266" s="444">
        <v>43630.710416666669</v>
      </c>
      <c r="C266" t="s">
        <v>98</v>
      </c>
      <c r="D266">
        <v>0.01</v>
      </c>
      <c r="F266">
        <v>1.1203799999999999</v>
      </c>
      <c r="I266" s="444">
        <v>43634.336111111108</v>
      </c>
      <c r="J266">
        <v>1.1203000000000001</v>
      </c>
      <c r="N266">
        <v>0.18</v>
      </c>
      <c r="Q266">
        <v>155</v>
      </c>
      <c r="R266" t="s">
        <v>98</v>
      </c>
      <c r="S266">
        <v>2</v>
      </c>
    </row>
    <row r="267" spans="1:19">
      <c r="A267">
        <v>265</v>
      </c>
      <c r="B267" s="444">
        <v>43633.522222222222</v>
      </c>
      <c r="C267" t="s">
        <v>98</v>
      </c>
      <c r="D267">
        <v>0.01</v>
      </c>
      <c r="F267">
        <v>1.1241300000000001</v>
      </c>
      <c r="I267" s="444">
        <v>43634.336111111108</v>
      </c>
      <c r="J267">
        <v>1.1203000000000001</v>
      </c>
      <c r="N267">
        <v>3.88</v>
      </c>
      <c r="Q267">
        <v>155</v>
      </c>
      <c r="R267" t="s">
        <v>98</v>
      </c>
      <c r="S267">
        <v>2</v>
      </c>
    </row>
    <row r="268" spans="1:19">
      <c r="A268">
        <v>266</v>
      </c>
      <c r="B268" s="444">
        <v>43634.34375</v>
      </c>
      <c r="C268" t="s">
        <v>98</v>
      </c>
      <c r="D268">
        <v>0.01</v>
      </c>
      <c r="F268">
        <v>1.11965</v>
      </c>
      <c r="I268" s="444">
        <v>43644.874305555553</v>
      </c>
      <c r="J268">
        <v>1.13686</v>
      </c>
      <c r="N268">
        <v>-16.62</v>
      </c>
      <c r="Q268">
        <v>156</v>
      </c>
      <c r="R268" t="s">
        <v>98</v>
      </c>
      <c r="S268">
        <v>6</v>
      </c>
    </row>
    <row r="269" spans="1:19">
      <c r="A269">
        <v>268</v>
      </c>
      <c r="B269" s="444">
        <v>43635.753472222219</v>
      </c>
      <c r="C269" t="s">
        <v>98</v>
      </c>
      <c r="D269">
        <v>0.01</v>
      </c>
      <c r="F269">
        <v>1.1243700000000001</v>
      </c>
      <c r="I269" s="444">
        <v>43644.874305555553</v>
      </c>
      <c r="J269">
        <v>1.13686</v>
      </c>
      <c r="N269">
        <v>-11.95</v>
      </c>
      <c r="Q269">
        <v>156</v>
      </c>
      <c r="R269" t="s">
        <v>98</v>
      </c>
      <c r="S269">
        <v>6</v>
      </c>
    </row>
    <row r="270" spans="1:19">
      <c r="A270">
        <v>270</v>
      </c>
      <c r="B270" s="444">
        <v>43636.258333333331</v>
      </c>
      <c r="C270" t="s">
        <v>98</v>
      </c>
      <c r="D270">
        <v>0.02</v>
      </c>
      <c r="F270">
        <v>1.1283099999999999</v>
      </c>
      <c r="I270" s="444">
        <v>43644.874305555553</v>
      </c>
      <c r="J270">
        <v>1.13686</v>
      </c>
      <c r="N270">
        <v>-16.309999999999999</v>
      </c>
      <c r="Q270">
        <v>156</v>
      </c>
      <c r="R270" t="s">
        <v>98</v>
      </c>
      <c r="S270">
        <v>6</v>
      </c>
    </row>
    <row r="271" spans="1:19">
      <c r="A271">
        <v>275</v>
      </c>
      <c r="B271" s="444">
        <v>43637.502083333333</v>
      </c>
      <c r="C271" t="s">
        <v>98</v>
      </c>
      <c r="D271">
        <v>0.02</v>
      </c>
      <c r="F271">
        <v>1.13185</v>
      </c>
      <c r="I271" s="444">
        <v>43644.874305555553</v>
      </c>
      <c r="J271">
        <v>1.13686</v>
      </c>
      <c r="N271">
        <v>-9.33</v>
      </c>
      <c r="Q271">
        <v>156</v>
      </c>
      <c r="R271" t="s">
        <v>98</v>
      </c>
      <c r="S271">
        <v>6</v>
      </c>
    </row>
    <row r="272" spans="1:19">
      <c r="A272">
        <v>278</v>
      </c>
      <c r="B272" s="444">
        <v>43637.720138888886</v>
      </c>
      <c r="C272" t="s">
        <v>98</v>
      </c>
      <c r="D272">
        <v>0.03</v>
      </c>
      <c r="F272">
        <v>1.13602</v>
      </c>
      <c r="I272" s="444">
        <v>43644.874305555553</v>
      </c>
      <c r="J272">
        <v>1.13686</v>
      </c>
      <c r="N272">
        <v>-1.48</v>
      </c>
      <c r="Q272">
        <v>156</v>
      </c>
      <c r="R272" t="s">
        <v>98</v>
      </c>
      <c r="S272">
        <v>6</v>
      </c>
    </row>
    <row r="273" spans="1:19">
      <c r="A273">
        <v>282</v>
      </c>
      <c r="B273" s="444">
        <v>43640.461805555555</v>
      </c>
      <c r="C273" t="s">
        <v>98</v>
      </c>
      <c r="D273">
        <v>0.04</v>
      </c>
      <c r="F273">
        <v>1.1395599999999999</v>
      </c>
      <c r="I273" s="444">
        <v>43644.874305555553</v>
      </c>
      <c r="J273">
        <v>1.13686</v>
      </c>
      <c r="N273">
        <v>11.99</v>
      </c>
      <c r="Q273">
        <v>156</v>
      </c>
      <c r="R273" t="s">
        <v>98</v>
      </c>
      <c r="S273">
        <v>6</v>
      </c>
    </row>
    <row r="274" spans="1:19">
      <c r="A274">
        <v>269</v>
      </c>
      <c r="B274" s="444">
        <v>43636.25277777778</v>
      </c>
      <c r="C274" t="s">
        <v>97</v>
      </c>
      <c r="D274">
        <v>0.01</v>
      </c>
      <c r="F274">
        <v>1.12714</v>
      </c>
      <c r="I274" s="444">
        <v>43636.306250000001</v>
      </c>
      <c r="J274">
        <v>1.12869</v>
      </c>
      <c r="N274">
        <v>1.55</v>
      </c>
      <c r="Q274">
        <v>157</v>
      </c>
      <c r="R274" t="s">
        <v>97</v>
      </c>
      <c r="S274">
        <v>1</v>
      </c>
    </row>
    <row r="275" spans="1:19">
      <c r="A275">
        <v>271</v>
      </c>
      <c r="B275" s="444">
        <v>43636.306250000001</v>
      </c>
      <c r="C275" t="s">
        <v>97</v>
      </c>
      <c r="D275">
        <v>0.01</v>
      </c>
      <c r="F275">
        <v>1.12876</v>
      </c>
      <c r="I275" s="444">
        <v>43636.409722222219</v>
      </c>
      <c r="J275">
        <v>1.13025</v>
      </c>
      <c r="N275">
        <v>1.49</v>
      </c>
      <c r="Q275">
        <v>158</v>
      </c>
      <c r="R275" t="s">
        <v>97</v>
      </c>
      <c r="S275">
        <v>1</v>
      </c>
    </row>
    <row r="276" spans="1:19">
      <c r="A276">
        <v>272</v>
      </c>
      <c r="B276" s="444">
        <v>43636.460416666669</v>
      </c>
      <c r="C276" t="s">
        <v>97</v>
      </c>
      <c r="D276">
        <v>0.01</v>
      </c>
      <c r="F276">
        <v>1.13076</v>
      </c>
      <c r="I276" s="444">
        <v>43637.07916666667</v>
      </c>
      <c r="J276">
        <v>1.13049</v>
      </c>
      <c r="N276">
        <v>-0.41</v>
      </c>
      <c r="Q276">
        <v>159</v>
      </c>
      <c r="R276" t="s">
        <v>97</v>
      </c>
      <c r="S276">
        <v>2</v>
      </c>
    </row>
    <row r="277" spans="1:19">
      <c r="A277">
        <v>273</v>
      </c>
      <c r="B277" s="444">
        <v>43636.645833333336</v>
      </c>
      <c r="C277" t="s">
        <v>97</v>
      </c>
      <c r="D277">
        <v>0.01</v>
      </c>
      <c r="F277">
        <v>1.1272500000000001</v>
      </c>
      <c r="I277" s="444">
        <v>43637.07916666667</v>
      </c>
      <c r="J277">
        <v>1.13049</v>
      </c>
      <c r="N277">
        <v>3.1</v>
      </c>
      <c r="Q277">
        <v>159</v>
      </c>
      <c r="R277" t="s">
        <v>97</v>
      </c>
      <c r="S277">
        <v>2</v>
      </c>
    </row>
    <row r="278" spans="1:19">
      <c r="A278">
        <v>274</v>
      </c>
      <c r="B278" s="444">
        <v>43637.07916666667</v>
      </c>
      <c r="C278" t="s">
        <v>97</v>
      </c>
      <c r="D278">
        <v>0.01</v>
      </c>
      <c r="F278">
        <v>1.1305400000000001</v>
      </c>
      <c r="I278" s="444">
        <v>43637.524305555555</v>
      </c>
      <c r="J278">
        <v>1.13205</v>
      </c>
      <c r="N278">
        <v>1.51</v>
      </c>
      <c r="Q278">
        <v>160</v>
      </c>
      <c r="R278" t="s">
        <v>97</v>
      </c>
      <c r="S278">
        <v>1</v>
      </c>
    </row>
    <row r="279" spans="1:19">
      <c r="A279">
        <v>276</v>
      </c>
      <c r="B279" s="444">
        <v>43637.524305555555</v>
      </c>
      <c r="C279" t="s">
        <v>97</v>
      </c>
      <c r="D279">
        <v>0.01</v>
      </c>
      <c r="F279">
        <v>1.1321099999999999</v>
      </c>
      <c r="I279" s="444">
        <v>43637.67291666667</v>
      </c>
      <c r="J279">
        <v>1.13391</v>
      </c>
      <c r="N279">
        <v>1.8</v>
      </c>
      <c r="Q279">
        <v>161</v>
      </c>
      <c r="R279" t="s">
        <v>97</v>
      </c>
      <c r="S279">
        <v>1</v>
      </c>
    </row>
    <row r="280" spans="1:19">
      <c r="A280">
        <v>277</v>
      </c>
      <c r="B280" s="444">
        <v>43637.67291666667</v>
      </c>
      <c r="C280" t="s">
        <v>97</v>
      </c>
      <c r="D280">
        <v>0.01</v>
      </c>
      <c r="F280">
        <v>1.13395</v>
      </c>
      <c r="I280" s="444">
        <v>43637.720138888886</v>
      </c>
      <c r="J280">
        <v>1.13601</v>
      </c>
      <c r="N280">
        <v>2.06</v>
      </c>
      <c r="Q280">
        <v>162</v>
      </c>
      <c r="R280" t="s">
        <v>97</v>
      </c>
      <c r="S280">
        <v>1</v>
      </c>
    </row>
    <row r="281" spans="1:19">
      <c r="A281">
        <v>279</v>
      </c>
      <c r="B281" s="444">
        <v>43637.720138888886</v>
      </c>
      <c r="C281" t="s">
        <v>97</v>
      </c>
      <c r="D281">
        <v>0.01</v>
      </c>
      <c r="F281">
        <v>1.1360399999999999</v>
      </c>
      <c r="I281" s="444">
        <v>43637.809027777781</v>
      </c>
      <c r="J281">
        <v>1.1375200000000001</v>
      </c>
      <c r="N281">
        <v>1.48</v>
      </c>
      <c r="Q281">
        <v>163</v>
      </c>
      <c r="R281" t="s">
        <v>97</v>
      </c>
      <c r="S281">
        <v>1</v>
      </c>
    </row>
    <row r="282" spans="1:19">
      <c r="A282">
        <v>280</v>
      </c>
      <c r="B282" s="444">
        <v>43637.809027777781</v>
      </c>
      <c r="C282" t="s">
        <v>97</v>
      </c>
      <c r="D282">
        <v>0.01</v>
      </c>
      <c r="F282">
        <v>1.1375599999999999</v>
      </c>
      <c r="I282" s="444">
        <v>43640.350694444445</v>
      </c>
      <c r="J282">
        <v>1.1391199999999999</v>
      </c>
      <c r="N282">
        <v>1.42</v>
      </c>
      <c r="Q282">
        <v>164</v>
      </c>
      <c r="R282" t="s">
        <v>97</v>
      </c>
      <c r="S282">
        <v>1</v>
      </c>
    </row>
    <row r="283" spans="1:19">
      <c r="A283">
        <v>281</v>
      </c>
      <c r="B283" s="444">
        <v>43640.350694444445</v>
      </c>
      <c r="C283" t="s">
        <v>97</v>
      </c>
      <c r="D283">
        <v>0.01</v>
      </c>
      <c r="F283">
        <v>1.13916</v>
      </c>
      <c r="I283" s="444">
        <v>43641.061805555553</v>
      </c>
      <c r="J283">
        <v>1.14089</v>
      </c>
      <c r="N283">
        <v>1.59</v>
      </c>
      <c r="Q283">
        <v>165</v>
      </c>
      <c r="R283" t="s">
        <v>97</v>
      </c>
      <c r="S283">
        <v>1</v>
      </c>
    </row>
    <row r="284" spans="1:19">
      <c r="A284">
        <v>283</v>
      </c>
      <c r="B284" s="444">
        <v>43641.061805555553</v>
      </c>
      <c r="C284" t="s">
        <v>97</v>
      </c>
      <c r="D284">
        <v>0.01</v>
      </c>
      <c r="F284">
        <v>1.14093</v>
      </c>
      <c r="I284" s="444">
        <v>43644.874305555553</v>
      </c>
      <c r="J284">
        <v>1.1368100000000001</v>
      </c>
      <c r="N284">
        <v>-4.84</v>
      </c>
      <c r="Q284">
        <v>166</v>
      </c>
      <c r="R284" t="s">
        <v>97</v>
      </c>
      <c r="S284">
        <v>2</v>
      </c>
    </row>
    <row r="285" spans="1:19">
      <c r="A285">
        <v>284</v>
      </c>
      <c r="B285" s="444">
        <v>43641.695138888892</v>
      </c>
      <c r="C285" t="s">
        <v>97</v>
      </c>
      <c r="D285">
        <v>0.01</v>
      </c>
      <c r="F285">
        <v>1.13706</v>
      </c>
      <c r="I285" s="444">
        <v>43644.874305555553</v>
      </c>
      <c r="J285">
        <v>1.1368100000000001</v>
      </c>
      <c r="N285">
        <v>-0.97</v>
      </c>
      <c r="Q285">
        <v>166</v>
      </c>
      <c r="R285" t="s">
        <v>97</v>
      </c>
      <c r="S285">
        <v>2</v>
      </c>
    </row>
    <row r="340" spans="4:4">
      <c r="D340" s="489"/>
    </row>
    <row r="363" spans="4:14">
      <c r="D363" s="488"/>
    </row>
    <row r="364" spans="4:14">
      <c r="N364" s="489"/>
    </row>
    <row r="493" spans="4:14">
      <c r="D493" s="488"/>
    </row>
    <row r="496" spans="4:14">
      <c r="N496" s="483"/>
    </row>
    <row r="535" spans="4:4">
      <c r="D535" s="488"/>
    </row>
    <row r="917" spans="4:4">
      <c r="D917" s="488"/>
    </row>
    <row r="1228" spans="4:4">
      <c r="D1228" s="488"/>
    </row>
    <row r="1445" spans="4:14">
      <c r="D1445" s="488"/>
    </row>
    <row r="1448" spans="4:14">
      <c r="N1448" s="483"/>
    </row>
    <row r="1454" spans="4:14">
      <c r="D1454" s="488"/>
    </row>
    <row r="1551" spans="4:4">
      <c r="D1551" s="488"/>
    </row>
    <row r="1750" spans="4:4">
      <c r="D1750" s="488"/>
    </row>
    <row r="2542" spans="4:4">
      <c r="D2542" s="488"/>
    </row>
    <row r="2562" spans="4:4">
      <c r="D2562" s="488"/>
    </row>
    <row r="2763" spans="4:4">
      <c r="D2763" s="488"/>
    </row>
  </sheetData>
  <autoFilter ref="A1:S2973"/>
  <sortState ref="A284:R285">
    <sortCondition descending="1" ref="F2:F285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9"/>
  <dimension ref="A1:O167"/>
  <sheetViews>
    <sheetView workbookViewId="0">
      <pane xSplit="1" ySplit="1" topLeftCell="B1793" activePane="bottomRight" state="frozen"/>
      <selection pane="topRight" activeCell="B1" sqref="B1"/>
      <selection pane="bottomLeft" activeCell="A2" sqref="A2"/>
      <selection pane="bottomRight" activeCell="A2" sqref="A2:XFD172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425781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7">
        <v>43466.923611111109</v>
      </c>
      <c r="G2">
        <v>1.1460699999999999</v>
      </c>
      <c r="H2" s="447">
        <v>43466.923611111109</v>
      </c>
      <c r="I2">
        <v>1.1460699999999999</v>
      </c>
      <c r="J2" s="447">
        <v>43467.109722222223</v>
      </c>
      <c r="K2">
        <v>1.14456</v>
      </c>
      <c r="L2">
        <v>0</v>
      </c>
      <c r="M2">
        <v>15.099999999998545</v>
      </c>
      <c r="N2">
        <v>1.56</v>
      </c>
      <c r="O2" s="394">
        <v>0.18611111111385981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43467.222222222219</v>
      </c>
      <c r="G3">
        <v>1.1452100000000001</v>
      </c>
      <c r="H3" s="447">
        <v>43467.222222222219</v>
      </c>
      <c r="I3">
        <v>1.1452100000000001</v>
      </c>
      <c r="J3" s="447">
        <v>43467.234027777777</v>
      </c>
      <c r="K3">
        <v>1.1467099999999999</v>
      </c>
      <c r="L3">
        <v>0</v>
      </c>
      <c r="M3">
        <v>14.999999999998181</v>
      </c>
      <c r="N3">
        <v>1.5</v>
      </c>
      <c r="O3" s="394">
        <v>1.1805555557657499E-2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7">
        <v>43467.234027777777</v>
      </c>
      <c r="G4">
        <v>1.1468</v>
      </c>
      <c r="H4" s="447">
        <v>43467.234027777777</v>
      </c>
      <c r="I4">
        <v>1.1468</v>
      </c>
      <c r="J4" s="447">
        <v>43467.252083333333</v>
      </c>
      <c r="K4">
        <v>1.14849</v>
      </c>
      <c r="L4">
        <v>0</v>
      </c>
      <c r="M4">
        <v>16.899999999999636</v>
      </c>
      <c r="N4">
        <v>1.69</v>
      </c>
      <c r="O4" s="394">
        <v>1.8055555556202307E-2</v>
      </c>
    </row>
    <row r="5" spans="1:15">
      <c r="A5">
        <v>4</v>
      </c>
      <c r="B5" t="s">
        <v>97</v>
      </c>
      <c r="C5">
        <v>5</v>
      </c>
      <c r="D5">
        <v>0.03</v>
      </c>
      <c r="E5">
        <v>0.09</v>
      </c>
      <c r="F5" s="447">
        <v>43467.252083333333</v>
      </c>
      <c r="G5">
        <v>1.1485300000000001</v>
      </c>
      <c r="H5" s="447">
        <v>43467.737500000003</v>
      </c>
      <c r="I5">
        <v>1.13367</v>
      </c>
      <c r="J5" s="447">
        <v>43468.681944444441</v>
      </c>
      <c r="K5">
        <v>1.1409300000000002</v>
      </c>
      <c r="L5">
        <v>148.60000000000218</v>
      </c>
      <c r="M5">
        <v>72.600000000004002</v>
      </c>
      <c r="N5">
        <v>12.67</v>
      </c>
      <c r="O5" s="394">
        <v>1.429861111108039</v>
      </c>
    </row>
    <row r="6" spans="1:15">
      <c r="A6">
        <v>5</v>
      </c>
      <c r="B6" t="s">
        <v>98</v>
      </c>
      <c r="C6">
        <v>1</v>
      </c>
      <c r="D6">
        <v>0.01</v>
      </c>
      <c r="E6">
        <v>0.01</v>
      </c>
      <c r="F6" s="447">
        <v>43467.28402777778</v>
      </c>
      <c r="G6">
        <v>1.1486400000000001</v>
      </c>
      <c r="H6" s="447">
        <v>43467.28402777778</v>
      </c>
      <c r="I6">
        <v>1.1486400000000001</v>
      </c>
      <c r="J6" s="447">
        <v>43467.336111111108</v>
      </c>
      <c r="K6">
        <v>1.14686</v>
      </c>
      <c r="L6">
        <v>0</v>
      </c>
      <c r="M6">
        <v>17.800000000001091</v>
      </c>
      <c r="N6">
        <v>1.78</v>
      </c>
      <c r="O6" s="394">
        <v>5.2083333328482695E-2</v>
      </c>
    </row>
    <row r="7" spans="1:15">
      <c r="A7">
        <v>6</v>
      </c>
      <c r="B7" t="s">
        <v>98</v>
      </c>
      <c r="C7">
        <v>1</v>
      </c>
      <c r="D7">
        <v>0.01</v>
      </c>
      <c r="E7">
        <v>0.01</v>
      </c>
      <c r="F7" s="447">
        <v>43467.336111111108</v>
      </c>
      <c r="G7">
        <v>1.1468100000000001</v>
      </c>
      <c r="H7" s="447">
        <v>43467.336111111108</v>
      </c>
      <c r="I7">
        <v>1.1468100000000001</v>
      </c>
      <c r="J7" s="447">
        <v>43467.34652777778</v>
      </c>
      <c r="K7">
        <v>1.14527</v>
      </c>
      <c r="L7">
        <v>0</v>
      </c>
      <c r="M7">
        <v>15.399999999999636</v>
      </c>
      <c r="N7">
        <v>1.54</v>
      </c>
      <c r="O7" s="394">
        <v>1.0416666671517305E-2</v>
      </c>
    </row>
    <row r="8" spans="1:15">
      <c r="A8">
        <v>7</v>
      </c>
      <c r="B8" t="s">
        <v>98</v>
      </c>
      <c r="C8">
        <v>1</v>
      </c>
      <c r="D8">
        <v>0.01</v>
      </c>
      <c r="E8">
        <v>0.01</v>
      </c>
      <c r="F8" s="447">
        <v>43467.34652777778</v>
      </c>
      <c r="G8">
        <v>1.1452</v>
      </c>
      <c r="H8" s="447">
        <v>43467.34652777778</v>
      </c>
      <c r="I8">
        <v>1.1452</v>
      </c>
      <c r="J8" s="447">
        <v>43467.357638888891</v>
      </c>
      <c r="K8">
        <v>1.1432199999999999</v>
      </c>
      <c r="L8">
        <v>0</v>
      </c>
      <c r="M8">
        <v>19.800000000001091</v>
      </c>
      <c r="N8">
        <v>1.98</v>
      </c>
      <c r="O8" s="394">
        <v>1.1111111110949423E-2</v>
      </c>
    </row>
    <row r="9" spans="1:15">
      <c r="A9">
        <v>8</v>
      </c>
      <c r="B9" t="s">
        <v>98</v>
      </c>
      <c r="C9">
        <v>1</v>
      </c>
      <c r="D9">
        <v>0.01</v>
      </c>
      <c r="E9">
        <v>0.01</v>
      </c>
      <c r="F9" s="447">
        <v>43467.357638888891</v>
      </c>
      <c r="G9">
        <v>1.14316</v>
      </c>
      <c r="H9" s="447">
        <v>43467.357638888891</v>
      </c>
      <c r="I9">
        <v>1.14316</v>
      </c>
      <c r="J9" s="447">
        <v>43467.51666666667</v>
      </c>
      <c r="K9">
        <v>1.1412500000000001</v>
      </c>
      <c r="L9">
        <v>0</v>
      </c>
      <c r="M9">
        <v>19.099999999998545</v>
      </c>
      <c r="N9">
        <v>1.91</v>
      </c>
      <c r="O9" s="394">
        <v>0.15902777777955635</v>
      </c>
    </row>
    <row r="10" spans="1:15">
      <c r="A10">
        <v>9</v>
      </c>
      <c r="B10" t="s">
        <v>98</v>
      </c>
      <c r="C10">
        <v>1</v>
      </c>
      <c r="D10">
        <v>0.01</v>
      </c>
      <c r="E10">
        <v>0.01</v>
      </c>
      <c r="F10" s="447">
        <v>43467.520833333336</v>
      </c>
      <c r="G10">
        <v>1.14029</v>
      </c>
      <c r="H10" s="447">
        <v>43467.520833333336</v>
      </c>
      <c r="I10">
        <v>1.14029</v>
      </c>
      <c r="J10" s="447">
        <v>43467.560416666667</v>
      </c>
      <c r="K10">
        <v>1.1387700000000001</v>
      </c>
      <c r="L10">
        <v>0</v>
      </c>
      <c r="M10">
        <v>15.199999999998909</v>
      </c>
      <c r="N10">
        <v>1.52</v>
      </c>
      <c r="O10" s="394">
        <v>3.9583333331393078E-2</v>
      </c>
    </row>
    <row r="11" spans="1:1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43467.560416666667</v>
      </c>
      <c r="G11">
        <v>1.1387100000000001</v>
      </c>
      <c r="H11" s="447">
        <v>43467.560416666667</v>
      </c>
      <c r="I11">
        <v>1.1387100000000001</v>
      </c>
      <c r="J11" s="447">
        <v>43467.57708333333</v>
      </c>
      <c r="K11">
        <v>1.1376999999999999</v>
      </c>
      <c r="L11">
        <v>0</v>
      </c>
      <c r="M11">
        <v>10.100000000000364</v>
      </c>
      <c r="N11">
        <v>1.01</v>
      </c>
      <c r="O11" s="394">
        <v>1.6666666662786156E-2</v>
      </c>
    </row>
    <row r="12" spans="1:15">
      <c r="A12">
        <v>11</v>
      </c>
      <c r="B12" t="s">
        <v>98</v>
      </c>
      <c r="C12">
        <v>1</v>
      </c>
      <c r="D12">
        <v>0.01</v>
      </c>
      <c r="E12">
        <v>0.01</v>
      </c>
      <c r="F12" s="447">
        <v>43467.57916666667</v>
      </c>
      <c r="G12">
        <v>1.1369899999999999</v>
      </c>
      <c r="H12" s="447">
        <v>43467.57916666667</v>
      </c>
      <c r="I12">
        <v>1.1369899999999999</v>
      </c>
      <c r="J12" s="447">
        <v>43467.643055555556</v>
      </c>
      <c r="K12">
        <v>1.1354900000000001</v>
      </c>
      <c r="L12">
        <v>0</v>
      </c>
      <c r="M12">
        <v>14.999999999998181</v>
      </c>
      <c r="N12">
        <v>1.5</v>
      </c>
      <c r="O12" s="394">
        <v>6.3888888886140194E-2</v>
      </c>
    </row>
    <row r="13" spans="1:15">
      <c r="A13">
        <v>12</v>
      </c>
      <c r="B13" t="s">
        <v>98</v>
      </c>
      <c r="C13">
        <v>1</v>
      </c>
      <c r="D13">
        <v>0.01</v>
      </c>
      <c r="E13">
        <v>0.01</v>
      </c>
      <c r="F13" s="447">
        <v>43467.652083333334</v>
      </c>
      <c r="G13">
        <v>1.1344099999999999</v>
      </c>
      <c r="H13" s="447">
        <v>43467.652083333334</v>
      </c>
      <c r="I13">
        <v>1.1344099999999999</v>
      </c>
      <c r="J13" s="447">
        <v>43467.768750000003</v>
      </c>
      <c r="K13">
        <v>1.13293</v>
      </c>
      <c r="L13">
        <v>0</v>
      </c>
      <c r="M13">
        <v>14.799999999999272</v>
      </c>
      <c r="N13">
        <v>1.48</v>
      </c>
      <c r="O13" s="394">
        <v>0.11666666666860692</v>
      </c>
    </row>
    <row r="14" spans="1:15">
      <c r="A14">
        <v>13</v>
      </c>
      <c r="B14" t="s">
        <v>98</v>
      </c>
      <c r="C14">
        <v>3</v>
      </c>
      <c r="D14">
        <v>0.02</v>
      </c>
      <c r="E14">
        <v>0.04</v>
      </c>
      <c r="F14" s="447">
        <v>43467.942361111112</v>
      </c>
      <c r="G14">
        <v>1.1323399999999999</v>
      </c>
      <c r="H14" s="447">
        <v>43468.630555555559</v>
      </c>
      <c r="I14">
        <v>1.13994</v>
      </c>
      <c r="J14" s="447">
        <v>43469.606249999997</v>
      </c>
      <c r="K14">
        <v>1.1356900000000001</v>
      </c>
      <c r="L14">
        <v>76</v>
      </c>
      <c r="M14">
        <v>42.499999999998181</v>
      </c>
      <c r="N14">
        <v>5.71</v>
      </c>
      <c r="O14" s="394">
        <v>1.663888888884685</v>
      </c>
    </row>
    <row r="15" spans="1:15">
      <c r="A15">
        <v>14</v>
      </c>
      <c r="B15" t="s">
        <v>97</v>
      </c>
      <c r="C15">
        <v>2</v>
      </c>
      <c r="D15">
        <v>0.01</v>
      </c>
      <c r="E15">
        <v>0.02</v>
      </c>
      <c r="F15" s="447">
        <v>43468.681944444441</v>
      </c>
      <c r="G15">
        <v>1.141</v>
      </c>
      <c r="H15" s="447">
        <v>43469.573611111111</v>
      </c>
      <c r="I15">
        <v>1.1374299999999999</v>
      </c>
      <c r="J15" s="447">
        <v>43469.666666666664</v>
      </c>
      <c r="K15">
        <v>1.14103</v>
      </c>
      <c r="L15">
        <v>35.700000000000728</v>
      </c>
      <c r="M15">
        <v>36</v>
      </c>
      <c r="N15">
        <v>3.49</v>
      </c>
      <c r="O15" s="394">
        <v>0.98472222222335404</v>
      </c>
    </row>
    <row r="16" spans="1:15">
      <c r="A16">
        <v>15</v>
      </c>
      <c r="B16" t="s">
        <v>98</v>
      </c>
      <c r="C16">
        <v>6</v>
      </c>
      <c r="D16">
        <v>0.04</v>
      </c>
      <c r="E16">
        <v>0.13</v>
      </c>
      <c r="F16" s="447">
        <v>43469.615972222222</v>
      </c>
      <c r="G16">
        <v>1.1348199999999999</v>
      </c>
      <c r="H16" s="447">
        <v>43474.811111111114</v>
      </c>
      <c r="I16">
        <v>1.15506</v>
      </c>
      <c r="J16" s="447">
        <v>43476.615972222222</v>
      </c>
      <c r="K16">
        <v>1.1460600000000001</v>
      </c>
      <c r="L16">
        <v>202.40000000000146</v>
      </c>
      <c r="M16">
        <v>90</v>
      </c>
      <c r="N16">
        <v>28.929999999999996</v>
      </c>
      <c r="O16" s="394">
        <v>5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43469.666666666664</v>
      </c>
      <c r="G17">
        <v>1.1411100000000001</v>
      </c>
      <c r="H17" s="447">
        <v>43469.666666666664</v>
      </c>
      <c r="I17">
        <v>1.1411100000000001</v>
      </c>
      <c r="J17" s="447">
        <v>43472.17083333333</v>
      </c>
      <c r="K17">
        <v>1.1429400000000001</v>
      </c>
      <c r="L17">
        <v>0</v>
      </c>
      <c r="M17">
        <v>18.300000000001091</v>
      </c>
      <c r="N17">
        <v>1.69</v>
      </c>
      <c r="O17" s="394">
        <v>0.50416666666569654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43472.17083333333</v>
      </c>
      <c r="G18">
        <v>1.14297</v>
      </c>
      <c r="H18" s="447">
        <v>43472.17083333333</v>
      </c>
      <c r="I18">
        <v>1.14297</v>
      </c>
      <c r="J18" s="447">
        <v>43472.386111111111</v>
      </c>
      <c r="K18">
        <v>1.14436</v>
      </c>
      <c r="L18">
        <v>0</v>
      </c>
      <c r="M18">
        <v>13.899999999999636</v>
      </c>
      <c r="N18">
        <v>1.39</v>
      </c>
      <c r="O18" s="394">
        <v>0.21527777778101154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43472.503472222219</v>
      </c>
      <c r="G19">
        <v>1.14455</v>
      </c>
      <c r="H19" s="447">
        <v>43472.503472222219</v>
      </c>
      <c r="I19">
        <v>1.14455</v>
      </c>
      <c r="J19" s="447">
        <v>43472.590277777781</v>
      </c>
      <c r="K19">
        <v>1.14662</v>
      </c>
      <c r="L19">
        <v>0</v>
      </c>
      <c r="M19">
        <v>20.699999999998909</v>
      </c>
      <c r="N19">
        <v>2.0699999999999998</v>
      </c>
      <c r="O19" s="394">
        <v>8.6805555562023073E-2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43472.590277777781</v>
      </c>
      <c r="G20">
        <v>1.1466700000000001</v>
      </c>
      <c r="H20" s="447">
        <v>43472.590277777781</v>
      </c>
      <c r="I20">
        <v>1.1466700000000001</v>
      </c>
      <c r="J20" s="447">
        <v>43473.00277777778</v>
      </c>
      <c r="K20">
        <v>1.14835</v>
      </c>
      <c r="L20">
        <v>0</v>
      </c>
      <c r="M20">
        <v>16.799999999999272</v>
      </c>
      <c r="N20">
        <v>1.54</v>
      </c>
      <c r="O20" s="394">
        <v>0.41249999999854481</v>
      </c>
    </row>
    <row r="21" spans="1:15">
      <c r="A21">
        <v>20</v>
      </c>
      <c r="B21" t="s">
        <v>97</v>
      </c>
      <c r="C21">
        <v>2</v>
      </c>
      <c r="D21">
        <v>0.01</v>
      </c>
      <c r="E21">
        <v>0.02</v>
      </c>
      <c r="F21" s="447">
        <v>43473.00277777778</v>
      </c>
      <c r="G21">
        <v>1.14839</v>
      </c>
      <c r="H21" s="447">
        <v>43473.083333333336</v>
      </c>
      <c r="I21">
        <v>1.1448700000000001</v>
      </c>
      <c r="J21" s="447">
        <v>43474.609027777777</v>
      </c>
      <c r="K21">
        <v>1.1502699999999999</v>
      </c>
      <c r="L21">
        <v>35.199999999998909</v>
      </c>
      <c r="M21">
        <v>53.999999999998181</v>
      </c>
      <c r="N21">
        <v>7</v>
      </c>
      <c r="O21" s="394">
        <v>1.6062499999970896</v>
      </c>
    </row>
    <row r="22" spans="1:15">
      <c r="A22">
        <v>21</v>
      </c>
      <c r="B22" t="s">
        <v>97</v>
      </c>
      <c r="C22">
        <v>1</v>
      </c>
      <c r="D22">
        <v>0.01</v>
      </c>
      <c r="E22">
        <v>0.01</v>
      </c>
      <c r="F22" s="447">
        <v>43474.612500000003</v>
      </c>
      <c r="G22">
        <v>1.1515200000000001</v>
      </c>
      <c r="H22" s="447">
        <v>43474.612500000003</v>
      </c>
      <c r="I22">
        <v>1.1515200000000001</v>
      </c>
      <c r="J22" s="447">
        <v>43474.626388888886</v>
      </c>
      <c r="K22">
        <v>1.15303</v>
      </c>
      <c r="L22">
        <v>0</v>
      </c>
      <c r="M22">
        <v>15.099999999998545</v>
      </c>
      <c r="N22">
        <v>1.51</v>
      </c>
      <c r="O22" s="394">
        <v>1.3888888883229811E-2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43474.626388888886</v>
      </c>
      <c r="G23">
        <v>1.15306</v>
      </c>
      <c r="H23" s="447">
        <v>43474.626388888886</v>
      </c>
      <c r="I23">
        <v>1.15306</v>
      </c>
      <c r="J23" s="447">
        <v>43474.793055555558</v>
      </c>
      <c r="K23">
        <v>1.15394</v>
      </c>
      <c r="L23">
        <v>0</v>
      </c>
      <c r="M23">
        <v>8.7999999999992724</v>
      </c>
      <c r="N23">
        <v>0.88</v>
      </c>
      <c r="O23" s="394">
        <v>0.16666666667151731</v>
      </c>
    </row>
    <row r="24" spans="1:1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43474.808333333334</v>
      </c>
      <c r="G24">
        <v>1.1545799999999999</v>
      </c>
      <c r="H24" s="447">
        <v>43474.808333333334</v>
      </c>
      <c r="I24">
        <v>1.1545799999999999</v>
      </c>
      <c r="J24" s="447">
        <v>43475.131944444445</v>
      </c>
      <c r="K24">
        <v>1.15625</v>
      </c>
      <c r="L24">
        <v>0</v>
      </c>
      <c r="M24">
        <v>16.700000000000728</v>
      </c>
      <c r="N24">
        <v>1.24</v>
      </c>
      <c r="O24" s="394">
        <v>0.32361111111094942</v>
      </c>
    </row>
    <row r="25" spans="1:15">
      <c r="A25">
        <v>24</v>
      </c>
      <c r="B25" t="s">
        <v>97</v>
      </c>
      <c r="C25">
        <v>3</v>
      </c>
      <c r="D25">
        <v>0.02</v>
      </c>
      <c r="E25">
        <v>0.04</v>
      </c>
      <c r="F25" s="447">
        <v>43475.131944444445</v>
      </c>
      <c r="G25">
        <v>1.15628</v>
      </c>
      <c r="H25" s="447">
        <v>43475.770833333336</v>
      </c>
      <c r="I25">
        <v>1.1490800000000001</v>
      </c>
      <c r="J25" s="447">
        <v>43476.454861111109</v>
      </c>
      <c r="K25">
        <v>1.1536500000000001</v>
      </c>
      <c r="L25">
        <v>71.999999999998181</v>
      </c>
      <c r="M25">
        <v>45.699999999998909</v>
      </c>
      <c r="N25">
        <v>6.83</v>
      </c>
      <c r="O25" s="394">
        <v>1.3229166666642413</v>
      </c>
    </row>
    <row r="26" spans="1:15">
      <c r="A26">
        <v>25</v>
      </c>
      <c r="B26" t="s">
        <v>97</v>
      </c>
      <c r="C26">
        <v>7</v>
      </c>
      <c r="D26">
        <v>0.06</v>
      </c>
      <c r="E26">
        <v>0.19</v>
      </c>
      <c r="F26" s="447">
        <v>43476.472916666666</v>
      </c>
      <c r="G26">
        <v>1.1525099999999999</v>
      </c>
      <c r="H26" s="447">
        <v>43489.725694444445</v>
      </c>
      <c r="I26">
        <v>1.1303399999999999</v>
      </c>
      <c r="J26" s="447">
        <v>43490.638888888891</v>
      </c>
      <c r="K26">
        <v>1.1392100000000001</v>
      </c>
      <c r="L26">
        <v>221.69999999999891</v>
      </c>
      <c r="M26">
        <v>88.700000000000728</v>
      </c>
      <c r="N26">
        <v>18.319999999999993</v>
      </c>
      <c r="O26" s="394">
        <v>10.165972222224809</v>
      </c>
    </row>
    <row r="27" spans="1:1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43476.676388888889</v>
      </c>
      <c r="G27">
        <v>1.1472199999999999</v>
      </c>
      <c r="H27" s="447">
        <v>43476.676388888889</v>
      </c>
      <c r="I27">
        <v>1.1472199999999999</v>
      </c>
      <c r="J27" s="447">
        <v>43479.304166666669</v>
      </c>
      <c r="K27">
        <v>1.14574</v>
      </c>
      <c r="L27">
        <v>0</v>
      </c>
      <c r="M27">
        <v>14.799999999999272</v>
      </c>
      <c r="N27">
        <v>1.53</v>
      </c>
      <c r="O27" s="394">
        <v>0.62777777777955635</v>
      </c>
    </row>
    <row r="28" spans="1:15">
      <c r="A28">
        <v>27</v>
      </c>
      <c r="B28" t="s">
        <v>98</v>
      </c>
      <c r="C28">
        <v>1</v>
      </c>
      <c r="D28">
        <v>0.01</v>
      </c>
      <c r="E28">
        <v>0.01</v>
      </c>
      <c r="F28" s="447">
        <v>43479.304166666669</v>
      </c>
      <c r="G28">
        <v>1.1456900000000001</v>
      </c>
      <c r="H28" s="447">
        <v>43479.304166666669</v>
      </c>
      <c r="I28">
        <v>1.1456900000000001</v>
      </c>
      <c r="J28" s="447">
        <v>43480.384722222225</v>
      </c>
      <c r="K28">
        <v>1.1441699999999999</v>
      </c>
      <c r="L28">
        <v>0</v>
      </c>
      <c r="M28">
        <v>15.200000000002547</v>
      </c>
      <c r="N28">
        <v>1.57</v>
      </c>
      <c r="O28" s="394">
        <v>1.0805555555562023</v>
      </c>
    </row>
    <row r="29" spans="1:15">
      <c r="A29">
        <v>28</v>
      </c>
      <c r="B29" t="s">
        <v>98</v>
      </c>
      <c r="C29">
        <v>1</v>
      </c>
      <c r="D29">
        <v>0.01</v>
      </c>
      <c r="E29">
        <v>0.01</v>
      </c>
      <c r="F29" s="447">
        <v>43480.484027777777</v>
      </c>
      <c r="G29">
        <v>1.1426099999999999</v>
      </c>
      <c r="H29" s="447">
        <v>43480.484027777777</v>
      </c>
      <c r="I29">
        <v>1.1426099999999999</v>
      </c>
      <c r="J29" s="447">
        <v>43480.674305555556</v>
      </c>
      <c r="K29">
        <v>1.14093</v>
      </c>
      <c r="L29">
        <v>0</v>
      </c>
      <c r="M29">
        <v>16.799999999999272</v>
      </c>
      <c r="N29">
        <v>1.68</v>
      </c>
      <c r="O29" s="394">
        <v>0.19027777777955635</v>
      </c>
    </row>
    <row r="30" spans="1:15">
      <c r="A30">
        <v>29</v>
      </c>
      <c r="B30" t="s">
        <v>98</v>
      </c>
      <c r="C30">
        <v>1</v>
      </c>
      <c r="D30">
        <v>0.01</v>
      </c>
      <c r="E30">
        <v>0.01</v>
      </c>
      <c r="F30" s="447">
        <v>43480.6875</v>
      </c>
      <c r="G30">
        <v>1.1394</v>
      </c>
      <c r="H30" s="447">
        <v>43480.6875</v>
      </c>
      <c r="I30">
        <v>1.1394</v>
      </c>
      <c r="J30" s="447">
        <v>43481.493750000001</v>
      </c>
      <c r="K30">
        <v>1.1379999999999999</v>
      </c>
      <c r="L30">
        <v>0</v>
      </c>
      <c r="M30">
        <v>14.000000000001819</v>
      </c>
      <c r="N30">
        <v>1.45</v>
      </c>
      <c r="O30" s="394">
        <v>0.80625000000145519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43481.583333333336</v>
      </c>
      <c r="G31">
        <v>1.1390199999999999</v>
      </c>
      <c r="H31" s="447">
        <v>43481.583333333336</v>
      </c>
      <c r="I31">
        <v>1.1390199999999999</v>
      </c>
      <c r="J31" s="447">
        <v>43482.299305555556</v>
      </c>
      <c r="K31">
        <v>1.1375200000000001</v>
      </c>
      <c r="L31">
        <v>0</v>
      </c>
      <c r="M31">
        <v>14.999999999998181</v>
      </c>
      <c r="N31">
        <v>1.65</v>
      </c>
      <c r="O31" s="394">
        <v>0.71597222222044365</v>
      </c>
    </row>
    <row r="32" spans="1:15">
      <c r="A32">
        <v>31</v>
      </c>
      <c r="B32" t="s">
        <v>98</v>
      </c>
      <c r="C32">
        <v>2</v>
      </c>
      <c r="D32">
        <v>0.01</v>
      </c>
      <c r="E32">
        <v>0.02</v>
      </c>
      <c r="F32" s="447">
        <v>43482.299305555556</v>
      </c>
      <c r="G32">
        <v>1.1374200000000001</v>
      </c>
      <c r="H32" s="447">
        <v>43483.418749999997</v>
      </c>
      <c r="I32">
        <v>1.14093</v>
      </c>
      <c r="J32" s="447">
        <v>43483.618055555555</v>
      </c>
      <c r="K32">
        <v>1.1376500000000001</v>
      </c>
      <c r="L32">
        <v>35.099999999998545</v>
      </c>
      <c r="M32">
        <v>32.799999999999272</v>
      </c>
      <c r="N32">
        <v>3.0999999999999996</v>
      </c>
      <c r="O32" s="394">
        <v>1.3187499999985448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43483.625</v>
      </c>
      <c r="G33">
        <v>1.1374299999999999</v>
      </c>
      <c r="H33" s="447">
        <v>43483.625</v>
      </c>
      <c r="I33">
        <v>1.1374299999999999</v>
      </c>
      <c r="J33" s="447">
        <v>43483.675694444442</v>
      </c>
      <c r="K33">
        <v>1.13591</v>
      </c>
      <c r="L33">
        <v>0</v>
      </c>
      <c r="M33">
        <v>15.199999999998909</v>
      </c>
      <c r="N33">
        <v>1.52</v>
      </c>
      <c r="O33" s="394">
        <v>5.0694444442342501E-2</v>
      </c>
    </row>
    <row r="34" spans="1:15">
      <c r="A34">
        <v>33</v>
      </c>
      <c r="B34" t="s">
        <v>98</v>
      </c>
      <c r="C34">
        <v>1</v>
      </c>
      <c r="D34">
        <v>0.01</v>
      </c>
      <c r="E34">
        <v>0.01</v>
      </c>
      <c r="F34" s="447">
        <v>43483.675694444442</v>
      </c>
      <c r="G34">
        <v>1.1358699999999999</v>
      </c>
      <c r="H34" s="447">
        <v>43483.675694444442</v>
      </c>
      <c r="I34">
        <v>1.1358699999999999</v>
      </c>
      <c r="J34" s="447">
        <v>43487.585416666669</v>
      </c>
      <c r="K34">
        <v>1.13398</v>
      </c>
      <c r="L34">
        <v>0</v>
      </c>
      <c r="M34">
        <v>18.899999999999636</v>
      </c>
      <c r="N34">
        <v>1.99</v>
      </c>
      <c r="O34" s="394">
        <v>1.9097222222262644</v>
      </c>
    </row>
    <row r="35" spans="1:15">
      <c r="A35">
        <v>34</v>
      </c>
      <c r="B35" t="s">
        <v>98</v>
      </c>
      <c r="C35">
        <v>2</v>
      </c>
      <c r="D35">
        <v>0.01</v>
      </c>
      <c r="E35">
        <v>0.02</v>
      </c>
      <c r="F35" s="447">
        <v>43487.665972222225</v>
      </c>
      <c r="G35">
        <v>1.1355999999999999</v>
      </c>
      <c r="H35" s="447">
        <v>43488.681250000001</v>
      </c>
      <c r="I35">
        <v>1.1391</v>
      </c>
      <c r="J35" s="447">
        <v>43489.345833333333</v>
      </c>
      <c r="K35">
        <v>1.1354200000000001</v>
      </c>
      <c r="L35">
        <v>35</v>
      </c>
      <c r="M35">
        <v>36.799999999999272</v>
      </c>
      <c r="N35">
        <v>4.21</v>
      </c>
      <c r="O35" s="394">
        <v>1.679861111108039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43489.348611111112</v>
      </c>
      <c r="G36">
        <v>1.1348499999999999</v>
      </c>
      <c r="H36" s="447">
        <v>43489.348611111112</v>
      </c>
      <c r="I36">
        <v>1.1348499999999999</v>
      </c>
      <c r="J36" s="447">
        <v>43489.466666666667</v>
      </c>
      <c r="K36">
        <v>1.1331899999999999</v>
      </c>
      <c r="L36">
        <v>0</v>
      </c>
      <c r="M36">
        <v>16.600000000000364</v>
      </c>
      <c r="N36">
        <v>1.66</v>
      </c>
      <c r="O36" s="394">
        <v>0.11805555555474712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43489.466666666667</v>
      </c>
      <c r="G37">
        <v>1.13317</v>
      </c>
      <c r="H37" s="447">
        <v>43489.466666666667</v>
      </c>
      <c r="I37">
        <v>1.13317</v>
      </c>
      <c r="J37" s="447">
        <v>43489.568749999999</v>
      </c>
      <c r="K37">
        <v>1.1316600000000001</v>
      </c>
      <c r="L37">
        <v>0</v>
      </c>
      <c r="M37">
        <v>15.100000000000364</v>
      </c>
      <c r="N37">
        <v>1.51</v>
      </c>
      <c r="O37" s="394">
        <v>0.10208333333139308</v>
      </c>
    </row>
    <row r="38" spans="1:15">
      <c r="A38">
        <v>37</v>
      </c>
      <c r="B38" t="s">
        <v>98</v>
      </c>
      <c r="C38">
        <v>2</v>
      </c>
      <c r="D38">
        <v>0.01</v>
      </c>
      <c r="E38">
        <v>0.02</v>
      </c>
      <c r="F38" s="447">
        <v>43489.572916666664</v>
      </c>
      <c r="G38">
        <v>1.13164</v>
      </c>
      <c r="H38" s="447">
        <v>43489.590277777781</v>
      </c>
      <c r="I38">
        <v>1.13537</v>
      </c>
      <c r="J38" s="447">
        <v>43489.711111111108</v>
      </c>
      <c r="K38">
        <v>1.13212</v>
      </c>
      <c r="L38">
        <v>37.300000000001091</v>
      </c>
      <c r="M38">
        <v>32.5</v>
      </c>
      <c r="N38">
        <v>2.77</v>
      </c>
      <c r="O38" s="394">
        <v>0.13819444444379769</v>
      </c>
    </row>
    <row r="39" spans="1:15">
      <c r="A39">
        <v>38</v>
      </c>
      <c r="B39" t="s">
        <v>98</v>
      </c>
      <c r="C39">
        <v>1</v>
      </c>
      <c r="D39">
        <v>0.01</v>
      </c>
      <c r="E39">
        <v>0.01</v>
      </c>
      <c r="F39" s="447">
        <v>43489.713194444441</v>
      </c>
      <c r="G39">
        <v>1.13154</v>
      </c>
      <c r="H39" s="447">
        <v>43489.713194444441</v>
      </c>
      <c r="I39">
        <v>1.13154</v>
      </c>
      <c r="J39" s="447">
        <v>43489.729166666664</v>
      </c>
      <c r="K39">
        <v>1.1299399999999999</v>
      </c>
      <c r="L39">
        <v>0</v>
      </c>
      <c r="M39">
        <v>16</v>
      </c>
      <c r="N39">
        <v>1.6</v>
      </c>
      <c r="O39" s="394">
        <v>1.5972222223354038E-2</v>
      </c>
    </row>
    <row r="40" spans="1:15">
      <c r="A40">
        <v>39</v>
      </c>
      <c r="B40" t="s">
        <v>98</v>
      </c>
      <c r="C40">
        <v>7</v>
      </c>
      <c r="D40">
        <v>0.06</v>
      </c>
      <c r="E40">
        <v>0.19</v>
      </c>
      <c r="F40" s="447">
        <v>43489.729166666664</v>
      </c>
      <c r="G40">
        <v>1.12975</v>
      </c>
      <c r="H40" s="447">
        <v>43496.311805555553</v>
      </c>
      <c r="I40">
        <v>1.15141</v>
      </c>
      <c r="J40" s="447">
        <v>43500.620138888888</v>
      </c>
      <c r="K40">
        <v>1.1428700000000001</v>
      </c>
      <c r="L40">
        <v>216.60000000000036</v>
      </c>
      <c r="M40">
        <v>85.399999999999636</v>
      </c>
      <c r="N40">
        <v>41.279999999999994</v>
      </c>
      <c r="O40" s="394">
        <v>6.890972222223354</v>
      </c>
    </row>
    <row r="41" spans="1:15">
      <c r="A41">
        <v>40</v>
      </c>
      <c r="B41" t="s">
        <v>97</v>
      </c>
      <c r="C41">
        <v>1</v>
      </c>
      <c r="D41">
        <v>0.01</v>
      </c>
      <c r="E41">
        <v>0.01</v>
      </c>
      <c r="F41" s="447">
        <v>43490.640972222223</v>
      </c>
      <c r="G41">
        <v>1.13971</v>
      </c>
      <c r="H41" s="447">
        <v>43490.640972222223</v>
      </c>
      <c r="I41">
        <v>1.13971</v>
      </c>
      <c r="J41" s="447">
        <v>43490.727083333331</v>
      </c>
      <c r="K41">
        <v>1.1413</v>
      </c>
      <c r="L41">
        <v>0</v>
      </c>
      <c r="M41">
        <v>15.899999999999636</v>
      </c>
      <c r="N41">
        <v>1.59</v>
      </c>
      <c r="O41" s="394">
        <v>8.611111110803904E-2</v>
      </c>
    </row>
    <row r="42" spans="1:15">
      <c r="A42">
        <v>41</v>
      </c>
      <c r="B42" t="s">
        <v>97</v>
      </c>
      <c r="C42">
        <v>1</v>
      </c>
      <c r="D42">
        <v>0.01</v>
      </c>
      <c r="E42">
        <v>0.01</v>
      </c>
      <c r="F42" s="447">
        <v>43490.744444444441</v>
      </c>
      <c r="G42">
        <v>1.14062</v>
      </c>
      <c r="H42" s="447">
        <v>43490.744444444441</v>
      </c>
      <c r="I42">
        <v>1.14062</v>
      </c>
      <c r="J42" s="447">
        <v>43493.156944444447</v>
      </c>
      <c r="K42">
        <v>1.1421300000000001</v>
      </c>
      <c r="L42">
        <v>0</v>
      </c>
      <c r="M42">
        <v>15.100000000002183</v>
      </c>
      <c r="N42">
        <v>1.37</v>
      </c>
      <c r="O42" s="394">
        <v>0.41250000000582077</v>
      </c>
    </row>
    <row r="43" spans="1:15">
      <c r="A43">
        <v>42</v>
      </c>
      <c r="B43" t="s">
        <v>97</v>
      </c>
      <c r="C43">
        <v>1</v>
      </c>
      <c r="D43">
        <v>0.01</v>
      </c>
      <c r="E43">
        <v>0.01</v>
      </c>
      <c r="F43" s="447">
        <v>43493.157638888886</v>
      </c>
      <c r="G43">
        <v>1.1424300000000001</v>
      </c>
      <c r="H43" s="447">
        <v>43493.157638888886</v>
      </c>
      <c r="I43">
        <v>1.1424300000000001</v>
      </c>
      <c r="J43" s="447">
        <v>43493.69027777778</v>
      </c>
      <c r="K43">
        <v>1.14405</v>
      </c>
      <c r="L43">
        <v>0</v>
      </c>
      <c r="M43">
        <v>16.199999999998909</v>
      </c>
      <c r="N43">
        <v>1.62</v>
      </c>
      <c r="O43" s="394">
        <v>0.53263888889341615</v>
      </c>
    </row>
    <row r="44" spans="1:15">
      <c r="A44">
        <v>43</v>
      </c>
      <c r="B44" t="s">
        <v>97</v>
      </c>
      <c r="C44">
        <v>1</v>
      </c>
      <c r="D44">
        <v>0.01</v>
      </c>
      <c r="E44">
        <v>0.01</v>
      </c>
      <c r="F44" s="447">
        <v>43493.920138888891</v>
      </c>
      <c r="G44">
        <v>1.14293</v>
      </c>
      <c r="H44" s="447">
        <v>43493.920138888891</v>
      </c>
      <c r="I44">
        <v>1.14293</v>
      </c>
      <c r="J44" s="447">
        <v>43494.339583333334</v>
      </c>
      <c r="K44">
        <v>1.1444399999999999</v>
      </c>
      <c r="L44">
        <v>0</v>
      </c>
      <c r="M44">
        <v>15.100000000000364</v>
      </c>
      <c r="N44">
        <v>1.37</v>
      </c>
      <c r="O44" s="394">
        <v>0.41944444444379769</v>
      </c>
    </row>
    <row r="45" spans="1:15">
      <c r="A45">
        <v>44</v>
      </c>
      <c r="B45" t="s">
        <v>97</v>
      </c>
      <c r="C45">
        <v>2</v>
      </c>
      <c r="D45">
        <v>0.01</v>
      </c>
      <c r="E45">
        <v>0.02</v>
      </c>
      <c r="F45" s="447">
        <v>43494.339583333334</v>
      </c>
      <c r="G45">
        <v>1.1444799999999999</v>
      </c>
      <c r="H45" s="447">
        <v>43495.592361111114</v>
      </c>
      <c r="I45">
        <v>1.1408400000000001</v>
      </c>
      <c r="J45" s="447">
        <v>43495.793055555558</v>
      </c>
      <c r="K45">
        <v>1.14524</v>
      </c>
      <c r="L45">
        <v>36.399999999997817</v>
      </c>
      <c r="M45">
        <v>43.999999999998181</v>
      </c>
      <c r="N45">
        <v>5.0200000000000005</v>
      </c>
      <c r="O45" s="394">
        <v>1.453472222223354</v>
      </c>
    </row>
    <row r="46" spans="1:1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43495.795138888891</v>
      </c>
      <c r="G46">
        <v>1.14683</v>
      </c>
      <c r="H46" s="447">
        <v>43495.795138888891</v>
      </c>
      <c r="I46">
        <v>1.14683</v>
      </c>
      <c r="J46" s="447">
        <v>43495.814583333333</v>
      </c>
      <c r="K46">
        <v>1.1483399999999999</v>
      </c>
      <c r="L46">
        <v>0</v>
      </c>
      <c r="M46">
        <v>15.100000000000364</v>
      </c>
      <c r="N46">
        <v>1.51</v>
      </c>
      <c r="O46" s="394">
        <v>1.9444444442342501E-2</v>
      </c>
    </row>
    <row r="47" spans="1:1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43495.814583333333</v>
      </c>
      <c r="G47">
        <v>1.14839</v>
      </c>
      <c r="H47" s="447">
        <v>43495.814583333333</v>
      </c>
      <c r="I47">
        <v>1.14839</v>
      </c>
      <c r="J47" s="447">
        <v>43495.822916666664</v>
      </c>
      <c r="K47">
        <v>1.1498900000000001</v>
      </c>
      <c r="L47">
        <v>0</v>
      </c>
      <c r="M47">
        <v>15.000000000001819</v>
      </c>
      <c r="N47">
        <v>1.5</v>
      </c>
      <c r="O47" s="394">
        <v>8.333333331393078E-3</v>
      </c>
    </row>
    <row r="48" spans="1:15">
      <c r="A48">
        <v>47</v>
      </c>
      <c r="B48" t="s">
        <v>97</v>
      </c>
      <c r="C48">
        <v>8</v>
      </c>
      <c r="D48">
        <v>0.11</v>
      </c>
      <c r="E48">
        <v>0.3</v>
      </c>
      <c r="F48" s="447">
        <v>43495.822916666664</v>
      </c>
      <c r="G48">
        <v>1.1499299999999999</v>
      </c>
      <c r="H48" s="447">
        <v>43511.560416666667</v>
      </c>
      <c r="I48">
        <v>1.12456</v>
      </c>
      <c r="J48" s="447">
        <v>43514.447916666664</v>
      </c>
      <c r="K48">
        <v>1.1328000000000003</v>
      </c>
      <c r="L48">
        <v>253.69999999999891</v>
      </c>
      <c r="M48">
        <v>82.400000000001455</v>
      </c>
      <c r="N48">
        <v>25.629999999999995</v>
      </c>
      <c r="O48" s="394">
        <v>12.625</v>
      </c>
    </row>
    <row r="49" spans="1:15">
      <c r="A49">
        <v>48</v>
      </c>
      <c r="B49" t="s">
        <v>98</v>
      </c>
      <c r="C49">
        <v>1</v>
      </c>
      <c r="D49">
        <v>0.01</v>
      </c>
      <c r="E49">
        <v>0.01</v>
      </c>
      <c r="F49" s="447">
        <v>43500.620138888888</v>
      </c>
      <c r="G49">
        <v>1.1428100000000001</v>
      </c>
      <c r="H49" s="447">
        <v>43500.620138888888</v>
      </c>
      <c r="I49">
        <v>1.1428100000000001</v>
      </c>
      <c r="J49" s="447">
        <v>43501.364583333336</v>
      </c>
      <c r="K49">
        <v>1.14133</v>
      </c>
      <c r="L49">
        <v>0</v>
      </c>
      <c r="M49">
        <v>14.800000000001091</v>
      </c>
      <c r="N49">
        <v>1.53</v>
      </c>
      <c r="O49" s="394">
        <v>0.74444444444816327</v>
      </c>
    </row>
    <row r="50" spans="1:15">
      <c r="A50">
        <v>49</v>
      </c>
      <c r="B50" t="s">
        <v>98</v>
      </c>
      <c r="C50">
        <v>1</v>
      </c>
      <c r="D50">
        <v>0.01</v>
      </c>
      <c r="E50">
        <v>0.01</v>
      </c>
      <c r="F50" s="447">
        <v>43501.395833333336</v>
      </c>
      <c r="G50">
        <v>1.1419600000000001</v>
      </c>
      <c r="H50" s="447">
        <v>43501.395833333336</v>
      </c>
      <c r="I50">
        <v>1.1419600000000001</v>
      </c>
      <c r="J50" s="447">
        <v>43501.677777777775</v>
      </c>
      <c r="K50">
        <v>1.14046</v>
      </c>
      <c r="L50">
        <v>0</v>
      </c>
      <c r="M50">
        <v>15</v>
      </c>
      <c r="N50">
        <v>1.5</v>
      </c>
      <c r="O50" s="394">
        <v>0.28194444443943212</v>
      </c>
    </row>
    <row r="51" spans="1:1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43501.706250000003</v>
      </c>
      <c r="G51">
        <v>1.14035</v>
      </c>
      <c r="H51" s="447">
        <v>43501.706250000003</v>
      </c>
      <c r="I51">
        <v>1.14035</v>
      </c>
      <c r="J51" s="447">
        <v>43502.295138888891</v>
      </c>
      <c r="K51">
        <v>1.13872</v>
      </c>
      <c r="L51">
        <v>0</v>
      </c>
      <c r="M51">
        <v>16.300000000001091</v>
      </c>
      <c r="N51">
        <v>1.68</v>
      </c>
      <c r="O51" s="394">
        <v>0.58888888888759539</v>
      </c>
    </row>
    <row r="52" spans="1:15">
      <c r="A52">
        <v>51</v>
      </c>
      <c r="B52" t="s">
        <v>98</v>
      </c>
      <c r="C52">
        <v>1</v>
      </c>
      <c r="D52">
        <v>0.01</v>
      </c>
      <c r="E52">
        <v>0.01</v>
      </c>
      <c r="F52" s="447">
        <v>43502.463888888888</v>
      </c>
      <c r="G52">
        <v>1.13896</v>
      </c>
      <c r="H52" s="447">
        <v>43502.463888888888</v>
      </c>
      <c r="I52">
        <v>1.13896</v>
      </c>
      <c r="J52" s="447">
        <v>43502.751388888886</v>
      </c>
      <c r="K52">
        <v>1.1372100000000001</v>
      </c>
      <c r="L52">
        <v>0</v>
      </c>
      <c r="M52">
        <v>17.5</v>
      </c>
      <c r="N52">
        <v>1.75</v>
      </c>
      <c r="O52" s="394">
        <v>0.28749999999854481</v>
      </c>
    </row>
    <row r="53" spans="1:1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43502.752083333333</v>
      </c>
      <c r="G53">
        <v>1.1370800000000001</v>
      </c>
      <c r="H53" s="447">
        <v>43502.752083333333</v>
      </c>
      <c r="I53">
        <v>1.1370800000000001</v>
      </c>
      <c r="J53" s="447">
        <v>43503.318055555559</v>
      </c>
      <c r="K53">
        <v>1.1355500000000001</v>
      </c>
      <c r="L53">
        <v>0</v>
      </c>
      <c r="M53">
        <v>15.300000000001091</v>
      </c>
      <c r="N53">
        <v>1.68</v>
      </c>
      <c r="O53" s="394">
        <v>0.56597222222626442</v>
      </c>
    </row>
    <row r="54" spans="1:15">
      <c r="A54">
        <v>53</v>
      </c>
      <c r="B54" t="s">
        <v>98</v>
      </c>
      <c r="C54">
        <v>1</v>
      </c>
      <c r="D54">
        <v>0.01</v>
      </c>
      <c r="E54">
        <v>0.01</v>
      </c>
      <c r="F54" s="447">
        <v>43503.318055555559</v>
      </c>
      <c r="G54">
        <v>1.1355</v>
      </c>
      <c r="H54" s="447">
        <v>43503.318055555559</v>
      </c>
      <c r="I54">
        <v>1.1355</v>
      </c>
      <c r="J54" s="447">
        <v>43503.427083333336</v>
      </c>
      <c r="K54">
        <v>1.1336999999999999</v>
      </c>
      <c r="L54">
        <v>0</v>
      </c>
      <c r="M54">
        <v>18</v>
      </c>
      <c r="N54">
        <v>1.8</v>
      </c>
      <c r="O54" s="394">
        <v>0.10902777777664596</v>
      </c>
    </row>
    <row r="55" spans="1:15">
      <c r="A55">
        <v>54</v>
      </c>
      <c r="B55" t="s">
        <v>98</v>
      </c>
      <c r="C55">
        <v>1</v>
      </c>
      <c r="D55">
        <v>0.01</v>
      </c>
      <c r="E55">
        <v>0.01</v>
      </c>
      <c r="F55" s="447">
        <v>43503.427083333336</v>
      </c>
      <c r="G55">
        <v>1.13365</v>
      </c>
      <c r="H55" s="447">
        <v>43503.427083333336</v>
      </c>
      <c r="I55">
        <v>1.13365</v>
      </c>
      <c r="J55" s="447">
        <v>43506.916666666664</v>
      </c>
      <c r="K55">
        <v>1.13215</v>
      </c>
      <c r="L55">
        <v>0</v>
      </c>
      <c r="M55">
        <v>15</v>
      </c>
      <c r="N55">
        <v>1.55</v>
      </c>
      <c r="O55" s="394">
        <v>1.4895833333284827</v>
      </c>
    </row>
    <row r="56" spans="1:1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43507.32708333333</v>
      </c>
      <c r="G56">
        <v>1.1316299999999999</v>
      </c>
      <c r="H56" s="447">
        <v>43507.32708333333</v>
      </c>
      <c r="I56">
        <v>1.1316299999999999</v>
      </c>
      <c r="J56" s="447">
        <v>43507.42083333333</v>
      </c>
      <c r="K56">
        <v>1.13005</v>
      </c>
      <c r="L56">
        <v>0</v>
      </c>
      <c r="M56">
        <v>15.799999999999272</v>
      </c>
      <c r="N56">
        <v>1.58</v>
      </c>
      <c r="O56" s="394">
        <v>9.375E-2</v>
      </c>
    </row>
    <row r="57" spans="1:15">
      <c r="A57">
        <v>56</v>
      </c>
      <c r="B57" t="s">
        <v>98</v>
      </c>
      <c r="C57">
        <v>1</v>
      </c>
      <c r="D57">
        <v>0.01</v>
      </c>
      <c r="E57">
        <v>0.01</v>
      </c>
      <c r="F57" s="447">
        <v>43507.506249999999</v>
      </c>
      <c r="G57">
        <v>1.13087</v>
      </c>
      <c r="H57" s="447">
        <v>43507.506249999999</v>
      </c>
      <c r="I57">
        <v>1.13087</v>
      </c>
      <c r="J57" s="447">
        <v>43507.59652777778</v>
      </c>
      <c r="K57">
        <v>1.12937</v>
      </c>
      <c r="L57">
        <v>0</v>
      </c>
      <c r="M57">
        <v>15</v>
      </c>
      <c r="N57">
        <v>1.5</v>
      </c>
      <c r="O57" s="394">
        <v>9.0277777781011537E-2</v>
      </c>
    </row>
    <row r="58" spans="1:15">
      <c r="A58">
        <v>57</v>
      </c>
      <c r="B58" t="s">
        <v>98</v>
      </c>
      <c r="C58">
        <v>1</v>
      </c>
      <c r="D58">
        <v>0.01</v>
      </c>
      <c r="E58">
        <v>0.01</v>
      </c>
      <c r="F58" s="447">
        <v>43507.59652777778</v>
      </c>
      <c r="G58">
        <v>1.1293200000000001</v>
      </c>
      <c r="H58" s="447">
        <v>43507.59652777778</v>
      </c>
      <c r="I58">
        <v>1.1293200000000001</v>
      </c>
      <c r="J58" s="447">
        <v>43507.65347222222</v>
      </c>
      <c r="K58">
        <v>1.1274900000000001</v>
      </c>
      <c r="L58">
        <v>0</v>
      </c>
      <c r="M58">
        <v>18.299999999999272</v>
      </c>
      <c r="N58">
        <v>1.83</v>
      </c>
      <c r="O58" s="394">
        <v>5.694444444088731E-2</v>
      </c>
    </row>
    <row r="59" spans="1:1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43507.65347222222</v>
      </c>
      <c r="G59">
        <v>1.12744</v>
      </c>
      <c r="H59" s="447">
        <v>43507.65347222222</v>
      </c>
      <c r="I59">
        <v>1.12744</v>
      </c>
      <c r="J59" s="447">
        <v>43508.366666666669</v>
      </c>
      <c r="K59">
        <v>1.1259399999999999</v>
      </c>
      <c r="L59">
        <v>0</v>
      </c>
      <c r="M59">
        <v>15</v>
      </c>
      <c r="N59">
        <v>1.55</v>
      </c>
      <c r="O59" s="394">
        <v>0.71319444444816327</v>
      </c>
    </row>
    <row r="60" spans="1:15">
      <c r="A60">
        <v>59</v>
      </c>
      <c r="B60" t="s">
        <v>98</v>
      </c>
      <c r="C60">
        <v>3</v>
      </c>
      <c r="D60">
        <v>0.02</v>
      </c>
      <c r="E60">
        <v>0.04</v>
      </c>
      <c r="F60" s="447">
        <v>43508.390277777777</v>
      </c>
      <c r="G60">
        <v>1.1265799999999999</v>
      </c>
      <c r="H60" s="447">
        <v>43508.756944444445</v>
      </c>
      <c r="I60">
        <v>1.1338999999999999</v>
      </c>
      <c r="J60" s="447">
        <v>43509.565972222219</v>
      </c>
      <c r="K60">
        <v>1.12917</v>
      </c>
      <c r="L60">
        <v>73.199999999998909</v>
      </c>
      <c r="M60">
        <v>47.299999999997453</v>
      </c>
      <c r="N60">
        <v>8.0500000000000007</v>
      </c>
      <c r="O60" s="394">
        <v>1.1756944444423425</v>
      </c>
    </row>
    <row r="61" spans="1:15">
      <c r="A61">
        <v>60</v>
      </c>
      <c r="B61" t="s">
        <v>98</v>
      </c>
      <c r="C61">
        <v>1</v>
      </c>
      <c r="D61">
        <v>0.01</v>
      </c>
      <c r="E61">
        <v>0.01</v>
      </c>
      <c r="F61" s="447">
        <v>43509.565972222219</v>
      </c>
      <c r="G61">
        <v>1.12913</v>
      </c>
      <c r="H61" s="447">
        <v>43509.565972222219</v>
      </c>
      <c r="I61">
        <v>1.12913</v>
      </c>
      <c r="J61" s="447">
        <v>43509.731249999997</v>
      </c>
      <c r="K61">
        <v>1.12761</v>
      </c>
      <c r="L61">
        <v>0</v>
      </c>
      <c r="M61">
        <v>15.199999999998909</v>
      </c>
      <c r="N61">
        <v>1.52</v>
      </c>
      <c r="O61" s="394">
        <v>0.16527777777810115</v>
      </c>
    </row>
    <row r="62" spans="1:15">
      <c r="A62">
        <v>61</v>
      </c>
      <c r="B62" t="s">
        <v>98</v>
      </c>
      <c r="C62">
        <v>1</v>
      </c>
      <c r="D62">
        <v>0.01</v>
      </c>
      <c r="E62">
        <v>0.01</v>
      </c>
      <c r="F62" s="447">
        <v>43509.809027777781</v>
      </c>
      <c r="G62">
        <v>1.12677</v>
      </c>
      <c r="H62" s="447">
        <v>43509.809027777781</v>
      </c>
      <c r="I62">
        <v>1.12677</v>
      </c>
      <c r="J62" s="447">
        <v>43509.943055555559</v>
      </c>
      <c r="K62">
        <v>1.1251100000000001</v>
      </c>
      <c r="L62">
        <v>0</v>
      </c>
      <c r="M62">
        <v>16.600000000000364</v>
      </c>
      <c r="N62">
        <v>1.66</v>
      </c>
      <c r="O62" s="394">
        <v>0.13402777777810115</v>
      </c>
    </row>
    <row r="63" spans="1:15">
      <c r="A63">
        <v>62</v>
      </c>
      <c r="B63" t="s">
        <v>98</v>
      </c>
      <c r="C63">
        <v>2</v>
      </c>
      <c r="D63">
        <v>0.01</v>
      </c>
      <c r="E63">
        <v>0.02</v>
      </c>
      <c r="F63" s="447">
        <v>43509.943055555559</v>
      </c>
      <c r="G63">
        <v>1.12507</v>
      </c>
      <c r="H63" s="447">
        <v>43510.3125</v>
      </c>
      <c r="I63">
        <v>1.12866</v>
      </c>
      <c r="J63" s="447">
        <v>43510.361805555556</v>
      </c>
      <c r="K63">
        <v>1.1251</v>
      </c>
      <c r="L63">
        <v>35.899999999999636</v>
      </c>
      <c r="M63">
        <v>35.600000000000364</v>
      </c>
      <c r="N63">
        <v>3.68</v>
      </c>
      <c r="O63" s="394">
        <v>0.41874999999708962</v>
      </c>
    </row>
    <row r="64" spans="1:15">
      <c r="A64">
        <v>63</v>
      </c>
      <c r="B64" t="s">
        <v>98</v>
      </c>
      <c r="C64">
        <v>2</v>
      </c>
      <c r="D64">
        <v>0.01</v>
      </c>
      <c r="E64">
        <v>0.02</v>
      </c>
      <c r="F64" s="447">
        <v>43510.362500000003</v>
      </c>
      <c r="G64">
        <v>1.1249899999999999</v>
      </c>
      <c r="H64" s="447">
        <v>43510.566666666666</v>
      </c>
      <c r="I64">
        <v>1.13053</v>
      </c>
      <c r="J64" s="447">
        <v>43511.539583333331</v>
      </c>
      <c r="K64">
        <v>1.12601</v>
      </c>
      <c r="L64">
        <v>55.400000000001455</v>
      </c>
      <c r="M64">
        <v>45.200000000000728</v>
      </c>
      <c r="N64">
        <v>3.6000000000000005</v>
      </c>
      <c r="O64" s="394">
        <v>1.1770833333284827</v>
      </c>
    </row>
    <row r="65" spans="1:15">
      <c r="A65">
        <v>64</v>
      </c>
      <c r="B65" t="s">
        <v>98</v>
      </c>
      <c r="C65">
        <v>1</v>
      </c>
      <c r="D65">
        <v>0.01</v>
      </c>
      <c r="E65">
        <v>0.01</v>
      </c>
      <c r="F65" s="447">
        <v>43511.540277777778</v>
      </c>
      <c r="G65">
        <v>1.12592</v>
      </c>
      <c r="H65" s="447">
        <v>43511.540277777778</v>
      </c>
      <c r="I65">
        <v>1.12592</v>
      </c>
      <c r="J65" s="447">
        <v>43511.560416666667</v>
      </c>
      <c r="K65">
        <v>1.1243799999999999</v>
      </c>
      <c r="L65">
        <v>0</v>
      </c>
      <c r="M65">
        <v>15.400000000001455</v>
      </c>
      <c r="N65">
        <v>1.54</v>
      </c>
      <c r="O65" s="394">
        <v>2.0138888889050577E-2</v>
      </c>
    </row>
    <row r="66" spans="1:15">
      <c r="A66">
        <v>65</v>
      </c>
      <c r="B66" t="s">
        <v>98</v>
      </c>
      <c r="C66">
        <v>5</v>
      </c>
      <c r="D66">
        <v>0.03</v>
      </c>
      <c r="E66">
        <v>0.09</v>
      </c>
      <c r="F66" s="447">
        <v>43511.560416666667</v>
      </c>
      <c r="G66">
        <v>1.1243099999999999</v>
      </c>
      <c r="H66" s="447">
        <v>43522.811111111114</v>
      </c>
      <c r="I66">
        <v>1.1391800000000001</v>
      </c>
      <c r="J66" s="447">
        <v>43528.645833333336</v>
      </c>
      <c r="K66">
        <v>1.1313800000000001</v>
      </c>
      <c r="L66">
        <v>148.70000000000255</v>
      </c>
      <c r="M66">
        <v>78</v>
      </c>
      <c r="N66">
        <v>26.919999999999998</v>
      </c>
      <c r="O66" s="394">
        <v>11.085416666668607</v>
      </c>
    </row>
    <row r="67" spans="1:15">
      <c r="A67">
        <v>66</v>
      </c>
      <c r="B67" t="s">
        <v>97</v>
      </c>
      <c r="C67">
        <v>1</v>
      </c>
      <c r="D67">
        <v>0.01</v>
      </c>
      <c r="E67">
        <v>0.01</v>
      </c>
      <c r="F67" s="447">
        <v>43515.329861111109</v>
      </c>
      <c r="G67">
        <v>1.1301600000000001</v>
      </c>
      <c r="H67" s="447">
        <v>43515.329861111109</v>
      </c>
      <c r="I67">
        <v>1.1301600000000001</v>
      </c>
      <c r="J67" s="447">
        <v>43515.354166666664</v>
      </c>
      <c r="K67">
        <v>1.13185</v>
      </c>
      <c r="L67">
        <v>0</v>
      </c>
      <c r="M67">
        <v>16.899999999999636</v>
      </c>
      <c r="N67">
        <v>1.69</v>
      </c>
      <c r="O67" s="394">
        <v>2.4305555554747116E-2</v>
      </c>
    </row>
    <row r="68" spans="1:15">
      <c r="A68">
        <v>67</v>
      </c>
      <c r="B68" t="s">
        <v>97</v>
      </c>
      <c r="C68">
        <v>2</v>
      </c>
      <c r="D68">
        <v>0.01</v>
      </c>
      <c r="E68">
        <v>0.02</v>
      </c>
      <c r="F68" s="447">
        <v>43515.354166666664</v>
      </c>
      <c r="G68">
        <v>1.1318900000000001</v>
      </c>
      <c r="H68" s="447">
        <v>43515.472916666666</v>
      </c>
      <c r="I68">
        <v>1.12836</v>
      </c>
      <c r="J68" s="447">
        <v>43515.615972222222</v>
      </c>
      <c r="K68">
        <v>1.13167</v>
      </c>
      <c r="L68">
        <v>35.300000000001091</v>
      </c>
      <c r="M68">
        <v>33.099999999998545</v>
      </c>
      <c r="N68">
        <v>3.09</v>
      </c>
      <c r="O68" s="394">
        <v>0.2618055555576575</v>
      </c>
    </row>
    <row r="69" spans="1:15">
      <c r="A69">
        <v>68</v>
      </c>
      <c r="B69" t="s">
        <v>97</v>
      </c>
      <c r="C69">
        <v>1</v>
      </c>
      <c r="D69">
        <v>0.01</v>
      </c>
      <c r="E69">
        <v>0.01</v>
      </c>
      <c r="F69" s="447">
        <v>43515.618750000001</v>
      </c>
      <c r="G69">
        <v>1.1319300000000001</v>
      </c>
      <c r="H69" s="447">
        <v>43515.618750000001</v>
      </c>
      <c r="I69">
        <v>1.1319300000000001</v>
      </c>
      <c r="J69" s="447">
        <v>43515.665972222225</v>
      </c>
      <c r="K69">
        <v>1.13351</v>
      </c>
      <c r="L69">
        <v>0</v>
      </c>
      <c r="M69">
        <v>15.799999999999272</v>
      </c>
      <c r="N69">
        <v>1.58</v>
      </c>
      <c r="O69" s="394">
        <v>4.7222222223354038E-2</v>
      </c>
    </row>
    <row r="70" spans="1:15">
      <c r="A70">
        <v>69</v>
      </c>
      <c r="B70" t="s">
        <v>97</v>
      </c>
      <c r="C70">
        <v>1</v>
      </c>
      <c r="D70">
        <v>0.01</v>
      </c>
      <c r="E70">
        <v>0.01</v>
      </c>
      <c r="F70" s="447">
        <v>43515.720833333333</v>
      </c>
      <c r="G70">
        <v>1.1329499999999999</v>
      </c>
      <c r="H70" s="447">
        <v>43515.720833333333</v>
      </c>
      <c r="I70">
        <v>1.1329499999999999</v>
      </c>
      <c r="J70" s="447">
        <v>43515.729166666664</v>
      </c>
      <c r="K70">
        <v>1.13445</v>
      </c>
      <c r="L70">
        <v>0</v>
      </c>
      <c r="M70">
        <v>15.000000000001819</v>
      </c>
      <c r="N70">
        <v>1.5</v>
      </c>
      <c r="O70" s="394">
        <v>8.333333331393078E-3</v>
      </c>
    </row>
    <row r="71" spans="1:15">
      <c r="A71">
        <v>70</v>
      </c>
      <c r="B71" t="s">
        <v>97</v>
      </c>
      <c r="C71">
        <v>1</v>
      </c>
      <c r="D71">
        <v>0.01</v>
      </c>
      <c r="E71">
        <v>0.01</v>
      </c>
      <c r="F71" s="447">
        <v>43515.729166666664</v>
      </c>
      <c r="G71">
        <v>1.1345000000000001</v>
      </c>
      <c r="H71" s="447">
        <v>43515.729166666664</v>
      </c>
      <c r="I71">
        <v>1.1345000000000001</v>
      </c>
      <c r="J71" s="447">
        <v>43516.675000000003</v>
      </c>
      <c r="K71">
        <v>1.13558</v>
      </c>
      <c r="L71">
        <v>0</v>
      </c>
      <c r="M71">
        <v>10.800000000001091</v>
      </c>
      <c r="N71">
        <v>0.94</v>
      </c>
      <c r="O71" s="394">
        <v>0.94583333333866904</v>
      </c>
    </row>
    <row r="72" spans="1:15">
      <c r="A72">
        <v>71</v>
      </c>
      <c r="B72" t="s">
        <v>97</v>
      </c>
      <c r="C72">
        <v>2</v>
      </c>
      <c r="D72">
        <v>0.01</v>
      </c>
      <c r="E72">
        <v>0.02</v>
      </c>
      <c r="F72" s="447">
        <v>43516.702777777777</v>
      </c>
      <c r="G72">
        <v>1.13693</v>
      </c>
      <c r="H72" s="447">
        <v>43517.06527777778</v>
      </c>
      <c r="I72">
        <v>1.1333500000000001</v>
      </c>
      <c r="J72" s="447">
        <v>43521.45</v>
      </c>
      <c r="K72">
        <v>1.13663</v>
      </c>
      <c r="L72">
        <v>35.799999999999272</v>
      </c>
      <c r="M72">
        <v>32.800000000001091</v>
      </c>
      <c r="N72">
        <v>1.9700000000000002</v>
      </c>
      <c r="O72" s="394">
        <v>2.7472222222204437</v>
      </c>
    </row>
    <row r="73" spans="1:15">
      <c r="A73">
        <v>72</v>
      </c>
      <c r="B73" t="s">
        <v>97</v>
      </c>
      <c r="C73">
        <v>1</v>
      </c>
      <c r="D73">
        <v>0.01</v>
      </c>
      <c r="E73">
        <v>0.01</v>
      </c>
      <c r="F73" s="447">
        <v>43521.45</v>
      </c>
      <c r="G73">
        <v>1.13669</v>
      </c>
      <c r="H73" s="447">
        <v>43521.45</v>
      </c>
      <c r="I73">
        <v>1.13669</v>
      </c>
      <c r="J73" s="447">
        <v>43522.795138888891</v>
      </c>
      <c r="K73">
        <v>1.13832</v>
      </c>
      <c r="L73">
        <v>0</v>
      </c>
      <c r="M73">
        <v>16.300000000001091</v>
      </c>
      <c r="N73">
        <v>1.49</v>
      </c>
      <c r="O73" s="394">
        <v>1.3451388888934162</v>
      </c>
    </row>
    <row r="74" spans="1:15">
      <c r="A74">
        <v>73</v>
      </c>
      <c r="B74" t="s">
        <v>97</v>
      </c>
      <c r="C74">
        <v>1</v>
      </c>
      <c r="D74">
        <v>0.01</v>
      </c>
      <c r="E74">
        <v>0.01</v>
      </c>
      <c r="F74" s="447">
        <v>43522.796527777777</v>
      </c>
      <c r="G74">
        <v>1.1386799999999999</v>
      </c>
      <c r="H74" s="447">
        <v>43522.796527777777</v>
      </c>
      <c r="I74">
        <v>1.1386799999999999</v>
      </c>
      <c r="J74" s="447">
        <v>43522.822222222225</v>
      </c>
      <c r="K74">
        <v>1.13988</v>
      </c>
      <c r="L74">
        <v>0</v>
      </c>
      <c r="M74">
        <v>12</v>
      </c>
      <c r="N74">
        <v>1.2</v>
      </c>
      <c r="O74" s="394">
        <v>2.5694444448163267E-2</v>
      </c>
    </row>
    <row r="75" spans="1:15">
      <c r="A75">
        <v>74</v>
      </c>
      <c r="B75" t="s">
        <v>97</v>
      </c>
      <c r="C75">
        <v>1</v>
      </c>
      <c r="D75">
        <v>0.01</v>
      </c>
      <c r="E75">
        <v>0.01</v>
      </c>
      <c r="F75" s="447">
        <v>43523.316666666666</v>
      </c>
      <c r="G75">
        <v>1.13808</v>
      </c>
      <c r="H75" s="447">
        <v>43523.316666666666</v>
      </c>
      <c r="I75">
        <v>1.13808</v>
      </c>
      <c r="J75" s="447">
        <v>43523.379861111112</v>
      </c>
      <c r="K75">
        <v>1.13951</v>
      </c>
      <c r="L75">
        <v>0</v>
      </c>
      <c r="M75">
        <v>14.300000000001091</v>
      </c>
      <c r="N75">
        <v>1.43</v>
      </c>
      <c r="O75" s="394">
        <v>6.3194444446708076E-2</v>
      </c>
    </row>
    <row r="76" spans="1:15">
      <c r="A76">
        <v>75</v>
      </c>
      <c r="B76" t="s">
        <v>97</v>
      </c>
      <c r="C76">
        <v>2</v>
      </c>
      <c r="D76">
        <v>0.01</v>
      </c>
      <c r="E76">
        <v>0.02</v>
      </c>
      <c r="F76" s="447">
        <v>43523.489583333336</v>
      </c>
      <c r="G76">
        <v>1.13994</v>
      </c>
      <c r="H76" s="447">
        <v>43523.689583333333</v>
      </c>
      <c r="I76">
        <v>1.1363799999999999</v>
      </c>
      <c r="J76" s="447">
        <v>43524.425000000003</v>
      </c>
      <c r="K76">
        <v>1.13975</v>
      </c>
      <c r="L76">
        <v>35.600000000000364</v>
      </c>
      <c r="M76">
        <v>33.700000000000728</v>
      </c>
      <c r="N76">
        <v>2.3199999999999998</v>
      </c>
      <c r="O76" s="394">
        <v>0.93541666666715173</v>
      </c>
    </row>
    <row r="77" spans="1:15">
      <c r="A77">
        <v>76</v>
      </c>
      <c r="B77" t="s">
        <v>97</v>
      </c>
      <c r="C77">
        <v>2</v>
      </c>
      <c r="D77">
        <v>0.01</v>
      </c>
      <c r="E77">
        <v>0.02</v>
      </c>
      <c r="F77" s="447">
        <v>43524.447222222225</v>
      </c>
      <c r="G77">
        <v>1.1405099999999999</v>
      </c>
      <c r="H77" s="447">
        <v>43524.63958333333</v>
      </c>
      <c r="I77">
        <v>1.1367799999999999</v>
      </c>
      <c r="J77" s="447">
        <v>43525.627083333333</v>
      </c>
      <c r="K77">
        <v>1.14035</v>
      </c>
      <c r="L77">
        <v>37.299999999999272</v>
      </c>
      <c r="M77">
        <v>35.700000000000728</v>
      </c>
      <c r="N77">
        <v>3.1300000000000003</v>
      </c>
      <c r="O77" s="394">
        <v>1.179861111108039</v>
      </c>
    </row>
    <row r="78" spans="1:15">
      <c r="A78">
        <v>77</v>
      </c>
      <c r="B78" t="s">
        <v>97</v>
      </c>
      <c r="C78">
        <v>6</v>
      </c>
      <c r="D78">
        <v>0.04</v>
      </c>
      <c r="E78">
        <v>0.13</v>
      </c>
      <c r="F78" s="447">
        <v>43525.640277777777</v>
      </c>
      <c r="G78">
        <v>1.13961</v>
      </c>
      <c r="H78" s="447">
        <v>43531.704861111109</v>
      </c>
      <c r="I78">
        <v>1.1212599999999999</v>
      </c>
      <c r="J78" s="447">
        <v>43536.698611111111</v>
      </c>
      <c r="K78">
        <v>1.12948</v>
      </c>
      <c r="L78">
        <v>183.50000000000182</v>
      </c>
      <c r="M78">
        <v>82.200000000002547</v>
      </c>
      <c r="N78">
        <v>14.730000000000004</v>
      </c>
      <c r="O78" s="394">
        <v>7.0583333333343035</v>
      </c>
    </row>
    <row r="79" spans="1:15">
      <c r="A79">
        <v>78</v>
      </c>
      <c r="B79" t="s">
        <v>98</v>
      </c>
      <c r="C79">
        <v>1</v>
      </c>
      <c r="D79">
        <v>0.01</v>
      </c>
      <c r="E79">
        <v>0.01</v>
      </c>
      <c r="F79" s="447">
        <v>43528.645833333336</v>
      </c>
      <c r="G79">
        <v>1.1313500000000001</v>
      </c>
      <c r="H79" s="447">
        <v>43528.645833333336</v>
      </c>
      <c r="I79">
        <v>1.1313500000000001</v>
      </c>
      <c r="J79" s="447">
        <v>43529.644444444442</v>
      </c>
      <c r="K79">
        <v>1.1294299999999999</v>
      </c>
      <c r="L79">
        <v>0</v>
      </c>
      <c r="M79">
        <v>19.200000000000728</v>
      </c>
      <c r="N79">
        <v>1.97</v>
      </c>
      <c r="O79" s="394">
        <v>0.99861111110658385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43529.644444444442</v>
      </c>
      <c r="G80">
        <v>1.12937</v>
      </c>
      <c r="H80" s="447">
        <v>43529.644444444442</v>
      </c>
      <c r="I80">
        <v>1.12937</v>
      </c>
      <c r="J80" s="447">
        <v>43531.548611111109</v>
      </c>
      <c r="K80">
        <v>1.1277200000000001</v>
      </c>
      <c r="L80">
        <v>0</v>
      </c>
      <c r="M80">
        <v>16.5</v>
      </c>
      <c r="N80">
        <v>1.85</v>
      </c>
      <c r="O80" s="394">
        <v>1.9041666666671517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43531.548611111109</v>
      </c>
      <c r="G81">
        <v>1.12767</v>
      </c>
      <c r="H81" s="447">
        <v>43531.548611111109</v>
      </c>
      <c r="I81">
        <v>1.12767</v>
      </c>
      <c r="J81" s="447">
        <v>43531.564583333333</v>
      </c>
      <c r="K81">
        <v>1.1261399999999999</v>
      </c>
      <c r="L81">
        <v>0</v>
      </c>
      <c r="M81">
        <v>15.299999999999272</v>
      </c>
      <c r="N81">
        <v>1.53</v>
      </c>
      <c r="O81" s="394">
        <v>1.5972222223354038E-2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43531.564583333333</v>
      </c>
      <c r="G82">
        <v>1.1261099999999999</v>
      </c>
      <c r="H82" s="447">
        <v>43531.564583333333</v>
      </c>
      <c r="I82">
        <v>1.1261099999999999</v>
      </c>
      <c r="J82" s="447">
        <v>43531.589583333334</v>
      </c>
      <c r="K82">
        <v>1.1246100000000001</v>
      </c>
      <c r="L82">
        <v>0</v>
      </c>
      <c r="M82">
        <v>14.999999999998181</v>
      </c>
      <c r="N82">
        <v>1.5</v>
      </c>
      <c r="O82" s="394">
        <v>2.5000000001455192E-2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43531.589583333334</v>
      </c>
      <c r="G83">
        <v>1.12456</v>
      </c>
      <c r="H83" s="447">
        <v>43531.589583333334</v>
      </c>
      <c r="I83">
        <v>1.12456</v>
      </c>
      <c r="J83" s="447">
        <v>43531.624305555553</v>
      </c>
      <c r="K83">
        <v>1.12307</v>
      </c>
      <c r="L83">
        <v>0</v>
      </c>
      <c r="M83">
        <v>14.899999999999636</v>
      </c>
      <c r="N83">
        <v>1.49</v>
      </c>
      <c r="O83" s="394">
        <v>3.4722222218988463E-2</v>
      </c>
    </row>
    <row r="84" spans="1:15">
      <c r="A84">
        <v>83</v>
      </c>
      <c r="B84" t="s">
        <v>98</v>
      </c>
      <c r="C84">
        <v>1</v>
      </c>
      <c r="D84">
        <v>0.01</v>
      </c>
      <c r="E84">
        <v>0.01</v>
      </c>
      <c r="F84" s="447">
        <v>43531.65902777778</v>
      </c>
      <c r="G84">
        <v>1.1235200000000001</v>
      </c>
      <c r="H84" s="447">
        <v>43531.65902777778</v>
      </c>
      <c r="I84">
        <v>1.1235200000000001</v>
      </c>
      <c r="J84" s="447">
        <v>43531.692361111112</v>
      </c>
      <c r="K84">
        <v>1.1219300000000001</v>
      </c>
      <c r="L84">
        <v>0</v>
      </c>
      <c r="M84">
        <v>15.899999999999636</v>
      </c>
      <c r="N84">
        <v>1.59</v>
      </c>
      <c r="O84" s="394">
        <v>3.3333333332848269E-2</v>
      </c>
    </row>
    <row r="85" spans="1:15">
      <c r="A85">
        <v>84</v>
      </c>
      <c r="B85" t="s">
        <v>98</v>
      </c>
      <c r="C85">
        <v>1</v>
      </c>
      <c r="D85">
        <v>0.01</v>
      </c>
      <c r="E85">
        <v>0.01</v>
      </c>
      <c r="F85" s="447">
        <v>43531.692361111112</v>
      </c>
      <c r="G85">
        <v>1.12188</v>
      </c>
      <c r="H85" s="447">
        <v>43531.692361111112</v>
      </c>
      <c r="I85">
        <v>1.12188</v>
      </c>
      <c r="J85" s="447">
        <v>43531.819444444445</v>
      </c>
      <c r="K85">
        <v>1.1186700000000001</v>
      </c>
      <c r="L85">
        <v>0</v>
      </c>
      <c r="M85">
        <v>32.099999999998545</v>
      </c>
      <c r="N85">
        <v>3.21</v>
      </c>
      <c r="O85" s="394">
        <v>0.12708333333284827</v>
      </c>
    </row>
    <row r="86" spans="1:15">
      <c r="A86">
        <v>85</v>
      </c>
      <c r="B86" t="s">
        <v>98</v>
      </c>
      <c r="C86">
        <v>8</v>
      </c>
      <c r="D86">
        <v>0.11</v>
      </c>
      <c r="E86">
        <v>0.3</v>
      </c>
      <c r="F86" s="447">
        <v>43532.004861111112</v>
      </c>
      <c r="G86">
        <v>1.1186199999999999</v>
      </c>
      <c r="H86" s="447">
        <v>43544.775000000001</v>
      </c>
      <c r="I86">
        <v>1.14425</v>
      </c>
      <c r="J86" s="447">
        <v>43545.648611111108</v>
      </c>
      <c r="K86">
        <v>1.1357600000000001</v>
      </c>
      <c r="L86">
        <v>256.30000000000109</v>
      </c>
      <c r="M86">
        <v>84.899999999999636</v>
      </c>
      <c r="N86">
        <v>61.629999999999995</v>
      </c>
      <c r="O86" s="394">
        <v>9.6437499999956344</v>
      </c>
    </row>
    <row r="87" spans="1:15">
      <c r="A87">
        <v>86</v>
      </c>
      <c r="B87" t="s">
        <v>97</v>
      </c>
      <c r="C87">
        <v>1</v>
      </c>
      <c r="D87">
        <v>0.01</v>
      </c>
      <c r="E87">
        <v>0.01</v>
      </c>
      <c r="F87" s="447">
        <v>43536.811111111114</v>
      </c>
      <c r="G87">
        <v>1.1303000000000001</v>
      </c>
      <c r="H87" s="447">
        <v>43536.811111111114</v>
      </c>
      <c r="I87">
        <v>1.1303000000000001</v>
      </c>
      <c r="J87" s="447">
        <v>43537.788888888892</v>
      </c>
      <c r="K87">
        <v>1.13243</v>
      </c>
      <c r="L87">
        <v>0</v>
      </c>
      <c r="M87">
        <v>21.300000000001091</v>
      </c>
      <c r="N87">
        <v>1.99</v>
      </c>
      <c r="O87" s="394">
        <v>0.97777777777810115</v>
      </c>
    </row>
    <row r="88" spans="1:15">
      <c r="A88">
        <v>87</v>
      </c>
      <c r="B88" t="s">
        <v>97</v>
      </c>
      <c r="C88">
        <v>1</v>
      </c>
      <c r="D88">
        <v>0.01</v>
      </c>
      <c r="E88">
        <v>0.01</v>
      </c>
      <c r="F88" s="447">
        <v>43537.788888888892</v>
      </c>
      <c r="G88">
        <v>1.1324799999999999</v>
      </c>
      <c r="H88" s="447">
        <v>43537.788888888892</v>
      </c>
      <c r="I88">
        <v>1.1324799999999999</v>
      </c>
      <c r="J88" s="447">
        <v>43539.593055555553</v>
      </c>
      <c r="K88">
        <v>1.1340399999999999</v>
      </c>
      <c r="L88">
        <v>0</v>
      </c>
      <c r="M88">
        <v>15.600000000000364</v>
      </c>
      <c r="N88">
        <v>0.99</v>
      </c>
      <c r="O88" s="394">
        <v>1.804166666661331</v>
      </c>
    </row>
    <row r="89" spans="1:15">
      <c r="A89">
        <v>88</v>
      </c>
      <c r="B89" t="s">
        <v>97</v>
      </c>
      <c r="C89">
        <v>1</v>
      </c>
      <c r="D89">
        <v>0.01</v>
      </c>
      <c r="E89">
        <v>0.01</v>
      </c>
      <c r="F89" s="447">
        <v>43539.593055555553</v>
      </c>
      <c r="G89">
        <v>1.1341399999999999</v>
      </c>
      <c r="H89" s="447">
        <v>43539.593055555553</v>
      </c>
      <c r="I89">
        <v>1.1341399999999999</v>
      </c>
      <c r="J89" s="447">
        <v>43542.468055555553</v>
      </c>
      <c r="K89">
        <v>1.1356900000000001</v>
      </c>
      <c r="L89">
        <v>0</v>
      </c>
      <c r="M89">
        <v>15.500000000001819</v>
      </c>
      <c r="N89">
        <v>1.41</v>
      </c>
      <c r="O89" s="394">
        <v>0.875</v>
      </c>
    </row>
    <row r="90" spans="1:1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43543.334722222222</v>
      </c>
      <c r="G90">
        <v>1.1351199999999999</v>
      </c>
      <c r="H90" s="447">
        <v>43543.334722222222</v>
      </c>
      <c r="I90">
        <v>1.1351199999999999</v>
      </c>
      <c r="J90" s="447">
        <v>43544.750694444447</v>
      </c>
      <c r="K90">
        <v>1.13771</v>
      </c>
      <c r="L90">
        <v>0</v>
      </c>
      <c r="M90">
        <v>25.900000000001455</v>
      </c>
      <c r="N90">
        <v>2.4500000000000002</v>
      </c>
      <c r="O90" s="394">
        <v>1.4159722222248092</v>
      </c>
    </row>
    <row r="91" spans="1:15">
      <c r="A91">
        <v>90</v>
      </c>
      <c r="B91" t="s">
        <v>97</v>
      </c>
      <c r="C91">
        <v>1</v>
      </c>
      <c r="D91">
        <v>0.01</v>
      </c>
      <c r="E91">
        <v>0.01</v>
      </c>
      <c r="F91" s="447">
        <v>43544.754861111112</v>
      </c>
      <c r="G91">
        <v>1.1412199999999999</v>
      </c>
      <c r="H91" s="447">
        <v>43544.754861111112</v>
      </c>
      <c r="I91">
        <v>1.1412199999999999</v>
      </c>
      <c r="J91" s="447">
        <v>43544.774305555555</v>
      </c>
      <c r="K91">
        <v>1.14394</v>
      </c>
      <c r="L91">
        <v>0</v>
      </c>
      <c r="M91">
        <v>27.200000000000728</v>
      </c>
      <c r="N91">
        <v>2.72</v>
      </c>
      <c r="O91" s="394">
        <v>1.9444444442342501E-2</v>
      </c>
    </row>
    <row r="92" spans="1:15">
      <c r="A92">
        <v>91</v>
      </c>
      <c r="B92" t="s">
        <v>97</v>
      </c>
      <c r="C92">
        <v>7</v>
      </c>
      <c r="D92">
        <v>0.06</v>
      </c>
      <c r="E92">
        <v>0.19</v>
      </c>
      <c r="F92" s="447">
        <v>43544.774305555555</v>
      </c>
      <c r="G92">
        <v>1.14401</v>
      </c>
      <c r="H92" s="447">
        <v>43556.668749999997</v>
      </c>
      <c r="I92">
        <v>1.12079</v>
      </c>
      <c r="J92" s="447">
        <v>43567.36041666667</v>
      </c>
      <c r="K92">
        <v>1.1307199999999999</v>
      </c>
      <c r="L92">
        <v>232.20000000000073</v>
      </c>
      <c r="M92">
        <v>99.299999999999272</v>
      </c>
      <c r="N92">
        <v>7.1300000000000026</v>
      </c>
      <c r="O92" s="394">
        <v>16.586111111115315</v>
      </c>
    </row>
    <row r="93" spans="1:15">
      <c r="A93">
        <v>92</v>
      </c>
      <c r="B93" t="s">
        <v>98</v>
      </c>
      <c r="C93">
        <v>1</v>
      </c>
      <c r="D93">
        <v>0.01</v>
      </c>
      <c r="E93">
        <v>0.01</v>
      </c>
      <c r="F93" s="447">
        <v>43545.648611111108</v>
      </c>
      <c r="G93">
        <v>1.1356900000000001</v>
      </c>
      <c r="H93" s="447">
        <v>43545.648611111108</v>
      </c>
      <c r="I93">
        <v>1.1356900000000001</v>
      </c>
      <c r="J93" s="447">
        <v>43546.355555555558</v>
      </c>
      <c r="K93">
        <v>1.1329800000000001</v>
      </c>
      <c r="L93">
        <v>0</v>
      </c>
      <c r="M93">
        <v>27.100000000000364</v>
      </c>
      <c r="N93">
        <v>2.76</v>
      </c>
      <c r="O93" s="394">
        <v>0.70694444444961846</v>
      </c>
    </row>
    <row r="94" spans="1:15">
      <c r="A94">
        <v>93</v>
      </c>
      <c r="B94" t="s">
        <v>98</v>
      </c>
      <c r="C94">
        <v>1</v>
      </c>
      <c r="D94">
        <v>0.01</v>
      </c>
      <c r="E94">
        <v>0.01</v>
      </c>
      <c r="F94" s="447">
        <v>43546.359027777777</v>
      </c>
      <c r="G94">
        <v>1.1311899999999999</v>
      </c>
      <c r="H94" s="447">
        <v>43546.359027777777</v>
      </c>
      <c r="I94">
        <v>1.1311899999999999</v>
      </c>
      <c r="J94" s="447">
        <v>43546.365972222222</v>
      </c>
      <c r="K94">
        <v>1.12941</v>
      </c>
      <c r="L94">
        <v>0</v>
      </c>
      <c r="M94">
        <v>17.799999999999272</v>
      </c>
      <c r="N94">
        <v>1.78</v>
      </c>
      <c r="O94" s="394">
        <v>6.9444444452528842E-3</v>
      </c>
    </row>
    <row r="95" spans="1:15">
      <c r="A95">
        <v>94</v>
      </c>
      <c r="B95" t="s">
        <v>98</v>
      </c>
      <c r="C95">
        <v>1</v>
      </c>
      <c r="D95">
        <v>0.01</v>
      </c>
      <c r="E95">
        <v>0.01</v>
      </c>
      <c r="F95" s="447">
        <v>43546.384027777778</v>
      </c>
      <c r="G95">
        <v>1.13052</v>
      </c>
      <c r="H95" s="447">
        <v>43546.384027777778</v>
      </c>
      <c r="I95">
        <v>1.13052</v>
      </c>
      <c r="J95" s="447">
        <v>43546.601388888892</v>
      </c>
      <c r="K95">
        <v>1.1290100000000001</v>
      </c>
      <c r="L95">
        <v>0</v>
      </c>
      <c r="M95">
        <v>15.099999999998545</v>
      </c>
      <c r="N95">
        <v>1.51</v>
      </c>
      <c r="O95" s="394">
        <v>0.21736111111385981</v>
      </c>
    </row>
    <row r="96" spans="1:15">
      <c r="A96">
        <v>95</v>
      </c>
      <c r="B96" t="s">
        <v>98</v>
      </c>
      <c r="C96">
        <v>2</v>
      </c>
      <c r="D96">
        <v>0.01</v>
      </c>
      <c r="E96">
        <v>0.02</v>
      </c>
      <c r="F96" s="447">
        <v>43546.601388888892</v>
      </c>
      <c r="G96">
        <v>1.12897</v>
      </c>
      <c r="H96" s="447">
        <v>43549.552083333336</v>
      </c>
      <c r="I96">
        <v>1.1324700000000001</v>
      </c>
      <c r="J96" s="447">
        <v>43550.534722222219</v>
      </c>
      <c r="K96">
        <v>1.1292</v>
      </c>
      <c r="L96">
        <v>35</v>
      </c>
      <c r="M96">
        <v>32.700000000000728</v>
      </c>
      <c r="N96">
        <v>3.19</v>
      </c>
      <c r="O96" s="394">
        <v>1.9333333333270275</v>
      </c>
    </row>
    <row r="97" spans="1:1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43550.552777777775</v>
      </c>
      <c r="G97">
        <v>1.12886</v>
      </c>
      <c r="H97" s="447">
        <v>43550.552777777775</v>
      </c>
      <c r="I97">
        <v>1.12886</v>
      </c>
      <c r="J97" s="447">
        <v>43550.817361111112</v>
      </c>
      <c r="K97">
        <v>1.12731</v>
      </c>
      <c r="L97">
        <v>0</v>
      </c>
      <c r="M97">
        <v>15.5</v>
      </c>
      <c r="N97">
        <v>1.55</v>
      </c>
      <c r="O97" s="394">
        <v>0.26458333333721384</v>
      </c>
    </row>
    <row r="98" spans="1:15">
      <c r="A98">
        <v>97</v>
      </c>
      <c r="B98" t="s">
        <v>98</v>
      </c>
      <c r="C98">
        <v>1</v>
      </c>
      <c r="D98">
        <v>0.01</v>
      </c>
      <c r="E98">
        <v>0.01</v>
      </c>
      <c r="F98" s="447">
        <v>43550.830555555556</v>
      </c>
      <c r="G98">
        <v>1.12677</v>
      </c>
      <c r="H98" s="447">
        <v>43550.830555555556</v>
      </c>
      <c r="I98">
        <v>1.12677</v>
      </c>
      <c r="J98" s="447">
        <v>43551.091666666667</v>
      </c>
      <c r="K98">
        <v>1.1253500000000001</v>
      </c>
      <c r="L98">
        <v>0</v>
      </c>
      <c r="M98">
        <v>14.200000000000728</v>
      </c>
      <c r="N98">
        <v>1.47</v>
      </c>
      <c r="O98" s="394">
        <v>0.26111111111094942</v>
      </c>
    </row>
    <row r="99" spans="1:15">
      <c r="A99">
        <v>98</v>
      </c>
      <c r="B99" t="s">
        <v>98</v>
      </c>
      <c r="C99">
        <v>2</v>
      </c>
      <c r="D99">
        <v>0.01</v>
      </c>
      <c r="E99">
        <v>0.02</v>
      </c>
      <c r="F99" s="447">
        <v>43551.328472222223</v>
      </c>
      <c r="G99">
        <v>1.12473</v>
      </c>
      <c r="H99" s="447">
        <v>43551.404166666667</v>
      </c>
      <c r="I99">
        <v>1.1282300000000001</v>
      </c>
      <c r="J99" s="447">
        <v>43551.572916666664</v>
      </c>
      <c r="K99">
        <v>1.1250199999999999</v>
      </c>
      <c r="L99">
        <v>35.000000000001819</v>
      </c>
      <c r="M99">
        <v>32.100000000002183</v>
      </c>
      <c r="N99">
        <v>2.92</v>
      </c>
      <c r="O99" s="394">
        <v>0.24444444444088731</v>
      </c>
    </row>
    <row r="100" spans="1:15">
      <c r="A100">
        <v>99</v>
      </c>
      <c r="B100" t="s">
        <v>98</v>
      </c>
      <c r="C100">
        <v>1</v>
      </c>
      <c r="D100">
        <v>0.01</v>
      </c>
      <c r="E100">
        <v>0.01</v>
      </c>
      <c r="F100" s="447">
        <v>43551.584722222222</v>
      </c>
      <c r="G100">
        <v>1.1254500000000001</v>
      </c>
      <c r="H100" s="447">
        <v>43551.584722222222</v>
      </c>
      <c r="I100">
        <v>1.1254500000000001</v>
      </c>
      <c r="J100" s="447">
        <v>43552.333333333336</v>
      </c>
      <c r="K100">
        <v>1.1238600000000001</v>
      </c>
      <c r="L100">
        <v>0</v>
      </c>
      <c r="M100">
        <v>15.899999999999636</v>
      </c>
      <c r="N100">
        <v>1.74</v>
      </c>
      <c r="O100" s="394">
        <v>0.74861111111385981</v>
      </c>
    </row>
    <row r="101" spans="1:15">
      <c r="A101">
        <v>100</v>
      </c>
      <c r="B101" t="s">
        <v>98</v>
      </c>
      <c r="C101">
        <v>1</v>
      </c>
      <c r="D101">
        <v>0.01</v>
      </c>
      <c r="E101">
        <v>0.01</v>
      </c>
      <c r="F101" s="447">
        <v>43552.333333333336</v>
      </c>
      <c r="G101">
        <v>1.1237900000000001</v>
      </c>
      <c r="H101" s="447">
        <v>43552.333333333336</v>
      </c>
      <c r="I101">
        <v>1.1237900000000001</v>
      </c>
      <c r="J101" s="447">
        <v>43552.526388888888</v>
      </c>
      <c r="K101">
        <v>1.12229</v>
      </c>
      <c r="L101">
        <v>0</v>
      </c>
      <c r="M101">
        <v>15.000000000001819</v>
      </c>
      <c r="N101">
        <v>1.5</v>
      </c>
      <c r="O101" s="394">
        <v>0.19305555555183673</v>
      </c>
    </row>
    <row r="102" spans="1:15">
      <c r="A102">
        <v>101</v>
      </c>
      <c r="B102" t="s">
        <v>98</v>
      </c>
      <c r="C102">
        <v>1</v>
      </c>
      <c r="D102">
        <v>0.01</v>
      </c>
      <c r="E102">
        <v>0.01</v>
      </c>
      <c r="F102" s="447">
        <v>43552.527083333334</v>
      </c>
      <c r="G102">
        <v>1.1222799999999999</v>
      </c>
      <c r="H102" s="447">
        <v>43552.527083333334</v>
      </c>
      <c r="I102">
        <v>1.1222799999999999</v>
      </c>
      <c r="J102" s="447">
        <v>43556.669444444444</v>
      </c>
      <c r="K102">
        <v>1.1207</v>
      </c>
      <c r="L102">
        <v>0</v>
      </c>
      <c r="M102">
        <v>15.799999999999272</v>
      </c>
      <c r="N102">
        <v>1.68</v>
      </c>
      <c r="O102" s="394">
        <v>2.1423611111094942</v>
      </c>
    </row>
    <row r="103" spans="1:15">
      <c r="A103">
        <v>102</v>
      </c>
      <c r="B103" t="s">
        <v>98</v>
      </c>
      <c r="C103">
        <v>1</v>
      </c>
      <c r="D103">
        <v>0.01</v>
      </c>
      <c r="E103">
        <v>0.01</v>
      </c>
      <c r="F103" s="447">
        <v>43556.669444444444</v>
      </c>
      <c r="G103">
        <v>1.12066</v>
      </c>
      <c r="H103" s="447">
        <v>43556.669444444444</v>
      </c>
      <c r="I103">
        <v>1.12066</v>
      </c>
      <c r="J103" s="447">
        <v>43557.604861111111</v>
      </c>
      <c r="K103">
        <v>1.11897</v>
      </c>
      <c r="L103">
        <v>0</v>
      </c>
      <c r="M103">
        <v>16.899999999999636</v>
      </c>
      <c r="N103">
        <v>1.74</v>
      </c>
      <c r="O103" s="394">
        <v>0.93541666666715173</v>
      </c>
    </row>
    <row r="104" spans="1:15">
      <c r="A104">
        <v>103</v>
      </c>
      <c r="B104" t="s">
        <v>98</v>
      </c>
      <c r="C104">
        <v>4</v>
      </c>
      <c r="D104">
        <v>0.02</v>
      </c>
      <c r="E104">
        <v>0.06</v>
      </c>
      <c r="F104" s="447">
        <v>43557.605555555558</v>
      </c>
      <c r="G104">
        <v>1.1187100000000001</v>
      </c>
      <c r="H104" s="447">
        <v>43567.147222222222</v>
      </c>
      <c r="I104">
        <v>1.12934</v>
      </c>
      <c r="J104" s="447">
        <v>43573.677083333336</v>
      </c>
      <c r="K104">
        <v>1.12331</v>
      </c>
      <c r="L104">
        <v>106.29999999999927</v>
      </c>
      <c r="M104">
        <v>60.299999999999272</v>
      </c>
      <c r="N104">
        <v>15.06</v>
      </c>
      <c r="O104" s="394">
        <v>12.071527777778101</v>
      </c>
    </row>
    <row r="105" spans="1:15">
      <c r="A105">
        <v>104</v>
      </c>
      <c r="B105" t="s">
        <v>97</v>
      </c>
      <c r="C105">
        <v>1</v>
      </c>
      <c r="D105">
        <v>0.01</v>
      </c>
      <c r="E105">
        <v>0.01</v>
      </c>
      <c r="F105" s="447">
        <v>43567.361111111109</v>
      </c>
      <c r="G105">
        <v>1.1308400000000001</v>
      </c>
      <c r="H105" s="447">
        <v>43567.361111111109</v>
      </c>
      <c r="I105">
        <v>1.1308400000000001</v>
      </c>
      <c r="J105" s="447">
        <v>43567.54583333333</v>
      </c>
      <c r="K105">
        <v>1.1323300000000001</v>
      </c>
      <c r="L105">
        <v>0</v>
      </c>
      <c r="M105">
        <v>14.899999999999636</v>
      </c>
      <c r="N105">
        <v>1.49</v>
      </c>
      <c r="O105" s="394">
        <v>0.18472222222044365</v>
      </c>
    </row>
    <row r="106" spans="1:15">
      <c r="A106">
        <v>105</v>
      </c>
      <c r="B106" t="s">
        <v>97</v>
      </c>
      <c r="C106">
        <v>2</v>
      </c>
      <c r="D106">
        <v>0.01</v>
      </c>
      <c r="E106">
        <v>0.02</v>
      </c>
      <c r="F106" s="447">
        <v>43567.592361111114</v>
      </c>
      <c r="G106">
        <v>1.13191</v>
      </c>
      <c r="H106" s="447">
        <v>43571.385416666664</v>
      </c>
      <c r="I106">
        <v>1.1284000000000001</v>
      </c>
      <c r="J106" s="447">
        <v>43572.310416666667</v>
      </c>
      <c r="K106">
        <v>1.1316900000000001</v>
      </c>
      <c r="L106">
        <v>35.100000000000364</v>
      </c>
      <c r="M106">
        <v>32.900000000001455</v>
      </c>
      <c r="N106">
        <v>2.5</v>
      </c>
      <c r="O106" s="394">
        <v>2.7180555555532919</v>
      </c>
    </row>
    <row r="107" spans="1:15">
      <c r="A107">
        <v>106</v>
      </c>
      <c r="B107" t="s">
        <v>97</v>
      </c>
      <c r="C107">
        <v>6</v>
      </c>
      <c r="D107">
        <v>0.04</v>
      </c>
      <c r="E107">
        <v>0.13</v>
      </c>
      <c r="F107" s="447">
        <v>43572.318749999999</v>
      </c>
      <c r="G107">
        <v>1.1323799999999999</v>
      </c>
      <c r="H107" s="447">
        <v>43580.47152777778</v>
      </c>
      <c r="I107">
        <v>1.11252</v>
      </c>
      <c r="J107" s="447">
        <v>43585.359722222223</v>
      </c>
      <c r="K107">
        <v>1.1203099999999997</v>
      </c>
      <c r="L107">
        <v>198.60000000000036</v>
      </c>
      <c r="M107">
        <v>77.899999999997817</v>
      </c>
      <c r="N107">
        <v>8.8200000000000038</v>
      </c>
      <c r="O107" s="394">
        <v>9.0409722222248092</v>
      </c>
    </row>
    <row r="108" spans="1:15">
      <c r="A108">
        <v>107</v>
      </c>
      <c r="B108" t="s">
        <v>98</v>
      </c>
      <c r="C108">
        <v>1</v>
      </c>
      <c r="D108">
        <v>0.01</v>
      </c>
      <c r="E108">
        <v>0.01</v>
      </c>
      <c r="F108" s="447">
        <v>43573.677083333336</v>
      </c>
      <c r="G108">
        <v>1.1232500000000001</v>
      </c>
      <c r="H108" s="447">
        <v>43573.677083333336</v>
      </c>
      <c r="I108">
        <v>1.1232500000000001</v>
      </c>
      <c r="J108" s="447">
        <v>43578.543055555558</v>
      </c>
      <c r="K108">
        <v>1.1215599999999999</v>
      </c>
      <c r="L108">
        <v>0</v>
      </c>
      <c r="M108">
        <v>16.900000000001455</v>
      </c>
      <c r="N108">
        <v>1.84</v>
      </c>
      <c r="O108" s="394">
        <v>2.8659722222218988</v>
      </c>
    </row>
    <row r="109" spans="1:15">
      <c r="A109">
        <v>108</v>
      </c>
      <c r="B109" t="s">
        <v>98</v>
      </c>
      <c r="C109">
        <v>1</v>
      </c>
      <c r="D109">
        <v>0.01</v>
      </c>
      <c r="E109">
        <v>0.01</v>
      </c>
      <c r="F109" s="447">
        <v>43578.543055555558</v>
      </c>
      <c r="G109">
        <v>1.1215200000000001</v>
      </c>
      <c r="H109" s="447">
        <v>43578.543055555558</v>
      </c>
      <c r="I109">
        <v>1.1215200000000001</v>
      </c>
      <c r="J109" s="447">
        <v>43578.603472222225</v>
      </c>
      <c r="K109">
        <v>1.1198300000000001</v>
      </c>
      <c r="L109">
        <v>0</v>
      </c>
      <c r="M109">
        <v>16.899999999999636</v>
      </c>
      <c r="N109">
        <v>1.69</v>
      </c>
      <c r="O109" s="394">
        <v>6.0416666667151731E-2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43578.603472222225</v>
      </c>
      <c r="G110">
        <v>1.11981</v>
      </c>
      <c r="H110" s="447">
        <v>43578.603472222225</v>
      </c>
      <c r="I110">
        <v>1.11981</v>
      </c>
      <c r="J110" s="447">
        <v>43579.551388888889</v>
      </c>
      <c r="K110">
        <v>1.11826</v>
      </c>
      <c r="L110">
        <v>0</v>
      </c>
      <c r="M110">
        <v>15.5</v>
      </c>
      <c r="N110">
        <v>1.6</v>
      </c>
      <c r="O110" s="394">
        <v>0.94791666666424135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43579.551388888889</v>
      </c>
      <c r="G111">
        <v>1.11822</v>
      </c>
      <c r="H111" s="447">
        <v>43579.551388888889</v>
      </c>
      <c r="I111">
        <v>1.11822</v>
      </c>
      <c r="J111" s="447">
        <v>43579.688194444447</v>
      </c>
      <c r="K111">
        <v>1.11669</v>
      </c>
      <c r="L111">
        <v>0</v>
      </c>
      <c r="M111">
        <v>15.300000000001091</v>
      </c>
      <c r="N111">
        <v>1.53</v>
      </c>
      <c r="O111" s="394">
        <v>0.1368055555576575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43579.688194444447</v>
      </c>
      <c r="G112">
        <v>1.11663</v>
      </c>
      <c r="H112" s="447">
        <v>43579.688194444447</v>
      </c>
      <c r="I112">
        <v>1.11663</v>
      </c>
      <c r="J112" s="447">
        <v>43579.779861111114</v>
      </c>
      <c r="K112">
        <v>1.1150100000000001</v>
      </c>
      <c r="L112">
        <v>0</v>
      </c>
      <c r="M112">
        <v>16.199999999998909</v>
      </c>
      <c r="N112">
        <v>1.62</v>
      </c>
      <c r="O112" s="394">
        <v>9.1666666667151731E-2</v>
      </c>
    </row>
    <row r="113" spans="1:15">
      <c r="A113">
        <v>112</v>
      </c>
      <c r="B113" t="s">
        <v>98</v>
      </c>
      <c r="C113">
        <v>1</v>
      </c>
      <c r="D113">
        <v>0.01</v>
      </c>
      <c r="E113">
        <v>0.01</v>
      </c>
      <c r="F113" s="447">
        <v>43579.786111111112</v>
      </c>
      <c r="G113">
        <v>1.1148100000000001</v>
      </c>
      <c r="H113" s="447">
        <v>43579.786111111112</v>
      </c>
      <c r="I113">
        <v>1.1148100000000001</v>
      </c>
      <c r="J113" s="447">
        <v>43580.405555555553</v>
      </c>
      <c r="K113">
        <v>1.11334</v>
      </c>
      <c r="L113">
        <v>0</v>
      </c>
      <c r="M113">
        <v>14.700000000000728</v>
      </c>
      <c r="N113">
        <v>1.62</v>
      </c>
      <c r="O113" s="394">
        <v>0.61944444444088731</v>
      </c>
    </row>
    <row r="114" spans="1:15">
      <c r="A114">
        <v>113</v>
      </c>
      <c r="B114" t="s">
        <v>98</v>
      </c>
      <c r="C114">
        <v>4</v>
      </c>
      <c r="D114">
        <v>0.02</v>
      </c>
      <c r="E114">
        <v>0.06</v>
      </c>
      <c r="F114" s="447">
        <v>43580.405555555553</v>
      </c>
      <c r="G114">
        <v>1.11331</v>
      </c>
      <c r="H114" s="447">
        <v>43586.401388888888</v>
      </c>
      <c r="I114">
        <v>1.12388</v>
      </c>
      <c r="J114" s="447">
        <v>43587.570833333331</v>
      </c>
      <c r="K114">
        <v>1.11829</v>
      </c>
      <c r="L114">
        <v>105.69999999999891</v>
      </c>
      <c r="M114">
        <v>55.899999999999636</v>
      </c>
      <c r="N114">
        <v>10.170000000000002</v>
      </c>
      <c r="O114" s="394">
        <v>5.1652777777781012</v>
      </c>
    </row>
    <row r="115" spans="1:15">
      <c r="A115">
        <v>114</v>
      </c>
      <c r="B115" t="s">
        <v>97</v>
      </c>
      <c r="C115">
        <v>1</v>
      </c>
      <c r="D115">
        <v>0.01</v>
      </c>
      <c r="E115">
        <v>0.01</v>
      </c>
      <c r="F115" s="447">
        <v>43585.500694444447</v>
      </c>
      <c r="G115">
        <v>1.12239</v>
      </c>
      <c r="H115" s="447">
        <v>43585.500694444447</v>
      </c>
      <c r="I115">
        <v>1.12239</v>
      </c>
      <c r="J115" s="447">
        <v>43586.404861111114</v>
      </c>
      <c r="K115">
        <v>1.1238999999999999</v>
      </c>
      <c r="L115">
        <v>0</v>
      </c>
      <c r="M115">
        <v>15.099999999998545</v>
      </c>
      <c r="N115">
        <v>1.37</v>
      </c>
      <c r="O115" s="394">
        <v>0.90416666666715173</v>
      </c>
    </row>
    <row r="116" spans="1:15">
      <c r="A116">
        <v>115</v>
      </c>
      <c r="B116" t="s">
        <v>97</v>
      </c>
      <c r="C116">
        <v>1</v>
      </c>
      <c r="D116">
        <v>0.01</v>
      </c>
      <c r="E116">
        <v>0.01</v>
      </c>
      <c r="F116" s="447">
        <v>43586.59652777778</v>
      </c>
      <c r="G116">
        <v>1.12473</v>
      </c>
      <c r="H116" s="447">
        <v>43586.59652777778</v>
      </c>
      <c r="I116">
        <v>1.12473</v>
      </c>
      <c r="J116" s="447">
        <v>43586.761805555558</v>
      </c>
      <c r="K116">
        <v>1.1262399999999999</v>
      </c>
      <c r="L116">
        <v>0</v>
      </c>
      <c r="M116">
        <v>15.100000000000364</v>
      </c>
      <c r="N116">
        <v>1.51</v>
      </c>
      <c r="O116" s="394">
        <v>0.16527777777810115</v>
      </c>
    </row>
    <row r="117" spans="1:15">
      <c r="A117">
        <v>116</v>
      </c>
      <c r="B117" t="s">
        <v>97</v>
      </c>
      <c r="C117">
        <v>4</v>
      </c>
      <c r="D117">
        <v>0.02</v>
      </c>
      <c r="E117">
        <v>0.06</v>
      </c>
      <c r="F117" s="447">
        <v>43586.761805555558</v>
      </c>
      <c r="G117">
        <v>1.12629</v>
      </c>
      <c r="H117" s="447">
        <v>43588.396527777775</v>
      </c>
      <c r="I117">
        <v>1.1154900000000001</v>
      </c>
      <c r="J117" s="447">
        <v>43592.196527777778</v>
      </c>
      <c r="K117">
        <v>1.1212400000000002</v>
      </c>
      <c r="L117">
        <v>107.99999999999818</v>
      </c>
      <c r="M117">
        <v>57.5</v>
      </c>
      <c r="N117">
        <v>5.65</v>
      </c>
      <c r="O117" s="394">
        <v>3.4347222222204437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43587.621527777781</v>
      </c>
      <c r="G118">
        <v>1.11799</v>
      </c>
      <c r="H118" s="447">
        <v>43587.621527777781</v>
      </c>
      <c r="I118">
        <v>1.11799</v>
      </c>
      <c r="J118" s="447">
        <v>43588.282638888886</v>
      </c>
      <c r="K118">
        <v>1.1163000000000001</v>
      </c>
      <c r="L118">
        <v>0</v>
      </c>
      <c r="M118">
        <v>16.899999999999636</v>
      </c>
      <c r="N118">
        <v>1.74</v>
      </c>
      <c r="O118" s="394">
        <v>0.66111111110512866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43588.288888888892</v>
      </c>
      <c r="G119">
        <v>1.11608</v>
      </c>
      <c r="H119" s="447">
        <v>43588.288888888892</v>
      </c>
      <c r="I119">
        <v>1.11608</v>
      </c>
      <c r="J119" s="447">
        <v>43588.521527777775</v>
      </c>
      <c r="K119">
        <v>1.1141099999999999</v>
      </c>
      <c r="L119">
        <v>0</v>
      </c>
      <c r="M119">
        <v>19.700000000000728</v>
      </c>
      <c r="N119">
        <v>1.97</v>
      </c>
      <c r="O119" s="394">
        <v>0.23263888888322981</v>
      </c>
    </row>
    <row r="120" spans="1:15">
      <c r="A120">
        <v>119</v>
      </c>
      <c r="B120" t="s">
        <v>98</v>
      </c>
      <c r="C120">
        <v>3</v>
      </c>
      <c r="D120">
        <v>0.02</v>
      </c>
      <c r="E120">
        <v>0.04</v>
      </c>
      <c r="F120" s="447">
        <v>43588.521527777775</v>
      </c>
      <c r="G120">
        <v>1.1140600000000001</v>
      </c>
      <c r="H120" s="447">
        <v>43592.200694444444</v>
      </c>
      <c r="I120">
        <v>1.1213</v>
      </c>
      <c r="J120" s="447">
        <v>43592.668749999997</v>
      </c>
      <c r="K120">
        <v>1.11711</v>
      </c>
      <c r="L120">
        <v>72.399999999999636</v>
      </c>
      <c r="M120">
        <v>41.899999999999636</v>
      </c>
      <c r="N120">
        <v>6.19</v>
      </c>
      <c r="O120" s="394">
        <v>2.1472222222218988</v>
      </c>
    </row>
    <row r="121" spans="1:15">
      <c r="A121">
        <v>120</v>
      </c>
      <c r="B121" t="s">
        <v>97</v>
      </c>
      <c r="C121">
        <v>2</v>
      </c>
      <c r="D121">
        <v>0.01</v>
      </c>
      <c r="E121">
        <v>0.02</v>
      </c>
      <c r="F121" s="447">
        <v>43592.304861111108</v>
      </c>
      <c r="G121">
        <v>1.1214599999999999</v>
      </c>
      <c r="H121" s="447">
        <v>43592.498611111114</v>
      </c>
      <c r="I121">
        <v>1.11778</v>
      </c>
      <c r="J121" s="447">
        <v>43593.251388888886</v>
      </c>
      <c r="K121">
        <v>1.1212</v>
      </c>
      <c r="L121">
        <v>36.799999999999272</v>
      </c>
      <c r="M121">
        <v>34.200000000000728</v>
      </c>
      <c r="N121">
        <v>2.88</v>
      </c>
      <c r="O121" s="394">
        <v>0.94652777777810115</v>
      </c>
    </row>
    <row r="122" spans="1:15">
      <c r="A122">
        <v>121</v>
      </c>
      <c r="B122" t="s">
        <v>98</v>
      </c>
      <c r="C122">
        <v>3</v>
      </c>
      <c r="D122">
        <v>0.02</v>
      </c>
      <c r="E122">
        <v>0.04</v>
      </c>
      <c r="F122" s="447">
        <v>43592.668749999997</v>
      </c>
      <c r="G122">
        <v>1.1170800000000001</v>
      </c>
      <c r="H122" s="447">
        <v>43594.584722222222</v>
      </c>
      <c r="I122">
        <v>1.1246</v>
      </c>
      <c r="J122" s="447">
        <v>43599.861805555556</v>
      </c>
      <c r="K122">
        <v>1.1202700000000001</v>
      </c>
      <c r="L122">
        <v>75.199999999998909</v>
      </c>
      <c r="M122">
        <v>43.299999999999272</v>
      </c>
      <c r="N122">
        <v>6.7500000000000009</v>
      </c>
      <c r="O122" s="394">
        <v>5.1930555555591127</v>
      </c>
    </row>
    <row r="123" spans="1:15">
      <c r="A123">
        <v>122</v>
      </c>
      <c r="B123" t="s">
        <v>97</v>
      </c>
      <c r="C123">
        <v>2</v>
      </c>
      <c r="D123">
        <v>0.01</v>
      </c>
      <c r="E123">
        <v>0.02</v>
      </c>
      <c r="F123" s="447">
        <v>43593.263888888891</v>
      </c>
      <c r="G123">
        <v>1.1211199999999999</v>
      </c>
      <c r="H123" s="447">
        <v>43594.35</v>
      </c>
      <c r="I123">
        <v>1.1175900000000001</v>
      </c>
      <c r="J123" s="447">
        <v>43594.575694444444</v>
      </c>
      <c r="K123">
        <v>1.12086</v>
      </c>
      <c r="L123">
        <v>35.299999999997453</v>
      </c>
      <c r="M123">
        <v>32.699999999998909</v>
      </c>
      <c r="N123">
        <v>2.58</v>
      </c>
      <c r="O123" s="394">
        <v>1.3118055555532919</v>
      </c>
    </row>
    <row r="124" spans="1:15">
      <c r="A124">
        <v>123</v>
      </c>
      <c r="B124" t="s">
        <v>97</v>
      </c>
      <c r="C124">
        <v>1</v>
      </c>
      <c r="D124">
        <v>0.01</v>
      </c>
      <c r="E124">
        <v>0.01</v>
      </c>
      <c r="F124" s="447">
        <v>43594.575694444444</v>
      </c>
      <c r="G124">
        <v>1.1209199999999999</v>
      </c>
      <c r="H124" s="447">
        <v>43594.575694444444</v>
      </c>
      <c r="I124">
        <v>1.1209199999999999</v>
      </c>
      <c r="J124" s="447">
        <v>43594.581944444442</v>
      </c>
      <c r="K124">
        <v>1.1229</v>
      </c>
      <c r="L124">
        <v>0</v>
      </c>
      <c r="M124">
        <v>19.800000000001091</v>
      </c>
      <c r="N124">
        <v>1.98</v>
      </c>
      <c r="O124" s="394">
        <v>6.2499999985448085E-3</v>
      </c>
    </row>
    <row r="125" spans="1:15">
      <c r="A125">
        <v>124</v>
      </c>
      <c r="B125" t="s">
        <v>97</v>
      </c>
      <c r="C125">
        <v>1</v>
      </c>
      <c r="D125">
        <v>0.01</v>
      </c>
      <c r="E125">
        <v>0.01</v>
      </c>
      <c r="F125" s="447">
        <v>43594.581944444442</v>
      </c>
      <c r="G125">
        <v>1.1229499999999999</v>
      </c>
      <c r="H125" s="447">
        <v>43594.581944444442</v>
      </c>
      <c r="I125">
        <v>1.1229499999999999</v>
      </c>
      <c r="J125" s="447">
        <v>43594.585416666669</v>
      </c>
      <c r="K125">
        <v>1.12429</v>
      </c>
      <c r="L125">
        <v>0</v>
      </c>
      <c r="M125">
        <v>13.400000000001455</v>
      </c>
      <c r="N125">
        <v>1.34</v>
      </c>
      <c r="O125" s="394">
        <v>3.4722222262644209E-3</v>
      </c>
    </row>
    <row r="126" spans="1:15">
      <c r="A126">
        <v>125</v>
      </c>
      <c r="B126" t="s">
        <v>97</v>
      </c>
      <c r="C126">
        <v>1</v>
      </c>
      <c r="D126">
        <v>0.01</v>
      </c>
      <c r="E126">
        <v>0.01</v>
      </c>
      <c r="F126" s="447">
        <v>43594.631944444445</v>
      </c>
      <c r="G126">
        <v>1.1231500000000001</v>
      </c>
      <c r="H126" s="447">
        <v>43594.631944444445</v>
      </c>
      <c r="I126">
        <v>1.1231500000000001</v>
      </c>
      <c r="J126" s="447">
        <v>43595.577777777777</v>
      </c>
      <c r="K126">
        <v>1.12473</v>
      </c>
      <c r="L126">
        <v>0</v>
      </c>
      <c r="M126">
        <v>15.799999999997453</v>
      </c>
      <c r="N126">
        <v>1.44</v>
      </c>
      <c r="O126" s="394">
        <v>0.94583333333139308</v>
      </c>
    </row>
    <row r="127" spans="1:15">
      <c r="A127">
        <v>126</v>
      </c>
      <c r="B127" t="s">
        <v>97</v>
      </c>
      <c r="C127">
        <v>4</v>
      </c>
      <c r="D127">
        <v>0.02</v>
      </c>
      <c r="E127">
        <v>0.06</v>
      </c>
      <c r="F127" s="447">
        <v>43595.578472222223</v>
      </c>
      <c r="G127">
        <v>1.1249</v>
      </c>
      <c r="H127" s="447">
        <v>43606.352777777778</v>
      </c>
      <c r="I127">
        <v>1.1143000000000001</v>
      </c>
      <c r="J127" s="447">
        <v>43609.268750000003</v>
      </c>
      <c r="K127">
        <v>1.1200699999999999</v>
      </c>
      <c r="L127">
        <v>106</v>
      </c>
      <c r="M127">
        <v>57.699999999998909</v>
      </c>
      <c r="N127">
        <v>2.2800000000000011</v>
      </c>
      <c r="O127" s="394">
        <v>9.6902777777795563</v>
      </c>
    </row>
    <row r="128" spans="1:15">
      <c r="A128">
        <v>127</v>
      </c>
      <c r="B128" t="s">
        <v>98</v>
      </c>
      <c r="C128">
        <v>1</v>
      </c>
      <c r="D128">
        <v>0.01</v>
      </c>
      <c r="E128">
        <v>0.01</v>
      </c>
      <c r="F128" s="447">
        <v>43600.292361111111</v>
      </c>
      <c r="G128">
        <v>1.1204000000000001</v>
      </c>
      <c r="H128" s="447">
        <v>43600.292361111111</v>
      </c>
      <c r="I128">
        <v>1.1204000000000001</v>
      </c>
      <c r="J128" s="447">
        <v>43600.478472222225</v>
      </c>
      <c r="K128">
        <v>1.11887</v>
      </c>
      <c r="L128">
        <v>0</v>
      </c>
      <c r="M128">
        <v>15.299999999999272</v>
      </c>
      <c r="N128">
        <v>1.53</v>
      </c>
      <c r="O128" s="394">
        <v>0.18611111111385981</v>
      </c>
    </row>
    <row r="129" spans="1:15">
      <c r="A129">
        <v>128</v>
      </c>
      <c r="B129" t="s">
        <v>98</v>
      </c>
      <c r="C129">
        <v>1</v>
      </c>
      <c r="D129">
        <v>0.01</v>
      </c>
      <c r="E129">
        <v>0.01</v>
      </c>
      <c r="F129" s="447">
        <v>43600.479166666664</v>
      </c>
      <c r="G129">
        <v>1.11894</v>
      </c>
      <c r="H129" s="447">
        <v>43600.479166666664</v>
      </c>
      <c r="I129">
        <v>1.11894</v>
      </c>
      <c r="J129" s="447">
        <v>43601.59375</v>
      </c>
      <c r="K129">
        <v>1.1174299999999999</v>
      </c>
      <c r="L129">
        <v>0</v>
      </c>
      <c r="M129">
        <v>15.100000000000364</v>
      </c>
      <c r="N129">
        <v>1.66</v>
      </c>
      <c r="O129" s="394">
        <v>1.1145833333357587</v>
      </c>
    </row>
    <row r="130" spans="1:15">
      <c r="A130">
        <v>129</v>
      </c>
      <c r="B130" t="s">
        <v>98</v>
      </c>
      <c r="C130">
        <v>1</v>
      </c>
      <c r="D130">
        <v>0.01</v>
      </c>
      <c r="E130">
        <v>0.01</v>
      </c>
      <c r="F130" s="447">
        <v>43601.59375</v>
      </c>
      <c r="G130">
        <v>1.11738</v>
      </c>
      <c r="H130" s="447">
        <v>43601.59375</v>
      </c>
      <c r="I130">
        <v>1.11738</v>
      </c>
      <c r="J130" s="447">
        <v>43602.618750000001</v>
      </c>
      <c r="K130">
        <v>1.1157300000000001</v>
      </c>
      <c r="L130">
        <v>0</v>
      </c>
      <c r="M130">
        <v>16.5</v>
      </c>
      <c r="N130">
        <v>1.7</v>
      </c>
      <c r="O130" s="394">
        <v>1.0250000000014552</v>
      </c>
    </row>
    <row r="131" spans="1:15">
      <c r="A131">
        <v>130</v>
      </c>
      <c r="B131" t="s">
        <v>98</v>
      </c>
      <c r="C131">
        <v>1</v>
      </c>
      <c r="D131">
        <v>0.01</v>
      </c>
      <c r="E131">
        <v>0.01</v>
      </c>
      <c r="F131" s="447">
        <v>43605.55</v>
      </c>
      <c r="G131">
        <v>1.1161700000000001</v>
      </c>
      <c r="H131" s="447">
        <v>43605.55</v>
      </c>
      <c r="I131">
        <v>1.1161700000000001</v>
      </c>
      <c r="J131" s="447">
        <v>43606.276388888888</v>
      </c>
      <c r="K131">
        <v>1.11466</v>
      </c>
      <c r="L131">
        <v>0</v>
      </c>
      <c r="M131">
        <v>15.100000000000364</v>
      </c>
      <c r="N131">
        <v>1.56</v>
      </c>
      <c r="O131" s="394">
        <v>0.726388888884685</v>
      </c>
    </row>
    <row r="132" spans="1:1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43606.631249999999</v>
      </c>
      <c r="G132">
        <v>1.1174900000000001</v>
      </c>
      <c r="H132" s="447">
        <v>43606.631249999999</v>
      </c>
      <c r="I132">
        <v>1.1174900000000001</v>
      </c>
      <c r="J132" s="447">
        <v>43606.652777777781</v>
      </c>
      <c r="K132">
        <v>1.11615</v>
      </c>
      <c r="L132">
        <v>0</v>
      </c>
      <c r="M132">
        <v>13.400000000001455</v>
      </c>
      <c r="N132">
        <v>1.34</v>
      </c>
      <c r="O132" s="394">
        <v>2.1527777782466728E-2</v>
      </c>
    </row>
    <row r="133" spans="1:15">
      <c r="A133">
        <v>132</v>
      </c>
      <c r="B133" t="s">
        <v>98</v>
      </c>
      <c r="C133">
        <v>1</v>
      </c>
      <c r="D133">
        <v>0.01</v>
      </c>
      <c r="E133">
        <v>0.01</v>
      </c>
      <c r="F133" s="447">
        <v>43607.290277777778</v>
      </c>
      <c r="G133">
        <v>1.1153900000000001</v>
      </c>
      <c r="H133" s="447">
        <v>43607.290277777778</v>
      </c>
      <c r="I133">
        <v>1.1153900000000001</v>
      </c>
      <c r="J133" s="447">
        <v>43608.295138888891</v>
      </c>
      <c r="K133">
        <v>1.1135600000000001</v>
      </c>
      <c r="L133">
        <v>0</v>
      </c>
      <c r="M133">
        <v>18.300000000001091</v>
      </c>
      <c r="N133">
        <v>1.98</v>
      </c>
      <c r="O133" s="394">
        <v>1.0048611111124046</v>
      </c>
    </row>
    <row r="134" spans="1:15">
      <c r="A134">
        <v>133</v>
      </c>
      <c r="B134" t="s">
        <v>98</v>
      </c>
      <c r="C134">
        <v>1</v>
      </c>
      <c r="D134">
        <v>0.01</v>
      </c>
      <c r="E134">
        <v>0.01</v>
      </c>
      <c r="F134" s="447">
        <v>43608.295138888891</v>
      </c>
      <c r="G134">
        <v>1.1134999999999999</v>
      </c>
      <c r="H134" s="447">
        <v>43608.295138888891</v>
      </c>
      <c r="I134">
        <v>1.1134999999999999</v>
      </c>
      <c r="J134" s="447">
        <v>43608.549305555556</v>
      </c>
      <c r="K134">
        <v>1.11165</v>
      </c>
      <c r="L134">
        <v>0</v>
      </c>
      <c r="M134">
        <v>18.5</v>
      </c>
      <c r="N134">
        <v>1.85</v>
      </c>
      <c r="O134" s="394">
        <v>0.25416666666569654</v>
      </c>
    </row>
    <row r="135" spans="1:15">
      <c r="A135">
        <v>134</v>
      </c>
      <c r="B135" t="s">
        <v>98</v>
      </c>
      <c r="C135">
        <v>3</v>
      </c>
      <c r="D135">
        <v>0.02</v>
      </c>
      <c r="E135">
        <v>0.04</v>
      </c>
      <c r="F135" s="447">
        <v>43608.549305555556</v>
      </c>
      <c r="G135">
        <v>1.1115999999999999</v>
      </c>
      <c r="H135" s="447">
        <v>43608.718055555553</v>
      </c>
      <c r="I135">
        <v>1.1186</v>
      </c>
      <c r="J135" s="447">
        <v>43614.560416666667</v>
      </c>
      <c r="K135">
        <v>1.11446</v>
      </c>
      <c r="L135">
        <v>70</v>
      </c>
      <c r="M135">
        <v>41.399999999999636</v>
      </c>
      <c r="N135">
        <v>6.8599999999999994</v>
      </c>
      <c r="O135" s="394">
        <v>4.0111111111109494</v>
      </c>
    </row>
    <row r="136" spans="1:15">
      <c r="A136">
        <v>135</v>
      </c>
      <c r="B136" t="s">
        <v>97</v>
      </c>
      <c r="C136">
        <v>1</v>
      </c>
      <c r="D136">
        <v>0.01</v>
      </c>
      <c r="E136">
        <v>0.01</v>
      </c>
      <c r="F136" s="447">
        <v>43609.301388888889</v>
      </c>
      <c r="G136">
        <v>1.11998</v>
      </c>
      <c r="H136" s="447">
        <v>43609.301388888889</v>
      </c>
      <c r="I136">
        <v>1.11998</v>
      </c>
      <c r="J136" s="447">
        <v>43612.159722222219</v>
      </c>
      <c r="K136">
        <v>1.1214999999999999</v>
      </c>
      <c r="L136">
        <v>0</v>
      </c>
      <c r="M136">
        <v>15.200000000000728</v>
      </c>
      <c r="N136">
        <v>1.38</v>
      </c>
      <c r="O136" s="394">
        <v>0.85833333332993789</v>
      </c>
    </row>
    <row r="137" spans="1:15">
      <c r="A137">
        <v>136</v>
      </c>
      <c r="B137" t="s">
        <v>97</v>
      </c>
      <c r="C137">
        <v>2</v>
      </c>
      <c r="D137">
        <v>0.01</v>
      </c>
      <c r="E137">
        <v>0.02</v>
      </c>
      <c r="F137" s="447">
        <v>43613.290277777778</v>
      </c>
      <c r="G137">
        <v>1.11822</v>
      </c>
      <c r="H137" s="447">
        <v>43614.547222222223</v>
      </c>
      <c r="I137">
        <v>1.1147199999999999</v>
      </c>
      <c r="J137" s="447">
        <v>43619.029861111114</v>
      </c>
      <c r="K137">
        <v>1.11805</v>
      </c>
      <c r="L137">
        <v>35.000000000001819</v>
      </c>
      <c r="M137">
        <v>33.300000000001091</v>
      </c>
      <c r="N137">
        <v>1.5799999999999998</v>
      </c>
      <c r="O137" s="394">
        <v>3.7395833333357587</v>
      </c>
    </row>
    <row r="138" spans="1:15">
      <c r="A138">
        <v>137</v>
      </c>
      <c r="B138" t="s">
        <v>98</v>
      </c>
      <c r="C138">
        <v>1</v>
      </c>
      <c r="D138">
        <v>0.01</v>
      </c>
      <c r="E138">
        <v>0.01</v>
      </c>
      <c r="F138" s="447">
        <v>43614.585416666669</v>
      </c>
      <c r="G138">
        <v>1.11382</v>
      </c>
      <c r="H138" s="447">
        <v>43614.585416666669</v>
      </c>
      <c r="I138">
        <v>1.11382</v>
      </c>
      <c r="J138" s="447">
        <v>43615.56527777778</v>
      </c>
      <c r="K138">
        <v>1.1122799999999999</v>
      </c>
      <c r="L138">
        <v>0</v>
      </c>
      <c r="M138">
        <v>15.400000000001455</v>
      </c>
      <c r="N138">
        <v>1.69</v>
      </c>
      <c r="O138" s="394">
        <v>0.97986111111094942</v>
      </c>
    </row>
    <row r="139" spans="1:15">
      <c r="A139">
        <v>138</v>
      </c>
      <c r="B139" t="s">
        <v>98</v>
      </c>
      <c r="C139">
        <v>7</v>
      </c>
      <c r="D139">
        <v>0.06</v>
      </c>
      <c r="E139">
        <v>0.19</v>
      </c>
      <c r="F139" s="447">
        <v>43615.56527777778</v>
      </c>
      <c r="G139">
        <v>1.1122300000000001</v>
      </c>
      <c r="H139" s="447">
        <v>43623.607638888891</v>
      </c>
      <c r="I139">
        <v>1.1340699999999999</v>
      </c>
      <c r="J139" s="447">
        <v>43630.464583333334</v>
      </c>
      <c r="K139">
        <v>1.1254200000000001</v>
      </c>
      <c r="L139">
        <v>218.39999999999782</v>
      </c>
      <c r="M139">
        <v>86.499999999998181</v>
      </c>
      <c r="N139">
        <v>47.209999999999994</v>
      </c>
      <c r="O139" s="394">
        <v>10.899305555554747</v>
      </c>
    </row>
    <row r="140" spans="1:15">
      <c r="A140">
        <v>139</v>
      </c>
      <c r="B140" t="s">
        <v>97</v>
      </c>
      <c r="C140">
        <v>1</v>
      </c>
      <c r="D140">
        <v>0.01</v>
      </c>
      <c r="E140">
        <v>0.01</v>
      </c>
      <c r="F140" s="447">
        <v>43619.325694444444</v>
      </c>
      <c r="G140">
        <v>1.1172200000000001</v>
      </c>
      <c r="H140" s="447">
        <v>43619.325694444444</v>
      </c>
      <c r="I140">
        <v>1.1172200000000001</v>
      </c>
      <c r="J140" s="447">
        <v>43619.473611111112</v>
      </c>
      <c r="K140">
        <v>1.1187400000000001</v>
      </c>
      <c r="L140">
        <v>0</v>
      </c>
      <c r="M140">
        <v>15.200000000000728</v>
      </c>
      <c r="N140">
        <v>1.52</v>
      </c>
      <c r="O140" s="394">
        <v>0.14791666666860692</v>
      </c>
    </row>
    <row r="141" spans="1:15">
      <c r="A141">
        <v>140</v>
      </c>
      <c r="B141" t="s">
        <v>97</v>
      </c>
      <c r="C141">
        <v>1</v>
      </c>
      <c r="D141">
        <v>0.01</v>
      </c>
      <c r="E141">
        <v>0.01</v>
      </c>
      <c r="F141" s="447">
        <v>43619.501388888886</v>
      </c>
      <c r="G141">
        <v>1.11842</v>
      </c>
      <c r="H141" s="447">
        <v>43619.501388888886</v>
      </c>
      <c r="I141">
        <v>1.11842</v>
      </c>
      <c r="J141" s="447">
        <v>43619.519444444442</v>
      </c>
      <c r="K141">
        <v>1.11992</v>
      </c>
      <c r="L141">
        <v>0</v>
      </c>
      <c r="M141">
        <v>15.000000000001819</v>
      </c>
      <c r="N141">
        <v>1.5</v>
      </c>
      <c r="O141" s="394">
        <v>1.8055555556202307E-2</v>
      </c>
    </row>
    <row r="142" spans="1:15">
      <c r="A142">
        <v>141</v>
      </c>
      <c r="B142" t="s">
        <v>97</v>
      </c>
      <c r="C142">
        <v>1</v>
      </c>
      <c r="D142">
        <v>0.01</v>
      </c>
      <c r="E142">
        <v>0.01</v>
      </c>
      <c r="F142" s="447">
        <v>43619.552083333336</v>
      </c>
      <c r="G142">
        <v>1.1191899999999999</v>
      </c>
      <c r="H142" s="447">
        <v>43619.552083333336</v>
      </c>
      <c r="I142">
        <v>1.1191899999999999</v>
      </c>
      <c r="J142" s="447">
        <v>43619.586111111108</v>
      </c>
      <c r="K142">
        <v>1.12079</v>
      </c>
      <c r="L142">
        <v>0</v>
      </c>
      <c r="M142">
        <v>16</v>
      </c>
      <c r="N142">
        <v>1.6</v>
      </c>
      <c r="O142" s="394">
        <v>3.4027777772280388E-2</v>
      </c>
    </row>
    <row r="143" spans="1:15">
      <c r="A143">
        <v>142</v>
      </c>
      <c r="B143" t="s">
        <v>97</v>
      </c>
      <c r="C143">
        <v>1</v>
      </c>
      <c r="D143">
        <v>0.01</v>
      </c>
      <c r="E143">
        <v>0.01</v>
      </c>
      <c r="F143" s="447">
        <v>43619.586111111108</v>
      </c>
      <c r="G143">
        <v>1.12083</v>
      </c>
      <c r="H143" s="447">
        <v>43619.586111111108</v>
      </c>
      <c r="I143">
        <v>1.12083</v>
      </c>
      <c r="J143" s="447">
        <v>43619.729861111111</v>
      </c>
      <c r="K143">
        <v>1.12256</v>
      </c>
      <c r="L143">
        <v>0</v>
      </c>
      <c r="M143">
        <v>17.300000000001091</v>
      </c>
      <c r="N143">
        <v>1.73</v>
      </c>
      <c r="O143" s="394">
        <v>0.14375000000291038</v>
      </c>
    </row>
    <row r="144" spans="1:15">
      <c r="A144">
        <v>143</v>
      </c>
      <c r="B144" t="s">
        <v>97</v>
      </c>
      <c r="C144">
        <v>1</v>
      </c>
      <c r="D144">
        <v>0.01</v>
      </c>
      <c r="E144">
        <v>0.01</v>
      </c>
      <c r="F144" s="447">
        <v>43619.731944444444</v>
      </c>
      <c r="G144">
        <v>1.1232899999999999</v>
      </c>
      <c r="H144" s="447">
        <v>43619.731944444444</v>
      </c>
      <c r="I144">
        <v>1.1232899999999999</v>
      </c>
      <c r="J144" s="447">
        <v>43619.781944444447</v>
      </c>
      <c r="K144">
        <v>1.1248800000000001</v>
      </c>
      <c r="L144">
        <v>0</v>
      </c>
      <c r="M144">
        <v>15.900000000001455</v>
      </c>
      <c r="N144">
        <v>1.59</v>
      </c>
      <c r="O144" s="394">
        <v>5.0000000002910383E-2</v>
      </c>
    </row>
    <row r="145" spans="1:1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43619.791666666664</v>
      </c>
      <c r="G145">
        <v>1.12595</v>
      </c>
      <c r="H145" s="447">
        <v>43619.791666666664</v>
      </c>
      <c r="I145">
        <v>1.12595</v>
      </c>
      <c r="J145" s="447">
        <v>43620.297222222223</v>
      </c>
      <c r="K145">
        <v>1.1275599999999999</v>
      </c>
      <c r="L145">
        <v>0</v>
      </c>
      <c r="M145">
        <v>16.099999999998545</v>
      </c>
      <c r="N145">
        <v>1.47</v>
      </c>
      <c r="O145" s="394">
        <v>0.50555555555911269</v>
      </c>
    </row>
    <row r="146" spans="1:1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43620.457638888889</v>
      </c>
      <c r="G146">
        <v>1.1259300000000001</v>
      </c>
      <c r="H146" s="447">
        <v>43620.457638888889</v>
      </c>
      <c r="I146">
        <v>1.1259300000000001</v>
      </c>
      <c r="J146" s="447">
        <v>43621.349305555559</v>
      </c>
      <c r="K146">
        <v>1.1274299999999999</v>
      </c>
      <c r="L146">
        <v>0</v>
      </c>
      <c r="M146">
        <v>14.999999999998181</v>
      </c>
      <c r="N146">
        <v>1.36</v>
      </c>
      <c r="O146" s="394">
        <v>0.89166666667006211</v>
      </c>
    </row>
    <row r="147" spans="1:15">
      <c r="A147">
        <v>146</v>
      </c>
      <c r="B147" t="s">
        <v>97</v>
      </c>
      <c r="C147">
        <v>1</v>
      </c>
      <c r="D147">
        <v>0.01</v>
      </c>
      <c r="E147">
        <v>0.01</v>
      </c>
      <c r="F147" s="447">
        <v>43621.350694444445</v>
      </c>
      <c r="G147">
        <v>1.1275500000000001</v>
      </c>
      <c r="H147" s="447">
        <v>43621.350694444445</v>
      </c>
      <c r="I147">
        <v>1.1275500000000001</v>
      </c>
      <c r="J147" s="447">
        <v>43621.518750000003</v>
      </c>
      <c r="K147">
        <v>1.1295900000000001</v>
      </c>
      <c r="L147">
        <v>0</v>
      </c>
      <c r="M147">
        <v>20.400000000001455</v>
      </c>
      <c r="N147">
        <v>2.04</v>
      </c>
      <c r="O147" s="394">
        <v>0.1680555555576575</v>
      </c>
    </row>
    <row r="148" spans="1:15">
      <c r="A148">
        <v>147</v>
      </c>
      <c r="B148" t="s">
        <v>97</v>
      </c>
      <c r="C148">
        <v>3</v>
      </c>
      <c r="D148">
        <v>0.02</v>
      </c>
      <c r="E148">
        <v>0.04</v>
      </c>
      <c r="F148" s="447">
        <v>43621.524305555555</v>
      </c>
      <c r="G148">
        <v>1.1303300000000001</v>
      </c>
      <c r="H148" s="447">
        <v>43621.775694444441</v>
      </c>
      <c r="I148">
        <v>1.12314</v>
      </c>
      <c r="J148" s="447">
        <v>43622.527083333334</v>
      </c>
      <c r="K148">
        <v>1.12822</v>
      </c>
      <c r="L148">
        <v>71.900000000001455</v>
      </c>
      <c r="M148">
        <v>50.800000000001091</v>
      </c>
      <c r="N148">
        <v>7.8900000000000006</v>
      </c>
      <c r="O148" s="394">
        <v>1.0027777777795563</v>
      </c>
    </row>
    <row r="149" spans="1:15">
      <c r="A149">
        <v>148</v>
      </c>
      <c r="B149" t="s">
        <v>97</v>
      </c>
      <c r="C149">
        <v>1</v>
      </c>
      <c r="D149">
        <v>0.01</v>
      </c>
      <c r="E149">
        <v>0.01</v>
      </c>
      <c r="F149" s="447">
        <v>43622.529166666667</v>
      </c>
      <c r="G149">
        <v>1.1288800000000001</v>
      </c>
      <c r="H149" s="447">
        <v>43622.529166666667</v>
      </c>
      <c r="I149">
        <v>1.1288800000000001</v>
      </c>
      <c r="J149" s="447">
        <v>43622.536111111112</v>
      </c>
      <c r="K149">
        <v>1.13042</v>
      </c>
      <c r="L149">
        <v>0</v>
      </c>
      <c r="M149">
        <v>15.399999999997817</v>
      </c>
      <c r="N149">
        <v>1.54</v>
      </c>
      <c r="O149" s="394">
        <v>6.9444444452528842E-3</v>
      </c>
    </row>
    <row r="150" spans="1:15">
      <c r="A150">
        <v>149</v>
      </c>
      <c r="B150" t="s">
        <v>97</v>
      </c>
      <c r="C150">
        <v>1</v>
      </c>
      <c r="D150">
        <v>0.01</v>
      </c>
      <c r="E150">
        <v>0.01</v>
      </c>
      <c r="F150" s="447">
        <v>43622.55972222222</v>
      </c>
      <c r="G150">
        <v>1.12717</v>
      </c>
      <c r="H150" s="447">
        <v>43622.55972222222</v>
      </c>
      <c r="I150">
        <v>1.12717</v>
      </c>
      <c r="J150" s="447">
        <v>43622.634722222225</v>
      </c>
      <c r="K150">
        <v>1.12887</v>
      </c>
      <c r="L150">
        <v>0</v>
      </c>
      <c r="M150">
        <v>17</v>
      </c>
      <c r="N150">
        <v>1.7</v>
      </c>
      <c r="O150" s="394">
        <v>7.5000000004365575E-2</v>
      </c>
    </row>
    <row r="151" spans="1:15">
      <c r="A151">
        <v>150</v>
      </c>
      <c r="B151" t="s">
        <v>97</v>
      </c>
      <c r="C151">
        <v>2</v>
      </c>
      <c r="D151">
        <v>0.01</v>
      </c>
      <c r="E151">
        <v>0.02</v>
      </c>
      <c r="F151" s="447">
        <v>43622.638194444444</v>
      </c>
      <c r="G151">
        <v>1.1291100000000001</v>
      </c>
      <c r="H151" s="447">
        <v>43623.416666666664</v>
      </c>
      <c r="I151">
        <v>1.12561</v>
      </c>
      <c r="J151" s="447">
        <v>43623.522222222222</v>
      </c>
      <c r="K151">
        <v>1.13087</v>
      </c>
      <c r="L151">
        <v>35</v>
      </c>
      <c r="M151">
        <v>52.600000000000364</v>
      </c>
      <c r="N151">
        <v>6.88</v>
      </c>
      <c r="O151" s="394">
        <v>0.88402777777810115</v>
      </c>
    </row>
    <row r="152" spans="1:15">
      <c r="A152">
        <v>151</v>
      </c>
      <c r="B152" t="s">
        <v>97</v>
      </c>
      <c r="C152">
        <v>1</v>
      </c>
      <c r="D152">
        <v>0.01</v>
      </c>
      <c r="E152">
        <v>0.01</v>
      </c>
      <c r="F152" s="447">
        <v>43623.532638888886</v>
      </c>
      <c r="G152">
        <v>1.13256</v>
      </c>
      <c r="H152" s="447">
        <v>43623.532638888886</v>
      </c>
      <c r="I152">
        <v>1.13256</v>
      </c>
      <c r="J152" s="447">
        <v>43623.60833333333</v>
      </c>
      <c r="K152">
        <v>1.1341300000000001</v>
      </c>
      <c r="L152">
        <v>0</v>
      </c>
      <c r="M152">
        <v>15.700000000000728</v>
      </c>
      <c r="N152">
        <v>1.57</v>
      </c>
      <c r="O152" s="394">
        <v>7.5694444443797693E-2</v>
      </c>
    </row>
    <row r="153" spans="1:15">
      <c r="A153">
        <v>152</v>
      </c>
      <c r="B153" t="s">
        <v>97</v>
      </c>
      <c r="C153">
        <v>5</v>
      </c>
      <c r="D153">
        <v>0.03</v>
      </c>
      <c r="E153">
        <v>0.09</v>
      </c>
      <c r="F153" s="447">
        <v>43623.618055555555</v>
      </c>
      <c r="G153">
        <v>1.13463</v>
      </c>
      <c r="H153" s="447">
        <v>43634.34375</v>
      </c>
      <c r="I153">
        <v>1.1196999999999999</v>
      </c>
      <c r="J153" s="447">
        <v>43636.138888888891</v>
      </c>
      <c r="K153">
        <v>1.1271599999999999</v>
      </c>
      <c r="L153">
        <v>149.30000000000109</v>
      </c>
      <c r="M153">
        <v>74.599999999998545</v>
      </c>
      <c r="N153">
        <v>8.2100000000000009</v>
      </c>
      <c r="O153" s="394">
        <v>8.5208333333357587</v>
      </c>
    </row>
    <row r="154" spans="1:15">
      <c r="A154">
        <v>153</v>
      </c>
      <c r="B154" t="s">
        <v>98</v>
      </c>
      <c r="C154">
        <v>1</v>
      </c>
      <c r="D154">
        <v>0.01</v>
      </c>
      <c r="E154">
        <v>0.01</v>
      </c>
      <c r="F154" s="447">
        <v>43630.525000000001</v>
      </c>
      <c r="G154">
        <v>1.1244700000000001</v>
      </c>
      <c r="H154" s="447">
        <v>43630.525000000001</v>
      </c>
      <c r="I154">
        <v>1.1244700000000001</v>
      </c>
      <c r="J154" s="447">
        <v>43630.618055555555</v>
      </c>
      <c r="K154">
        <v>1.12286</v>
      </c>
      <c r="L154">
        <v>0</v>
      </c>
      <c r="M154">
        <v>16.100000000000364</v>
      </c>
      <c r="N154">
        <v>1.61</v>
      </c>
      <c r="O154" s="394">
        <v>9.3055555553291924E-2</v>
      </c>
    </row>
    <row r="155" spans="1:1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43630.637499999997</v>
      </c>
      <c r="G155">
        <v>1.1220699999999999</v>
      </c>
      <c r="H155" s="447">
        <v>43630.637499999997</v>
      </c>
      <c r="I155">
        <v>1.1220699999999999</v>
      </c>
      <c r="J155" s="447">
        <v>43630.710416666669</v>
      </c>
      <c r="K155">
        <v>1.1204400000000001</v>
      </c>
      <c r="L155">
        <v>0</v>
      </c>
      <c r="M155">
        <v>16.299999999997453</v>
      </c>
      <c r="N155">
        <v>1.63</v>
      </c>
      <c r="O155" s="394">
        <v>7.2916666671517305E-2</v>
      </c>
    </row>
    <row r="156" spans="1:15">
      <c r="A156">
        <v>155</v>
      </c>
      <c r="B156" t="s">
        <v>98</v>
      </c>
      <c r="C156">
        <v>2</v>
      </c>
      <c r="D156">
        <v>0.01</v>
      </c>
      <c r="E156">
        <v>0.02</v>
      </c>
      <c r="F156" s="447">
        <v>43630.710416666669</v>
      </c>
      <c r="G156">
        <v>1.1203799999999999</v>
      </c>
      <c r="H156" s="447">
        <v>43633.522222222222</v>
      </c>
      <c r="I156">
        <v>1.1241300000000001</v>
      </c>
      <c r="J156" s="447">
        <v>43634.336111111108</v>
      </c>
      <c r="K156">
        <v>1.1203000000000001</v>
      </c>
      <c r="L156">
        <v>37.500000000001819</v>
      </c>
      <c r="M156">
        <v>38.300000000001091</v>
      </c>
      <c r="N156">
        <v>4.0599999999999996</v>
      </c>
      <c r="O156" s="394">
        <v>1.6256944444394321</v>
      </c>
    </row>
    <row r="157" spans="1:15">
      <c r="A157">
        <v>156</v>
      </c>
      <c r="B157" t="s">
        <v>98</v>
      </c>
      <c r="C157">
        <v>6</v>
      </c>
      <c r="D157">
        <v>0.04</v>
      </c>
      <c r="E157">
        <v>0.13</v>
      </c>
      <c r="F157" s="447">
        <v>43634.34375</v>
      </c>
      <c r="G157">
        <v>1.11965</v>
      </c>
      <c r="H157" s="447">
        <v>43640.461805555555</v>
      </c>
      <c r="I157">
        <v>1.1395599999999999</v>
      </c>
      <c r="J157" s="447">
        <v>43644.874305555553</v>
      </c>
      <c r="K157">
        <v>1.13686</v>
      </c>
      <c r="L157">
        <v>199.09999999999854</v>
      </c>
      <c r="M157">
        <v>26.999999999998181</v>
      </c>
      <c r="N157">
        <v>-43.699999999999989</v>
      </c>
      <c r="O157" s="394">
        <v>8.5305555555532919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43636.25277777778</v>
      </c>
      <c r="G158">
        <v>1.12714</v>
      </c>
      <c r="H158" s="447">
        <v>43636.25277777778</v>
      </c>
      <c r="I158">
        <v>1.12714</v>
      </c>
      <c r="J158" s="447">
        <v>43636.306250000001</v>
      </c>
      <c r="K158">
        <v>1.12869</v>
      </c>
      <c r="L158">
        <v>0</v>
      </c>
      <c r="M158">
        <v>15.5</v>
      </c>
      <c r="N158">
        <v>1.55</v>
      </c>
      <c r="O158" s="394">
        <v>5.3472222221898846E-2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43636.306250000001</v>
      </c>
      <c r="G159">
        <v>1.12876</v>
      </c>
      <c r="H159" s="447">
        <v>43636.306250000001</v>
      </c>
      <c r="I159">
        <v>1.12876</v>
      </c>
      <c r="J159" s="447">
        <v>43636.409722222219</v>
      </c>
      <c r="K159">
        <v>1.13025</v>
      </c>
      <c r="L159">
        <v>0</v>
      </c>
      <c r="M159">
        <v>14.899999999999636</v>
      </c>
      <c r="N159">
        <v>1.49</v>
      </c>
      <c r="O159" s="394">
        <v>0.10347222221753327</v>
      </c>
    </row>
    <row r="160" spans="1:15">
      <c r="A160">
        <v>159</v>
      </c>
      <c r="B160" t="s">
        <v>97</v>
      </c>
      <c r="C160">
        <v>2</v>
      </c>
      <c r="D160">
        <v>0.01</v>
      </c>
      <c r="E160">
        <v>0.02</v>
      </c>
      <c r="F160" s="447">
        <v>43636.460416666669</v>
      </c>
      <c r="G160">
        <v>1.13076</v>
      </c>
      <c r="H160" s="447">
        <v>43636.645833333336</v>
      </c>
      <c r="I160">
        <v>1.1272500000000001</v>
      </c>
      <c r="J160" s="447">
        <v>43637.07916666667</v>
      </c>
      <c r="K160">
        <v>1.13049</v>
      </c>
      <c r="L160">
        <v>35.100000000000364</v>
      </c>
      <c r="M160">
        <v>32.399999999999636</v>
      </c>
      <c r="N160">
        <v>2.69</v>
      </c>
      <c r="O160" s="394">
        <v>0.61875000000145519</v>
      </c>
    </row>
    <row r="161" spans="1:15">
      <c r="A161">
        <v>160</v>
      </c>
      <c r="B161" t="s">
        <v>97</v>
      </c>
      <c r="C161">
        <v>1</v>
      </c>
      <c r="D161">
        <v>0.01</v>
      </c>
      <c r="E161">
        <v>0.01</v>
      </c>
      <c r="F161" s="447">
        <v>43637.07916666667</v>
      </c>
      <c r="G161">
        <v>1.1305400000000001</v>
      </c>
      <c r="H161" s="447">
        <v>43637.07916666667</v>
      </c>
      <c r="I161">
        <v>1.1305400000000001</v>
      </c>
      <c r="J161" s="447">
        <v>43637.524305555555</v>
      </c>
      <c r="K161">
        <v>1.13205</v>
      </c>
      <c r="L161">
        <v>0</v>
      </c>
      <c r="M161">
        <v>15.099999999998545</v>
      </c>
      <c r="N161">
        <v>1.51</v>
      </c>
      <c r="O161" s="394">
        <v>0.445138888884685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43637.524305555555</v>
      </c>
      <c r="G162">
        <v>1.1321099999999999</v>
      </c>
      <c r="H162" s="447">
        <v>43637.524305555555</v>
      </c>
      <c r="I162">
        <v>1.1321099999999999</v>
      </c>
      <c r="J162" s="447">
        <v>43637.67291666667</v>
      </c>
      <c r="K162">
        <v>1.13391</v>
      </c>
      <c r="L162">
        <v>0</v>
      </c>
      <c r="M162">
        <v>18</v>
      </c>
      <c r="N162">
        <v>1.8</v>
      </c>
      <c r="O162" s="394">
        <v>0.148611111115315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43637.67291666667</v>
      </c>
      <c r="G163">
        <v>1.13395</v>
      </c>
      <c r="H163" s="447">
        <v>43637.67291666667</v>
      </c>
      <c r="I163">
        <v>1.13395</v>
      </c>
      <c r="J163" s="447">
        <v>43637.720138888886</v>
      </c>
      <c r="K163">
        <v>1.13601</v>
      </c>
      <c r="L163">
        <v>0</v>
      </c>
      <c r="M163">
        <v>20.600000000000364</v>
      </c>
      <c r="N163">
        <v>2.06</v>
      </c>
      <c r="O163" s="394">
        <v>4.722222221607808E-2</v>
      </c>
    </row>
    <row r="164" spans="1:15">
      <c r="A164">
        <v>163</v>
      </c>
      <c r="B164" t="s">
        <v>97</v>
      </c>
      <c r="C164">
        <v>1</v>
      </c>
      <c r="D164">
        <v>0.01</v>
      </c>
      <c r="E164">
        <v>0.01</v>
      </c>
      <c r="F164" s="447">
        <v>43637.720138888886</v>
      </c>
      <c r="G164">
        <v>1.1360399999999999</v>
      </c>
      <c r="H164" s="447">
        <v>43637.720138888886</v>
      </c>
      <c r="I164">
        <v>1.1360399999999999</v>
      </c>
      <c r="J164" s="447">
        <v>43637.809027777781</v>
      </c>
      <c r="K164">
        <v>1.1375200000000001</v>
      </c>
      <c r="L164">
        <v>0</v>
      </c>
      <c r="M164">
        <v>14.800000000001091</v>
      </c>
      <c r="N164">
        <v>1.48</v>
      </c>
      <c r="O164" s="394">
        <v>8.8888888894871343E-2</v>
      </c>
    </row>
    <row r="165" spans="1:15">
      <c r="A165">
        <v>164</v>
      </c>
      <c r="B165" t="s">
        <v>97</v>
      </c>
      <c r="C165">
        <v>1</v>
      </c>
      <c r="D165">
        <v>0.01</v>
      </c>
      <c r="E165">
        <v>0.01</v>
      </c>
      <c r="F165" s="447">
        <v>43637.809027777781</v>
      </c>
      <c r="G165">
        <v>1.1375599999999999</v>
      </c>
      <c r="H165" s="447">
        <v>43637.809027777781</v>
      </c>
      <c r="I165">
        <v>1.1375599999999999</v>
      </c>
      <c r="J165" s="447">
        <v>43640.350694444445</v>
      </c>
      <c r="K165">
        <v>1.1391199999999999</v>
      </c>
      <c r="L165">
        <v>0</v>
      </c>
      <c r="M165">
        <v>15.600000000000364</v>
      </c>
      <c r="N165">
        <v>1.42</v>
      </c>
      <c r="O165" s="394">
        <v>0.54166666666424135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43640.350694444445</v>
      </c>
      <c r="G166">
        <v>1.13916</v>
      </c>
      <c r="H166" s="447">
        <v>43640.350694444445</v>
      </c>
      <c r="I166">
        <v>1.13916</v>
      </c>
      <c r="J166" s="447">
        <v>43641.061805555553</v>
      </c>
      <c r="K166">
        <v>1.14089</v>
      </c>
      <c r="L166">
        <v>0</v>
      </c>
      <c r="M166">
        <v>17.299999999999272</v>
      </c>
      <c r="N166">
        <v>1.59</v>
      </c>
      <c r="O166" s="394">
        <v>0.71111111110803904</v>
      </c>
    </row>
    <row r="167" spans="1:15">
      <c r="A167">
        <v>166</v>
      </c>
      <c r="B167" t="s">
        <v>97</v>
      </c>
      <c r="C167">
        <v>2</v>
      </c>
      <c r="D167">
        <v>0.01</v>
      </c>
      <c r="E167">
        <v>0.02</v>
      </c>
      <c r="F167" s="447">
        <v>43641.061805555553</v>
      </c>
      <c r="G167">
        <v>1.14093</v>
      </c>
      <c r="H167" s="447">
        <v>43641.695138888892</v>
      </c>
      <c r="I167">
        <v>1.13706</v>
      </c>
      <c r="J167" s="447">
        <v>43644.874305555553</v>
      </c>
      <c r="K167">
        <v>1.1368100000000001</v>
      </c>
      <c r="L167">
        <v>38.699999999998909</v>
      </c>
      <c r="M167">
        <v>-2.5</v>
      </c>
      <c r="N167">
        <v>-5.81</v>
      </c>
      <c r="O167" s="394">
        <v>3.8125</v>
      </c>
    </row>
  </sheetData>
  <autoFilter ref="A1:O1856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2.75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sortState ref="A2:J569">
    <sortCondition ref="D2:D569"/>
    <sortCondition ref="B2:B569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5"/>
  <dimension ref="A1:K1"/>
  <sheetViews>
    <sheetView workbookViewId="0">
      <selection sqref="A1:XFD1048576"/>
    </sheetView>
  </sheetViews>
  <sheetFormatPr defaultRowHeight="12.75"/>
  <cols>
    <col min="1" max="1" width="9.140625" style="486"/>
    <col min="6" max="6" width="9.140625" style="487"/>
    <col min="11" max="11" width="9.140625" style="487"/>
  </cols>
  <sheetData/>
  <sortState ref="A2:M5926">
    <sortCondition ref="A2:A59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Temp_mt5d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2019-02-08T13:12:40Z</cp:lastPrinted>
  <dcterms:created xsi:type="dcterms:W3CDTF">2016-02-20T10:06:05Z</dcterms:created>
  <dcterms:modified xsi:type="dcterms:W3CDTF">2019-07-01T16:02:57Z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