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7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AD27" i="1"/>
  <c r="AC27"/>
  <c r="AB27"/>
  <c r="Z27"/>
  <c r="Y27"/>
  <c r="X27"/>
  <c r="W27"/>
  <c r="U27"/>
  <c r="V27"/>
  <c r="T27"/>
  <c r="S27"/>
  <c r="R27"/>
  <c r="Q27"/>
  <c r="P27"/>
  <c r="N27"/>
  <c r="M27"/>
  <c r="L27"/>
  <c r="K27"/>
  <c r="J27"/>
  <c r="I27"/>
  <c r="H27"/>
  <c r="G27"/>
  <c r="F27"/>
  <c r="E27"/>
  <c r="D27"/>
  <c r="C27"/>
  <c r="B27"/>
  <c r="AE17"/>
  <c r="AE16"/>
  <c r="AE15"/>
  <c r="AE14"/>
  <c r="AE13"/>
  <c r="AE12"/>
  <c r="AE11"/>
  <c r="AE10"/>
  <c r="AE9"/>
  <c r="AE8"/>
  <c r="AE7"/>
  <c r="AE6"/>
  <c r="AE5"/>
  <c r="AE4"/>
  <c r="AE3"/>
  <c r="AE2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D12"/>
  <c r="AD8"/>
  <c r="AD3"/>
  <c r="AD2"/>
  <c r="AC12"/>
  <c r="AB16"/>
  <c r="AB11"/>
  <c r="AB6"/>
  <c r="AB5"/>
  <c r="AB3"/>
  <c r="AA13"/>
  <c r="AA11"/>
  <c r="AA7"/>
  <c r="Z11"/>
  <c r="Z7"/>
  <c r="Z4"/>
  <c r="Y13"/>
  <c r="Y12"/>
  <c r="Y8"/>
  <c r="Y5"/>
  <c r="X5"/>
  <c r="X2"/>
  <c r="W13"/>
  <c r="W12"/>
  <c r="W7"/>
  <c r="V12"/>
  <c r="U13"/>
  <c r="U12"/>
  <c r="U8"/>
  <c r="T16"/>
  <c r="S11"/>
  <c r="S8"/>
  <c r="S7"/>
  <c r="S4"/>
  <c r="S3"/>
  <c r="R13"/>
  <c r="R11"/>
  <c r="R9"/>
  <c r="R7"/>
  <c r="R5"/>
  <c r="Q16"/>
  <c r="Q12"/>
  <c r="Q3"/>
  <c r="Q2"/>
  <c r="P13"/>
  <c r="O11"/>
  <c r="O7"/>
  <c r="O6"/>
  <c r="O3"/>
  <c r="N12"/>
  <c r="N8"/>
  <c r="N7"/>
  <c r="N6"/>
  <c r="N4"/>
  <c r="M8"/>
  <c r="M6"/>
  <c r="M5"/>
  <c r="M4"/>
  <c r="L13"/>
  <c r="L12"/>
  <c r="L9"/>
  <c r="L2"/>
  <c r="K13"/>
  <c r="K6"/>
  <c r="J12"/>
  <c r="I16"/>
  <c r="I8"/>
  <c r="H16"/>
  <c r="H11"/>
  <c r="H7"/>
  <c r="H6"/>
  <c r="H3"/>
  <c r="H2"/>
  <c r="G7"/>
  <c r="G3"/>
  <c r="F17"/>
  <c r="F16"/>
  <c r="F12"/>
  <c r="F8"/>
  <c r="F7"/>
  <c r="F2"/>
  <c r="E17"/>
  <c r="E12"/>
  <c r="D16"/>
  <c r="C17"/>
  <c r="C2"/>
  <c r="B17"/>
  <c r="B7"/>
  <c r="B2"/>
</calcChain>
</file>

<file path=xl/sharedStrings.xml><?xml version="1.0" encoding="utf-8"?>
<sst xmlns="http://schemas.openxmlformats.org/spreadsheetml/2006/main" count="56" uniqueCount="56">
  <si>
    <t>EURUSD</t>
  </si>
  <si>
    <t>GBPUSD</t>
  </si>
  <si>
    <t>USDJPY</t>
  </si>
  <si>
    <t>USDCHF</t>
  </si>
  <si>
    <t>USDCAD</t>
  </si>
  <si>
    <t>NZDUSD</t>
  </si>
  <si>
    <t>GBPJPY</t>
  </si>
  <si>
    <t>AUDUSD</t>
  </si>
  <si>
    <t>EURAUD</t>
  </si>
  <si>
    <t>GBPCHF</t>
  </si>
  <si>
    <t>EURGBP</t>
  </si>
  <si>
    <t>GBPCAD</t>
  </si>
  <si>
    <t>GBPAUD</t>
  </si>
  <si>
    <t>GBPNZD</t>
  </si>
  <si>
    <t>EURCHF</t>
  </si>
  <si>
    <t>EURJPY</t>
  </si>
  <si>
    <t>EURCAD</t>
  </si>
  <si>
    <t>EURNZD</t>
  </si>
  <si>
    <t>CHFJPY</t>
  </si>
  <si>
    <t>AUDCAD</t>
  </si>
  <si>
    <t>AUDCHF</t>
  </si>
  <si>
    <t>AUDNZD</t>
  </si>
  <si>
    <t>CADJPY</t>
  </si>
  <si>
    <t>CADCHF</t>
  </si>
  <si>
    <t>NZDCHF</t>
  </si>
  <si>
    <t>NZDCAD</t>
  </si>
  <si>
    <t>NZDJPY</t>
  </si>
  <si>
    <t>AUDJPY</t>
  </si>
  <si>
    <t>XAUUSD</t>
  </si>
  <si>
    <t>19,01-23,01</t>
  </si>
  <si>
    <t>16,02-20,02</t>
  </si>
  <si>
    <t>16,03-20,03</t>
  </si>
  <si>
    <t>13,04-17,04</t>
  </si>
  <si>
    <t>18,05-22,05</t>
  </si>
  <si>
    <t>15,06-19,06</t>
  </si>
  <si>
    <t>13,07-17,07</t>
  </si>
  <si>
    <t>17,08-21,08</t>
  </si>
  <si>
    <t>14,09-18,09</t>
  </si>
  <si>
    <t>19,10-23,10</t>
  </si>
  <si>
    <t>16,11-20,11</t>
  </si>
  <si>
    <t>14,12-18,12</t>
  </si>
  <si>
    <t>18,01-22,01</t>
  </si>
  <si>
    <t>15,02-19,02</t>
  </si>
  <si>
    <t>14,03-18,03</t>
  </si>
  <si>
    <t>18,04-22,04</t>
  </si>
  <si>
    <t>за 2015 год</t>
  </si>
  <si>
    <t>в неделю</t>
  </si>
  <si>
    <t>16,05-20,05</t>
  </si>
  <si>
    <t>13,06-17,06</t>
  </si>
  <si>
    <t>18,07-22,07</t>
  </si>
  <si>
    <t>15,08-19,08</t>
  </si>
  <si>
    <t>19,09-23,09</t>
  </si>
  <si>
    <t>17,10-21,10</t>
  </si>
  <si>
    <t>14,11-18,11</t>
  </si>
  <si>
    <t>19,12-23,12</t>
  </si>
  <si>
    <t>за 2016 год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</si>
</sst>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4" borderId="0" xfId="0" applyFill="1"/>
    <xf numFmtId="0" fontId="0" fillId="0" borderId="1" xfId="0" applyBorder="1"/>
    <xf numFmtId="0" fontId="0" fillId="5" borderId="1" xfId="0" applyFill="1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5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5" borderId="7" xfId="0" applyFill="1" applyBorder="1"/>
    <xf numFmtId="0" fontId="0" fillId="4" borderId="8" xfId="0" applyFill="1" applyBorder="1"/>
    <xf numFmtId="0" fontId="0" fillId="0" borderId="9" xfId="0" applyBorder="1"/>
    <xf numFmtId="0" fontId="0" fillId="5" borderId="9" xfId="0" applyFill="1" applyBorder="1"/>
    <xf numFmtId="0" fontId="0" fillId="4" borderId="10" xfId="0" applyFill="1" applyBorder="1"/>
    <xf numFmtId="0" fontId="1" fillId="4" borderId="8" xfId="0" applyFont="1" applyFill="1" applyBorder="1"/>
    <xf numFmtId="0" fontId="0" fillId="4" borderId="11" xfId="0" applyFill="1" applyBorder="1"/>
    <xf numFmtId="0" fontId="0" fillId="4" borderId="12" xfId="0" applyFill="1" applyBorder="1"/>
    <xf numFmtId="0" fontId="0" fillId="2" borderId="13" xfId="0" applyFill="1" applyBorder="1"/>
    <xf numFmtId="0" fontId="0" fillId="0" borderId="13" xfId="0" applyBorder="1"/>
    <xf numFmtId="0" fontId="0" fillId="0" borderId="14" xfId="0" applyBorder="1"/>
    <xf numFmtId="0" fontId="0" fillId="3" borderId="3" xfId="0" applyFill="1" applyBorder="1"/>
    <xf numFmtId="0" fontId="0" fillId="3" borderId="1" xfId="0" applyFill="1" applyBorder="1"/>
    <xf numFmtId="0" fontId="0" fillId="3" borderId="9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7"/>
  <sheetViews>
    <sheetView tabSelected="1" workbookViewId="0">
      <pane xSplit="1" topLeftCell="F1" activePane="topRight" state="frozen"/>
      <selection pane="topRight"/>
    </sheetView>
  </sheetViews>
  <sheetFormatPr defaultRowHeight="15"/>
  <cols>
    <col min="1" max="1" width="13.140625" customWidth="1"/>
    <col min="31" max="31" width="9.140625" style="1"/>
  </cols>
  <sheetData>
    <row r="1" spans="1:31" ht="24.75" customHeight="1">
      <c r="B1" s="5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7" t="s">
        <v>12</v>
      </c>
      <c r="O1" s="7" t="s">
        <v>13</v>
      </c>
      <c r="P1" s="6" t="s">
        <v>14</v>
      </c>
      <c r="Q1" s="23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7" t="s">
        <v>28</v>
      </c>
      <c r="AE1" s="8" t="s">
        <v>46</v>
      </c>
    </row>
    <row r="2" spans="1:31">
      <c r="A2" s="2" t="s">
        <v>29</v>
      </c>
      <c r="B2" s="20">
        <f>-342+151</f>
        <v>-191</v>
      </c>
      <c r="C2" s="4">
        <f>-127+63</f>
        <v>-64</v>
      </c>
      <c r="D2" s="2">
        <v>35</v>
      </c>
      <c r="E2" s="2"/>
      <c r="F2" s="4">
        <f>-445-275</f>
        <v>-720</v>
      </c>
      <c r="G2" s="2"/>
      <c r="H2" s="3">
        <f>-99+63</f>
        <v>-36</v>
      </c>
      <c r="I2" s="2">
        <v>300</v>
      </c>
      <c r="J2" s="2">
        <v>105</v>
      </c>
      <c r="K2" s="2"/>
      <c r="L2" s="4">
        <f>-160+72</f>
        <v>-88</v>
      </c>
      <c r="M2" s="2"/>
      <c r="N2" s="3">
        <v>541</v>
      </c>
      <c r="O2" s="3"/>
      <c r="P2" s="2"/>
      <c r="Q2" s="4">
        <f>-362+147</f>
        <v>-215</v>
      </c>
      <c r="R2" s="2">
        <v>92</v>
      </c>
      <c r="S2" s="2">
        <v>189</v>
      </c>
      <c r="T2" s="2"/>
      <c r="U2" s="2">
        <v>5</v>
      </c>
      <c r="V2" s="2"/>
      <c r="W2" s="2"/>
      <c r="X2" s="4">
        <f>-318-199</f>
        <v>-517</v>
      </c>
      <c r="Y2" s="2"/>
      <c r="Z2" s="2"/>
      <c r="AA2" s="2">
        <v>51</v>
      </c>
      <c r="AB2" s="2"/>
      <c r="AC2" s="2"/>
      <c r="AD2" s="3">
        <f>-138+92</f>
        <v>-46</v>
      </c>
      <c r="AE2" s="9">
        <f>B2+C2+D2+F2+H2+I2+J2+L2+N2+Q2+R2+S2+U2+X2+AA2+AD2</f>
        <v>-559</v>
      </c>
    </row>
    <row r="3" spans="1:31">
      <c r="A3" s="2" t="s">
        <v>30</v>
      </c>
      <c r="B3" s="21">
        <v>20</v>
      </c>
      <c r="C3" s="2">
        <v>36</v>
      </c>
      <c r="D3" s="2"/>
      <c r="E3" s="2"/>
      <c r="F3" s="2">
        <v>103</v>
      </c>
      <c r="G3" s="4">
        <f>-46-38</f>
        <v>-84</v>
      </c>
      <c r="H3" s="3">
        <f>-66-141</f>
        <v>-207</v>
      </c>
      <c r="I3" s="2"/>
      <c r="J3" s="2"/>
      <c r="K3" s="2"/>
      <c r="L3" s="2">
        <v>7</v>
      </c>
      <c r="M3" s="2"/>
      <c r="N3" s="3">
        <v>194</v>
      </c>
      <c r="O3" s="3">
        <f>-143-36</f>
        <v>-179</v>
      </c>
      <c r="P3" s="2"/>
      <c r="Q3" s="4">
        <f>-40+176</f>
        <v>136</v>
      </c>
      <c r="R3" s="2"/>
      <c r="S3" s="4">
        <f>-102-335</f>
        <v>-437</v>
      </c>
      <c r="T3" s="2"/>
      <c r="U3" s="2">
        <v>169</v>
      </c>
      <c r="V3" s="2"/>
      <c r="W3" s="2">
        <v>36</v>
      </c>
      <c r="X3" s="2">
        <v>30</v>
      </c>
      <c r="Y3" s="2"/>
      <c r="Z3" s="2"/>
      <c r="AA3" s="2"/>
      <c r="AB3" s="4">
        <f>-109-89</f>
        <v>-198</v>
      </c>
      <c r="AC3" s="2"/>
      <c r="AD3" s="3">
        <f>-265+86</f>
        <v>-179</v>
      </c>
      <c r="AE3" s="9">
        <f>B3+C3+F3+G3+H3+L3+N3+O3+Q3+S3+U3+W3+X3+AB3+AD3</f>
        <v>-553</v>
      </c>
    </row>
    <row r="4" spans="1:31">
      <c r="A4" s="2" t="s">
        <v>31</v>
      </c>
      <c r="B4" s="21">
        <v>333</v>
      </c>
      <c r="C4" s="2">
        <v>204</v>
      </c>
      <c r="D4" s="2">
        <v>138</v>
      </c>
      <c r="E4" s="2">
        <v>287</v>
      </c>
      <c r="F4" s="2">
        <v>210</v>
      </c>
      <c r="G4" s="2">
        <v>229</v>
      </c>
      <c r="H4" s="3">
        <v>36</v>
      </c>
      <c r="I4" s="2">
        <v>148</v>
      </c>
      <c r="J4" s="2">
        <v>166</v>
      </c>
      <c r="K4" s="2"/>
      <c r="L4" s="2">
        <v>125</v>
      </c>
      <c r="M4" s="4">
        <f>-53-61</f>
        <v>-114</v>
      </c>
      <c r="N4" s="3">
        <f>-104-46</f>
        <v>-150</v>
      </c>
      <c r="O4" s="3"/>
      <c r="P4" s="2"/>
      <c r="Q4" s="24">
        <v>255</v>
      </c>
      <c r="R4" s="2">
        <v>197</v>
      </c>
      <c r="S4" s="4">
        <f>-9+75</f>
        <v>66</v>
      </c>
      <c r="T4" s="2">
        <v>214</v>
      </c>
      <c r="U4" s="2"/>
      <c r="V4" s="2"/>
      <c r="W4" s="2"/>
      <c r="X4" s="2"/>
      <c r="Y4" s="2"/>
      <c r="Z4" s="4">
        <f>-11+110</f>
        <v>99</v>
      </c>
      <c r="AA4" s="2"/>
      <c r="AB4" s="2"/>
      <c r="AC4" s="2">
        <v>72</v>
      </c>
      <c r="AD4" s="3">
        <v>237</v>
      </c>
      <c r="AE4" s="9">
        <f>B4+C4+D4+E4+F4+G4+H4+I4+J4+L4+M4+N4+Q4+R4+S4+T4+Z4+AC4+AD4</f>
        <v>2752</v>
      </c>
    </row>
    <row r="5" spans="1:31">
      <c r="A5" s="2" t="s">
        <v>32</v>
      </c>
      <c r="B5" s="21"/>
      <c r="C5" s="2"/>
      <c r="D5" s="2"/>
      <c r="E5" s="2"/>
      <c r="F5" s="2"/>
      <c r="G5" s="2"/>
      <c r="H5" s="3">
        <v>174</v>
      </c>
      <c r="I5" s="2"/>
      <c r="J5" s="2"/>
      <c r="K5" s="2"/>
      <c r="L5" s="2"/>
      <c r="M5" s="4">
        <f>-120+189</f>
        <v>69</v>
      </c>
      <c r="N5" s="3"/>
      <c r="O5" s="3">
        <v>40</v>
      </c>
      <c r="P5" s="2"/>
      <c r="Q5" s="24"/>
      <c r="R5" s="4">
        <f>-107+18</f>
        <v>-89</v>
      </c>
      <c r="S5" s="2"/>
      <c r="T5" s="2"/>
      <c r="U5" s="2"/>
      <c r="V5" s="2"/>
      <c r="W5" s="2"/>
      <c r="X5" s="4">
        <f>-168-24</f>
        <v>-192</v>
      </c>
      <c r="Y5" s="4">
        <f>-3-53</f>
        <v>-56</v>
      </c>
      <c r="Z5" s="2"/>
      <c r="AA5" s="2"/>
      <c r="AB5" s="4">
        <f>-71+133</f>
        <v>62</v>
      </c>
      <c r="AC5" s="2"/>
      <c r="AD5" s="3"/>
      <c r="AE5" s="9">
        <f>H5+M5+O5+R5+X5+Y5+AB5</f>
        <v>8</v>
      </c>
    </row>
    <row r="6" spans="1:31">
      <c r="A6" s="2" t="s">
        <v>33</v>
      </c>
      <c r="B6" s="21">
        <v>440</v>
      </c>
      <c r="C6" s="2">
        <v>262</v>
      </c>
      <c r="D6" s="2">
        <v>229</v>
      </c>
      <c r="E6" s="2">
        <v>294</v>
      </c>
      <c r="F6" s="2">
        <v>301</v>
      </c>
      <c r="G6" s="2"/>
      <c r="H6" s="3">
        <f>-38-153</f>
        <v>-191</v>
      </c>
      <c r="I6" s="2">
        <v>215</v>
      </c>
      <c r="J6" s="2"/>
      <c r="K6" s="4">
        <f>-211+216</f>
        <v>5</v>
      </c>
      <c r="L6" s="2"/>
      <c r="M6" s="4">
        <f>-140-6</f>
        <v>-146</v>
      </c>
      <c r="N6" s="3">
        <f>-235-222</f>
        <v>-457</v>
      </c>
      <c r="O6" s="3">
        <f>-57-406</f>
        <v>-463</v>
      </c>
      <c r="P6" s="2"/>
      <c r="Q6" s="24"/>
      <c r="R6" s="2"/>
      <c r="S6" s="2">
        <v>286</v>
      </c>
      <c r="T6" s="2"/>
      <c r="U6" s="2">
        <v>39</v>
      </c>
      <c r="V6" s="2"/>
      <c r="W6" s="2">
        <v>79</v>
      </c>
      <c r="X6" s="2">
        <v>47</v>
      </c>
      <c r="Y6" s="2"/>
      <c r="Z6" s="2">
        <v>82</v>
      </c>
      <c r="AA6" s="2">
        <v>44</v>
      </c>
      <c r="AB6" s="4">
        <f>-9-75</f>
        <v>-84</v>
      </c>
      <c r="AC6" s="2">
        <v>79</v>
      </c>
      <c r="AD6" s="3">
        <v>179</v>
      </c>
      <c r="AE6" s="9">
        <f>B6+C6+D6+E6+F6+H6+I6+K6+M6+N6+O6+S6+U6+W6+X6+Z6+AA6+AB6+AC6+AD6</f>
        <v>1240</v>
      </c>
    </row>
    <row r="7" spans="1:31">
      <c r="A7" s="2" t="s">
        <v>34</v>
      </c>
      <c r="B7" s="20">
        <f>-133+206</f>
        <v>73</v>
      </c>
      <c r="C7" s="2"/>
      <c r="D7" s="2"/>
      <c r="E7" s="2"/>
      <c r="F7" s="4">
        <f>-44+71</f>
        <v>27</v>
      </c>
      <c r="G7" s="4">
        <f>-86-49</f>
        <v>-135</v>
      </c>
      <c r="H7" s="3">
        <f>-325+17</f>
        <v>-308</v>
      </c>
      <c r="I7" s="2"/>
      <c r="J7" s="2"/>
      <c r="K7" s="2"/>
      <c r="L7" s="2"/>
      <c r="M7" s="2"/>
      <c r="N7" s="3">
        <f>-377-133</f>
        <v>-510</v>
      </c>
      <c r="O7" s="3">
        <f>-765-29</f>
        <v>-794</v>
      </c>
      <c r="P7" s="2">
        <v>37</v>
      </c>
      <c r="Q7" s="24"/>
      <c r="R7" s="4">
        <f>-113+172</f>
        <v>59</v>
      </c>
      <c r="S7" s="4">
        <f>-405+139</f>
        <v>-266</v>
      </c>
      <c r="T7" s="2"/>
      <c r="U7" s="2"/>
      <c r="V7" s="2"/>
      <c r="W7" s="4">
        <f>-170+53</f>
        <v>-117</v>
      </c>
      <c r="X7" s="2"/>
      <c r="Y7" s="2"/>
      <c r="Z7" s="4">
        <f>-156+70</f>
        <v>-86</v>
      </c>
      <c r="AA7" s="4">
        <f>-134-27</f>
        <v>-161</v>
      </c>
      <c r="AB7" s="2"/>
      <c r="AC7" s="2"/>
      <c r="AD7" s="3"/>
      <c r="AE7" s="9">
        <f>B7+F7+G7+H7+N7+O7+P7+R7+S7+W7+Z7+AA7</f>
        <v>-2181</v>
      </c>
    </row>
    <row r="8" spans="1:31">
      <c r="A8" s="2" t="s">
        <v>35</v>
      </c>
      <c r="B8" s="21"/>
      <c r="C8" s="2">
        <v>95</v>
      </c>
      <c r="D8" s="2"/>
      <c r="E8" s="2"/>
      <c r="F8" s="4">
        <f>-303-58</f>
        <v>-361</v>
      </c>
      <c r="G8" s="2"/>
      <c r="H8" s="3"/>
      <c r="I8" s="4">
        <f>-54-90</f>
        <v>-144</v>
      </c>
      <c r="J8" s="2">
        <v>278</v>
      </c>
      <c r="K8" s="2">
        <v>409</v>
      </c>
      <c r="L8" s="2">
        <v>228</v>
      </c>
      <c r="M8" s="4">
        <f>-596+25</f>
        <v>-571</v>
      </c>
      <c r="N8" s="3">
        <f>-291-177</f>
        <v>-468</v>
      </c>
      <c r="O8" s="3"/>
      <c r="P8" s="2">
        <v>52</v>
      </c>
      <c r="Q8" s="24"/>
      <c r="R8" s="2">
        <v>37</v>
      </c>
      <c r="S8" s="4">
        <f>-41-104</f>
        <v>-145</v>
      </c>
      <c r="T8" s="2"/>
      <c r="U8" s="4">
        <f>-153+75</f>
        <v>-78</v>
      </c>
      <c r="V8" s="2">
        <v>98</v>
      </c>
      <c r="W8" s="2"/>
      <c r="X8" s="2"/>
      <c r="Y8" s="4">
        <f>-2-20</f>
        <v>-22</v>
      </c>
      <c r="Z8" s="2"/>
      <c r="AA8" s="2"/>
      <c r="AB8" s="2"/>
      <c r="AC8" s="2"/>
      <c r="AD8" s="3">
        <f>-291-343</f>
        <v>-634</v>
      </c>
      <c r="AE8" s="9">
        <f>C8+F8+I8+J8+K8+L8+M8+N8+P8+R8+S8+U8+V8+Y8+AD8</f>
        <v>-1226</v>
      </c>
    </row>
    <row r="9" spans="1:31">
      <c r="A9" s="2" t="s">
        <v>36</v>
      </c>
      <c r="B9" s="21"/>
      <c r="C9" s="2"/>
      <c r="D9" s="2">
        <v>205</v>
      </c>
      <c r="E9" s="2"/>
      <c r="F9" s="2"/>
      <c r="G9" s="2"/>
      <c r="H9" s="3"/>
      <c r="I9" s="2"/>
      <c r="J9" s="2"/>
      <c r="K9" s="2">
        <v>400</v>
      </c>
      <c r="L9" s="4">
        <f>-143-11</f>
        <v>-154</v>
      </c>
      <c r="M9" s="2"/>
      <c r="N9" s="3"/>
      <c r="O9" s="3"/>
      <c r="P9" s="2">
        <v>71</v>
      </c>
      <c r="Q9" s="24"/>
      <c r="R9" s="4">
        <f>-414+202</f>
        <v>-212</v>
      </c>
      <c r="S9" s="2"/>
      <c r="T9" s="2"/>
      <c r="U9" s="2"/>
      <c r="V9" s="2"/>
      <c r="W9" s="2">
        <v>314</v>
      </c>
      <c r="X9" s="2"/>
      <c r="Y9" s="2"/>
      <c r="Z9" s="2"/>
      <c r="AA9" s="2"/>
      <c r="AB9" s="2"/>
      <c r="AC9" s="2"/>
      <c r="AD9" s="3"/>
      <c r="AE9" s="9">
        <f>D9+K9+L9+P9+R9+W9</f>
        <v>624</v>
      </c>
    </row>
    <row r="10" spans="1:31">
      <c r="A10" s="2" t="s">
        <v>37</v>
      </c>
      <c r="B10" s="21"/>
      <c r="C10" s="2"/>
      <c r="D10" s="2"/>
      <c r="E10" s="2"/>
      <c r="F10" s="2"/>
      <c r="G10" s="2"/>
      <c r="H10" s="3"/>
      <c r="I10" s="2"/>
      <c r="J10" s="2"/>
      <c r="K10" s="2"/>
      <c r="L10" s="2">
        <v>82</v>
      </c>
      <c r="M10" s="2"/>
      <c r="N10" s="3"/>
      <c r="O10" s="3">
        <v>180</v>
      </c>
      <c r="P10" s="2">
        <v>47</v>
      </c>
      <c r="Q10" s="24"/>
      <c r="R10" s="2"/>
      <c r="S10" s="2">
        <v>331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3">
        <v>319</v>
      </c>
      <c r="AE10" s="9">
        <f>L10+O10+P10+S10+AD10</f>
        <v>959</v>
      </c>
    </row>
    <row r="11" spans="1:31">
      <c r="A11" s="2" t="s">
        <v>38</v>
      </c>
      <c r="B11" s="21"/>
      <c r="C11" s="2">
        <v>120</v>
      </c>
      <c r="D11" s="2"/>
      <c r="E11" s="2">
        <v>271</v>
      </c>
      <c r="F11" s="2">
        <v>274</v>
      </c>
      <c r="G11" s="2">
        <v>46</v>
      </c>
      <c r="H11" s="3">
        <f>-168-1</f>
        <v>-169</v>
      </c>
      <c r="I11" s="2"/>
      <c r="J11" s="2"/>
      <c r="K11" s="2">
        <v>287</v>
      </c>
      <c r="L11" s="2"/>
      <c r="M11" s="2"/>
      <c r="N11" s="3"/>
      <c r="O11" s="3">
        <f>-17+72</f>
        <v>55</v>
      </c>
      <c r="P11" s="2"/>
      <c r="Q11" s="24"/>
      <c r="R11" s="4">
        <f>-143-116</f>
        <v>-259</v>
      </c>
      <c r="S11" s="4">
        <f>-389-55</f>
        <v>-444</v>
      </c>
      <c r="T11" s="2">
        <v>112</v>
      </c>
      <c r="U11" s="2"/>
      <c r="V11" s="2"/>
      <c r="W11" s="2"/>
      <c r="X11" s="2"/>
      <c r="Y11" s="2"/>
      <c r="Z11" s="4">
        <f>-130-91</f>
        <v>-221</v>
      </c>
      <c r="AA11" s="4">
        <f>-126+19</f>
        <v>-107</v>
      </c>
      <c r="AB11" s="4">
        <f>-74+19</f>
        <v>-55</v>
      </c>
      <c r="AC11" s="2"/>
      <c r="AD11" s="3">
        <v>121</v>
      </c>
      <c r="AE11" s="9">
        <f>C11+E11+F11+G11+H11+K11+O11+R11+S11+T11+Z11+AA11+AB11+AD11</f>
        <v>31</v>
      </c>
    </row>
    <row r="12" spans="1:31">
      <c r="A12" s="2" t="s">
        <v>39</v>
      </c>
      <c r="B12" s="21"/>
      <c r="C12" s="2"/>
      <c r="D12" s="2"/>
      <c r="E12" s="4">
        <f>-122-101</f>
        <v>-223</v>
      </c>
      <c r="F12" s="4">
        <f>-34-41</f>
        <v>-75</v>
      </c>
      <c r="G12" s="2"/>
      <c r="H12" s="3"/>
      <c r="I12" s="2"/>
      <c r="J12" s="4">
        <f>-357+18</f>
        <v>-339</v>
      </c>
      <c r="K12" s="2"/>
      <c r="L12" s="4">
        <f>-46+39</f>
        <v>-7</v>
      </c>
      <c r="M12" s="2"/>
      <c r="N12" s="3">
        <f>-362-88</f>
        <v>-450</v>
      </c>
      <c r="O12" s="3">
        <v>130</v>
      </c>
      <c r="P12" s="2"/>
      <c r="Q12" s="4">
        <f>-48-53</f>
        <v>-101</v>
      </c>
      <c r="R12" s="2"/>
      <c r="S12" s="2"/>
      <c r="T12" s="2"/>
      <c r="U12" s="4">
        <f>-180+32</f>
        <v>-148</v>
      </c>
      <c r="V12" s="4">
        <f>-199-36</f>
        <v>-235</v>
      </c>
      <c r="W12" s="4">
        <f>-130-7</f>
        <v>-137</v>
      </c>
      <c r="X12" s="2"/>
      <c r="Y12" s="4">
        <f>-71-62</f>
        <v>-133</v>
      </c>
      <c r="Z12" s="2"/>
      <c r="AA12" s="2"/>
      <c r="AB12" s="2">
        <v>68</v>
      </c>
      <c r="AC12" s="4">
        <f>-188+45</f>
        <v>-143</v>
      </c>
      <c r="AD12" s="3">
        <f>-104-190</f>
        <v>-294</v>
      </c>
      <c r="AE12" s="9">
        <f>E12+F12+J12+L12+N12+O12+Q12+U12+V12+W12+Y12+AB12+AC12+AD12</f>
        <v>-2087</v>
      </c>
    </row>
    <row r="13" spans="1:31">
      <c r="A13" s="2" t="s">
        <v>40</v>
      </c>
      <c r="B13" s="21">
        <v>115</v>
      </c>
      <c r="C13" s="2">
        <v>308</v>
      </c>
      <c r="D13" s="2"/>
      <c r="E13" s="2">
        <v>79</v>
      </c>
      <c r="F13" s="2"/>
      <c r="G13" s="2"/>
      <c r="H13" s="3"/>
      <c r="I13" s="2"/>
      <c r="J13" s="2">
        <v>138</v>
      </c>
      <c r="K13" s="4">
        <f>-185-92</f>
        <v>-277</v>
      </c>
      <c r="L13" s="4">
        <f>-71-59</f>
        <v>-130</v>
      </c>
      <c r="M13" s="2">
        <v>116</v>
      </c>
      <c r="N13" s="3"/>
      <c r="O13" s="3"/>
      <c r="P13" s="4">
        <f>-27+31</f>
        <v>4</v>
      </c>
      <c r="Q13" s="24"/>
      <c r="R13" s="4">
        <f>-66+15</f>
        <v>-51</v>
      </c>
      <c r="S13" s="2"/>
      <c r="T13" s="2"/>
      <c r="U13" s="4">
        <f>-133-39</f>
        <v>-172</v>
      </c>
      <c r="V13" s="2">
        <v>45</v>
      </c>
      <c r="W13" s="4">
        <f>-52-22</f>
        <v>-74</v>
      </c>
      <c r="X13" s="2"/>
      <c r="Y13" s="4">
        <f>-48+16</f>
        <v>-32</v>
      </c>
      <c r="Z13" s="2">
        <v>78</v>
      </c>
      <c r="AA13" s="4">
        <f>-172-34</f>
        <v>-206</v>
      </c>
      <c r="AB13" s="2"/>
      <c r="AC13" s="2"/>
      <c r="AD13" s="3"/>
      <c r="AE13" s="9">
        <f>B13+C13+E13+J13+K13+L13+M13+P13+R13+U13+V13+W13+Y13+Z13+AA13</f>
        <v>-59</v>
      </c>
    </row>
    <row r="14" spans="1:31" s="1" customFormat="1" ht="15.75" thickBot="1">
      <c r="A14" s="19" t="s">
        <v>45</v>
      </c>
      <c r="B14" s="10">
        <f>B2+B3+B4+B6+B7</f>
        <v>675</v>
      </c>
      <c r="C14" s="11">
        <f>C2+C3+C4+C6+C8+C11+C13</f>
        <v>961</v>
      </c>
      <c r="D14" s="11">
        <f>D2+D4+D6+D9</f>
        <v>607</v>
      </c>
      <c r="E14" s="11">
        <f>E4+E6+E11+E12+E13</f>
        <v>708</v>
      </c>
      <c r="F14" s="11">
        <f>F2+F3+F4+F6+F7+F8+F11+F12</f>
        <v>-241</v>
      </c>
      <c r="G14" s="11">
        <f>G3+G4+G7+G11</f>
        <v>56</v>
      </c>
      <c r="H14" s="12">
        <f>H2+H3+H4+H5+H6+H7+H11</f>
        <v>-701</v>
      </c>
      <c r="I14" s="11">
        <f>I2+I4+I6+I8</f>
        <v>519</v>
      </c>
      <c r="J14" s="11">
        <f>J2+J4+J8+J12</f>
        <v>210</v>
      </c>
      <c r="K14" s="11">
        <f>K6+K8+K9+K11+K13</f>
        <v>824</v>
      </c>
      <c r="L14" s="11">
        <f>L2+L3+L4+L8+L9+L10+L12+L13</f>
        <v>63</v>
      </c>
      <c r="M14" s="11">
        <f>M4+M5+M6+M8+M13</f>
        <v>-646</v>
      </c>
      <c r="N14" s="12">
        <f>N2+N3+N4+N6+N7+N8+N12</f>
        <v>-1300</v>
      </c>
      <c r="O14" s="12">
        <f>O3+O5+O6+O7+O10+O11+O12</f>
        <v>-1031</v>
      </c>
      <c r="P14" s="11">
        <f>P7+P8+P9+P10+P13</f>
        <v>211</v>
      </c>
      <c r="Q14" s="11">
        <f>Q2+Q3+Q4+Q12</f>
        <v>75</v>
      </c>
      <c r="R14" s="11">
        <f>R2+R4+R5+R7+R8+R9+R11+R13</f>
        <v>-226</v>
      </c>
      <c r="S14" s="11">
        <f>S2+S3+S4+S6+S7+S8+S10+S11</f>
        <v>-420</v>
      </c>
      <c r="T14" s="11">
        <f>T4+T11</f>
        <v>326</v>
      </c>
      <c r="U14" s="11">
        <f>U2+U3+U6+U8+U12+U13</f>
        <v>-185</v>
      </c>
      <c r="V14" s="11">
        <f>V8+V12+V13</f>
        <v>-92</v>
      </c>
      <c r="W14" s="11">
        <f>W3+W6+W7+W9+W12+W13</f>
        <v>101</v>
      </c>
      <c r="X14" s="11">
        <f>X2+X3+X5+X6</f>
        <v>-632</v>
      </c>
      <c r="Y14" s="11">
        <f>Y5+Y8+Y12+Y13</f>
        <v>-243</v>
      </c>
      <c r="Z14" s="11">
        <f>Z4+Z6+Z7+Z11+Z13</f>
        <v>-48</v>
      </c>
      <c r="AA14" s="11">
        <f>AA2+AA6+AA7+AA11+AA13</f>
        <v>-379</v>
      </c>
      <c r="AB14" s="11">
        <f>AB3+AB5+AB6+AB11+AB12</f>
        <v>-207</v>
      </c>
      <c r="AC14" s="11">
        <f>AC4+AC6+AC12</f>
        <v>8</v>
      </c>
      <c r="AD14" s="12">
        <f>AD2+AD3+AD4+AD6+AD8+AD10+AD11+AD12</f>
        <v>-297</v>
      </c>
      <c r="AE14" s="17">
        <f>AE2+AE3+AE4+AE5+AE6+AE7+AE8+AE9+AE10+AE11+AE12+AE13</f>
        <v>-1051</v>
      </c>
    </row>
    <row r="15" spans="1:31">
      <c r="A15" s="2" t="s">
        <v>41</v>
      </c>
      <c r="B15" s="22"/>
      <c r="C15" s="14">
        <v>24</v>
      </c>
      <c r="D15" s="14">
        <v>192</v>
      </c>
      <c r="E15" s="14"/>
      <c r="F15" s="14">
        <v>395</v>
      </c>
      <c r="G15" s="14">
        <v>43</v>
      </c>
      <c r="H15" s="15">
        <v>298</v>
      </c>
      <c r="I15" s="14">
        <v>152</v>
      </c>
      <c r="J15" s="14">
        <v>516</v>
      </c>
      <c r="K15" s="14">
        <v>227</v>
      </c>
      <c r="L15" s="14">
        <v>98</v>
      </c>
      <c r="M15" s="14">
        <v>527</v>
      </c>
      <c r="N15" s="15"/>
      <c r="O15" s="15"/>
      <c r="P15" s="14"/>
      <c r="Q15" s="25">
        <v>64</v>
      </c>
      <c r="R15" s="14">
        <v>604</v>
      </c>
      <c r="S15" s="14">
        <v>295</v>
      </c>
      <c r="T15" s="14">
        <v>28</v>
      </c>
      <c r="U15" s="14"/>
      <c r="V15" s="14">
        <v>252</v>
      </c>
      <c r="W15" s="14"/>
      <c r="X15" s="14">
        <v>360</v>
      </c>
      <c r="Y15" s="14">
        <v>289</v>
      </c>
      <c r="Z15" s="14">
        <v>136</v>
      </c>
      <c r="AA15" s="14"/>
      <c r="AB15" s="14">
        <v>174</v>
      </c>
      <c r="AC15" s="14">
        <v>310</v>
      </c>
      <c r="AD15" s="15"/>
      <c r="AE15" s="16">
        <f>C15+D15+F15+G15+H15+I15+J15+K15+L15+M15+Q15+R15+S15+T15+V15+X15+Y15+Z15+AB15+AC15</f>
        <v>4984</v>
      </c>
    </row>
    <row r="16" spans="1:31">
      <c r="A16" s="2" t="s">
        <v>42</v>
      </c>
      <c r="B16" s="21">
        <v>104</v>
      </c>
      <c r="C16" s="2">
        <v>138</v>
      </c>
      <c r="D16" s="4">
        <f>-66+136</f>
        <v>70</v>
      </c>
      <c r="E16" s="2">
        <v>138</v>
      </c>
      <c r="F16" s="4">
        <f>-86-261</f>
        <v>-347</v>
      </c>
      <c r="G16" s="2"/>
      <c r="H16" s="3">
        <f>-242-253</f>
        <v>-495</v>
      </c>
      <c r="I16" s="4">
        <f>-49+91</f>
        <v>42</v>
      </c>
      <c r="J16" s="2">
        <v>255</v>
      </c>
      <c r="K16" s="2">
        <v>58</v>
      </c>
      <c r="L16" s="2">
        <v>6</v>
      </c>
      <c r="M16" s="2"/>
      <c r="N16" s="3"/>
      <c r="O16" s="3"/>
      <c r="P16" s="2">
        <v>29</v>
      </c>
      <c r="Q16" s="24">
        <f>-201-48</f>
        <v>-249</v>
      </c>
      <c r="R16" s="2">
        <v>260</v>
      </c>
      <c r="S16" s="2">
        <v>207</v>
      </c>
      <c r="T16" s="4">
        <f>-202+73</f>
        <v>-129</v>
      </c>
      <c r="U16" s="2"/>
      <c r="V16" s="2">
        <v>149</v>
      </c>
      <c r="W16" s="2"/>
      <c r="X16" s="2">
        <v>12</v>
      </c>
      <c r="Y16" s="2">
        <v>149</v>
      </c>
      <c r="Z16" s="2">
        <v>115</v>
      </c>
      <c r="AA16" s="2"/>
      <c r="AB16" s="4">
        <f>-11+70</f>
        <v>59</v>
      </c>
      <c r="AC16" s="2">
        <v>2</v>
      </c>
      <c r="AD16" s="3">
        <v>60</v>
      </c>
      <c r="AE16" s="9">
        <f>B16+C16+D16+E16+F16+H16+I16+J16+K16+L16+P16+Q16+R16+S16+T16+V16+X16+Y16+Z16+AB16+AC16+AD16</f>
        <v>633</v>
      </c>
    </row>
    <row r="17" spans="1:31">
      <c r="A17" s="2" t="s">
        <v>43</v>
      </c>
      <c r="B17" s="20">
        <f>-137+94</f>
        <v>-43</v>
      </c>
      <c r="C17" s="4">
        <f>-101+307</f>
        <v>206</v>
      </c>
      <c r="D17" s="2"/>
      <c r="E17" s="4">
        <f>-121+81</f>
        <v>-40</v>
      </c>
      <c r="F17" s="4">
        <f>-184+283</f>
        <v>99</v>
      </c>
      <c r="G17" s="2"/>
      <c r="H17" s="3">
        <v>208</v>
      </c>
      <c r="I17" s="2"/>
      <c r="J17" s="2">
        <v>86</v>
      </c>
      <c r="K17" s="2">
        <v>93</v>
      </c>
      <c r="L17" s="2"/>
      <c r="M17" s="2">
        <v>133</v>
      </c>
      <c r="N17" s="3">
        <v>17</v>
      </c>
      <c r="O17" s="3"/>
      <c r="P17" s="2">
        <v>25</v>
      </c>
      <c r="Q17" s="24">
        <v>100</v>
      </c>
      <c r="R17" s="2"/>
      <c r="S17" s="2"/>
      <c r="T17" s="2">
        <v>62</v>
      </c>
      <c r="U17" s="2">
        <v>65</v>
      </c>
      <c r="V17" s="2">
        <v>52</v>
      </c>
      <c r="W17" s="2">
        <v>29</v>
      </c>
      <c r="X17" s="2">
        <v>53</v>
      </c>
      <c r="Y17" s="2"/>
      <c r="Z17" s="2"/>
      <c r="AA17" s="2"/>
      <c r="AB17" s="2"/>
      <c r="AC17" s="2">
        <v>111</v>
      </c>
      <c r="AD17" s="3"/>
      <c r="AE17" s="9">
        <f>B17+C17+E17+F17+H17+J17+K17+M17+N17+P17+Q17+T17+U17+V17+W17+X17+AC17</f>
        <v>1256</v>
      </c>
    </row>
    <row r="18" spans="1:31">
      <c r="A18" s="2" t="s">
        <v>44</v>
      </c>
      <c r="B18" s="21"/>
      <c r="C18" s="2"/>
      <c r="D18" s="2"/>
      <c r="E18" s="2"/>
      <c r="F18" s="2"/>
      <c r="G18" s="2"/>
      <c r="H18" s="3"/>
      <c r="I18" s="2"/>
      <c r="J18" s="2"/>
      <c r="K18" s="2"/>
      <c r="L18" s="2"/>
      <c r="M18" s="2"/>
      <c r="N18" s="3"/>
      <c r="O18" s="3"/>
      <c r="P18" s="2"/>
      <c r="Q18" s="24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3"/>
      <c r="AE18" s="9"/>
    </row>
    <row r="19" spans="1:31">
      <c r="A19" s="2" t="s">
        <v>47</v>
      </c>
      <c r="B19" s="21"/>
      <c r="C19" s="2"/>
      <c r="D19" s="2"/>
      <c r="E19" s="2"/>
      <c r="F19" s="2"/>
      <c r="G19" s="2"/>
      <c r="H19" s="3"/>
      <c r="I19" s="2"/>
      <c r="J19" s="2"/>
      <c r="K19" s="2"/>
      <c r="L19" s="2"/>
      <c r="M19" s="2"/>
      <c r="N19" s="3"/>
      <c r="O19" s="3"/>
      <c r="P19" s="2"/>
      <c r="Q19" s="24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3"/>
      <c r="AE19" s="9"/>
    </row>
    <row r="20" spans="1:31">
      <c r="A20" s="2" t="s">
        <v>48</v>
      </c>
      <c r="B20" s="21"/>
      <c r="C20" s="2"/>
      <c r="D20" s="2"/>
      <c r="E20" s="2"/>
      <c r="F20" s="2"/>
      <c r="G20" s="2"/>
      <c r="H20" s="3"/>
      <c r="I20" s="2"/>
      <c r="J20" s="2"/>
      <c r="K20" s="2"/>
      <c r="L20" s="2"/>
      <c r="M20" s="2"/>
      <c r="N20" s="3"/>
      <c r="O20" s="3"/>
      <c r="P20" s="2"/>
      <c r="Q20" s="24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9"/>
    </row>
    <row r="21" spans="1:31">
      <c r="A21" s="2" t="s">
        <v>49</v>
      </c>
      <c r="B21" s="21"/>
      <c r="C21" s="2"/>
      <c r="D21" s="2"/>
      <c r="E21" s="2"/>
      <c r="F21" s="2"/>
      <c r="G21" s="2"/>
      <c r="H21" s="3"/>
      <c r="I21" s="2"/>
      <c r="J21" s="2"/>
      <c r="K21" s="2"/>
      <c r="L21" s="2"/>
      <c r="M21" s="2"/>
      <c r="N21" s="3"/>
      <c r="O21" s="3"/>
      <c r="P21" s="2"/>
      <c r="Q21" s="24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3"/>
      <c r="AE21" s="9"/>
    </row>
    <row r="22" spans="1:31">
      <c r="A22" s="2" t="s">
        <v>50</v>
      </c>
      <c r="B22" s="21"/>
      <c r="C22" s="2"/>
      <c r="D22" s="2"/>
      <c r="E22" s="2"/>
      <c r="F22" s="2"/>
      <c r="G22" s="2"/>
      <c r="H22" s="3"/>
      <c r="I22" s="2"/>
      <c r="J22" s="2"/>
      <c r="K22" s="2"/>
      <c r="L22" s="2"/>
      <c r="M22" s="2"/>
      <c r="N22" s="3"/>
      <c r="O22" s="3"/>
      <c r="P22" s="2"/>
      <c r="Q22" s="24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3"/>
      <c r="AE22" s="9"/>
    </row>
    <row r="23" spans="1:31">
      <c r="A23" s="2" t="s">
        <v>51</v>
      </c>
      <c r="B23" s="21"/>
      <c r="C23" s="2"/>
      <c r="D23" s="2"/>
      <c r="E23" s="2"/>
      <c r="F23" s="2"/>
      <c r="G23" s="2"/>
      <c r="H23" s="3"/>
      <c r="I23" s="2"/>
      <c r="J23" s="2"/>
      <c r="K23" s="2"/>
      <c r="L23" s="2"/>
      <c r="M23" s="2"/>
      <c r="N23" s="3"/>
      <c r="O23" s="3"/>
      <c r="P23" s="2"/>
      <c r="Q23" s="24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3"/>
      <c r="AE23" s="9"/>
    </row>
    <row r="24" spans="1:31">
      <c r="A24" s="2" t="s">
        <v>52</v>
      </c>
      <c r="B24" s="21"/>
      <c r="C24" s="2"/>
      <c r="D24" s="2"/>
      <c r="E24" s="2"/>
      <c r="F24" s="2"/>
      <c r="G24" s="2"/>
      <c r="H24" s="3"/>
      <c r="I24" s="2"/>
      <c r="J24" s="2"/>
      <c r="K24" s="2"/>
      <c r="L24" s="2"/>
      <c r="M24" s="2"/>
      <c r="N24" s="3"/>
      <c r="O24" s="3"/>
      <c r="P24" s="2"/>
      <c r="Q24" s="24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3"/>
      <c r="AE24" s="9"/>
    </row>
    <row r="25" spans="1:31">
      <c r="A25" s="2" t="s">
        <v>53</v>
      </c>
      <c r="B25" s="21"/>
      <c r="C25" s="2"/>
      <c r="D25" s="2"/>
      <c r="E25" s="2"/>
      <c r="F25" s="2"/>
      <c r="G25" s="2"/>
      <c r="H25" s="3"/>
      <c r="I25" s="2"/>
      <c r="J25" s="2"/>
      <c r="K25" s="2"/>
      <c r="L25" s="2"/>
      <c r="M25" s="2"/>
      <c r="N25" s="3"/>
      <c r="O25" s="3"/>
      <c r="P25" s="2"/>
      <c r="Q25" s="24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3"/>
      <c r="AE25" s="9"/>
    </row>
    <row r="26" spans="1:31">
      <c r="A26" s="2" t="s">
        <v>54</v>
      </c>
      <c r="B26" s="21"/>
      <c r="C26" s="2"/>
      <c r="D26" s="2"/>
      <c r="E26" s="2"/>
      <c r="F26" s="2"/>
      <c r="G26" s="2"/>
      <c r="H26" s="3"/>
      <c r="I26" s="2"/>
      <c r="J26" s="2"/>
      <c r="K26" s="2"/>
      <c r="L26" s="2"/>
      <c r="M26" s="2"/>
      <c r="N26" s="3"/>
      <c r="O26" s="3"/>
      <c r="P26" s="2"/>
      <c r="Q26" s="24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3"/>
      <c r="AE26" s="9"/>
    </row>
    <row r="27" spans="1:31" s="1" customFormat="1" ht="15.75" thickBot="1">
      <c r="A27" s="18" t="s">
        <v>55</v>
      </c>
      <c r="B27" s="10">
        <f>B16+B17</f>
        <v>61</v>
      </c>
      <c r="C27" s="11">
        <f>C15+C16+C17</f>
        <v>368</v>
      </c>
      <c r="D27" s="11">
        <f>D15+D16</f>
        <v>262</v>
      </c>
      <c r="E27" s="11">
        <f>E16+E17</f>
        <v>98</v>
      </c>
      <c r="F27" s="11">
        <f>F15+F16+F17</f>
        <v>147</v>
      </c>
      <c r="G27" s="11">
        <f>G15</f>
        <v>43</v>
      </c>
      <c r="H27" s="12">
        <f>H15+H16+H17</f>
        <v>11</v>
      </c>
      <c r="I27" s="11">
        <f>I15+I16</f>
        <v>194</v>
      </c>
      <c r="J27" s="11">
        <f>J15+J16+J17</f>
        <v>857</v>
      </c>
      <c r="K27" s="11">
        <f>K15+K16+K17</f>
        <v>378</v>
      </c>
      <c r="L27" s="11">
        <f>L15+L16</f>
        <v>104</v>
      </c>
      <c r="M27" s="11">
        <f>M15+M17</f>
        <v>660</v>
      </c>
      <c r="N27" s="12">
        <f>N17</f>
        <v>17</v>
      </c>
      <c r="O27" s="12"/>
      <c r="P27" s="11">
        <f>P16+P17</f>
        <v>54</v>
      </c>
      <c r="Q27" s="11">
        <f>Q15+Q16+Q17</f>
        <v>-85</v>
      </c>
      <c r="R27" s="11">
        <f>R15+R16</f>
        <v>864</v>
      </c>
      <c r="S27" s="11">
        <f>S15+S16</f>
        <v>502</v>
      </c>
      <c r="T27" s="11">
        <f>T15+T16+T17</f>
        <v>-39</v>
      </c>
      <c r="U27" s="11">
        <f>U17</f>
        <v>65</v>
      </c>
      <c r="V27" s="11">
        <f>V15+V16+V17</f>
        <v>453</v>
      </c>
      <c r="W27" s="11">
        <f>W17</f>
        <v>29</v>
      </c>
      <c r="X27" s="11">
        <f>X15+X16+X17</f>
        <v>425</v>
      </c>
      <c r="Y27" s="11">
        <f>Y15+Y16</f>
        <v>438</v>
      </c>
      <c r="Z27" s="11">
        <f>Z15+Z16</f>
        <v>251</v>
      </c>
      <c r="AA27" s="11"/>
      <c r="AB27" s="11">
        <f>AB15+AB16</f>
        <v>233</v>
      </c>
      <c r="AC27" s="11">
        <f>AC15+AC16+AC17</f>
        <v>423</v>
      </c>
      <c r="AD27" s="12">
        <f>AD16</f>
        <v>60</v>
      </c>
      <c r="AE27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</dc:creator>
  <cp:lastModifiedBy>Михаил</cp:lastModifiedBy>
  <dcterms:created xsi:type="dcterms:W3CDTF">2016-04-14T18:20:22Z</dcterms:created>
  <dcterms:modified xsi:type="dcterms:W3CDTF">2016-04-15T11:22:00Z</dcterms:modified>
</cp:coreProperties>
</file>