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Гавр\YandexDisk\Форекс\!Советники\Open Banks\"/>
    </mc:Choice>
  </mc:AlternateContent>
  <bookViews>
    <workbookView xWindow="120" yWindow="90" windowWidth="28620" windowHeight="12405"/>
  </bookViews>
  <sheets>
    <sheet name="Данные" sheetId="2" r:id="rId1"/>
  </sheets>
  <calcPr calcId="152511"/>
</workbook>
</file>

<file path=xl/calcChain.xml><?xml version="1.0" encoding="utf-8"?>
<calcChain xmlns="http://schemas.openxmlformats.org/spreadsheetml/2006/main">
  <c r="S3" i="2" l="1"/>
  <c r="S4" i="2"/>
  <c r="S5" i="2"/>
  <c r="S6" i="2"/>
  <c r="S7" i="2"/>
  <c r="S8" i="2"/>
  <c r="S9" i="2"/>
  <c r="S10" i="2"/>
  <c r="S11" i="2"/>
  <c r="S12" i="2"/>
  <c r="S13" i="2"/>
  <c r="S14" i="2"/>
  <c r="S15" i="2"/>
  <c r="S16" i="2"/>
  <c r="S2" i="2"/>
  <c r="M25" i="2" l="1"/>
  <c r="T2" i="2"/>
  <c r="M23" i="2"/>
  <c r="M22" i="2"/>
  <c r="R6" i="2"/>
  <c r="M21" i="2"/>
  <c r="T3" i="2"/>
  <c r="T4" i="2"/>
  <c r="T5" i="2"/>
  <c r="T6" i="2"/>
  <c r="T7" i="2"/>
  <c r="T8" i="2"/>
  <c r="T9" i="2"/>
  <c r="T10" i="2"/>
  <c r="T11" i="2"/>
  <c r="T12" i="2"/>
  <c r="T13" i="2"/>
  <c r="T14" i="2"/>
  <c r="T15" i="2"/>
  <c r="T16" i="2"/>
  <c r="R8" i="2"/>
  <c r="O8" i="2"/>
  <c r="N8" i="2"/>
  <c r="M16" i="2"/>
  <c r="M15" i="2"/>
  <c r="Q15" i="2" s="1"/>
  <c r="M14" i="2"/>
  <c r="Q14" i="2" s="1"/>
  <c r="M13" i="2"/>
  <c r="M12" i="2"/>
  <c r="M11" i="2"/>
  <c r="M10" i="2"/>
  <c r="M9" i="2"/>
  <c r="M8" i="2"/>
  <c r="Q8" i="2" s="1"/>
  <c r="M7" i="2"/>
  <c r="M6" i="2"/>
  <c r="M5" i="2"/>
  <c r="M4" i="2"/>
  <c r="M3" i="2"/>
  <c r="Q10" i="2"/>
  <c r="Q13" i="2"/>
  <c r="Q3" i="2"/>
  <c r="Q6" i="2"/>
  <c r="M2" i="2"/>
  <c r="Q2" i="2" s="1"/>
  <c r="R16" i="2"/>
  <c r="O16" i="2"/>
  <c r="N16" i="2"/>
  <c r="R15" i="2"/>
  <c r="O15" i="2"/>
  <c r="N15" i="2"/>
  <c r="R14" i="2"/>
  <c r="O14" i="2"/>
  <c r="N14" i="2"/>
  <c r="R13" i="2"/>
  <c r="O13" i="2"/>
  <c r="P13" i="2" s="1"/>
  <c r="N13" i="2"/>
  <c r="R12" i="2"/>
  <c r="O12" i="2"/>
  <c r="N12" i="2"/>
  <c r="R11" i="2"/>
  <c r="O11" i="2"/>
  <c r="N11" i="2"/>
  <c r="R10" i="2"/>
  <c r="O10" i="2"/>
  <c r="N10" i="2"/>
  <c r="R9" i="2"/>
  <c r="O9" i="2"/>
  <c r="P9" i="2" s="1"/>
  <c r="N9" i="2"/>
  <c r="Q9" i="2"/>
  <c r="R7" i="2"/>
  <c r="O7" i="2"/>
  <c r="N7" i="2"/>
  <c r="Q7" i="2"/>
  <c r="O6" i="2"/>
  <c r="N6" i="2"/>
  <c r="R5" i="2"/>
  <c r="O5" i="2"/>
  <c r="N5" i="2"/>
  <c r="R4" i="2"/>
  <c r="Q4" i="2"/>
  <c r="Q12" i="2"/>
  <c r="Q16" i="2"/>
  <c r="P2" i="2"/>
  <c r="P3" i="2"/>
  <c r="P4" i="2"/>
  <c r="P8" i="2"/>
  <c r="P12" i="2"/>
  <c r="P15" i="2"/>
  <c r="P16" i="2"/>
  <c r="O4" i="2"/>
  <c r="N4" i="2"/>
  <c r="P6" i="2"/>
  <c r="P7" i="2"/>
  <c r="P10" i="2"/>
  <c r="P14" i="2"/>
  <c r="R3" i="2"/>
  <c r="O3" i="2"/>
  <c r="N3" i="2"/>
  <c r="R2" i="2"/>
  <c r="O2" i="2"/>
  <c r="N2" i="2"/>
  <c r="Q11" i="2" l="1"/>
  <c r="Q5" i="2"/>
  <c r="P11" i="2"/>
  <c r="P5" i="2"/>
</calcChain>
</file>

<file path=xl/sharedStrings.xml><?xml version="1.0" encoding="utf-8"?>
<sst xmlns="http://schemas.openxmlformats.org/spreadsheetml/2006/main" count="816" uniqueCount="237">
  <si>
    <t>Валюта</t>
  </si>
  <si>
    <t>Банк</t>
  </si>
  <si>
    <t>Тип</t>
  </si>
  <si>
    <t>Цена открытия</t>
  </si>
  <si>
    <t>Цель</t>
  </si>
  <si>
    <t>Stop loss</t>
  </si>
  <si>
    <t>Открытие</t>
  </si>
  <si>
    <t>Закрытие</t>
  </si>
  <si>
    <t>Информация</t>
  </si>
  <si>
    <t>Прибыль</t>
  </si>
  <si>
    <t>GBP/USD</t>
  </si>
  <si>
    <t>THOMSON REUTERS IFR</t>
  </si>
  <si>
    <t>long open</t>
  </si>
  <si>
    <t>Stopped out at 1.4060</t>
  </si>
  <si>
    <t>AUD/JPY</t>
  </si>
  <si>
    <t>BARCLAYS</t>
  </si>
  <si>
    <t>short open</t>
  </si>
  <si>
    <t>Closed at market at 81.89</t>
  </si>
  <si>
    <t>USD/JPY</t>
  </si>
  <si>
    <t>Stopped out at 106.68</t>
  </si>
  <si>
    <t>EUR/CHF</t>
  </si>
  <si>
    <t>CREDIT AGRICOLE</t>
  </si>
  <si>
    <t>Hit Target at 1.1800 (M/T)</t>
  </si>
  <si>
    <t>AUD/NZD</t>
  </si>
  <si>
    <t>TD BANK</t>
  </si>
  <si>
    <t>Stopped out at 1.0600 (M/T)</t>
  </si>
  <si>
    <t>ANZ</t>
  </si>
  <si>
    <t>AUD/USD</t>
  </si>
  <si>
    <t>Hit Profit-Stop at 0.7735</t>
  </si>
  <si>
    <t>GBP/CHF</t>
  </si>
  <si>
    <t>Closed at market at 1.3371</t>
  </si>
  <si>
    <t>GBP/NZD</t>
  </si>
  <si>
    <t>MORGAN STANLEY</t>
  </si>
  <si>
    <t>Hit Profit-Stop at 1.9500</t>
  </si>
  <si>
    <t>CITY</t>
  </si>
  <si>
    <t>Closed at market at 1.4130 (TOTW-M/T)</t>
  </si>
  <si>
    <t>Stopped out at 1.4150</t>
  </si>
  <si>
    <t>NZD/USD</t>
  </si>
  <si>
    <t>BOFA MERRILL LYNCH</t>
  </si>
  <si>
    <t>Hit Profit-Stop at 0.7240</t>
  </si>
  <si>
    <t>Hit Profit-Stop at 0.7215</t>
  </si>
  <si>
    <t>UOB</t>
  </si>
  <si>
    <t>Stopped out at 0.7770 (S/T)</t>
  </si>
  <si>
    <t>Hit Profit-Stop at 106.50 (S/T)</t>
  </si>
  <si>
    <t>Stopped out at 1.4075 (M/T)</t>
  </si>
  <si>
    <t>GBP/CAD</t>
  </si>
  <si>
    <t>NOMURA</t>
  </si>
  <si>
    <t>Hit Target at 1.8300 (M/T)</t>
  </si>
  <si>
    <t>EUR/USD</t>
  </si>
  <si>
    <t>Stopped out at 1.2260 (S/T)</t>
  </si>
  <si>
    <t>CITI</t>
  </si>
  <si>
    <t>Closed at market at 1.2293 (TOTW-M/T)</t>
  </si>
  <si>
    <t>NZD/CAD</t>
  </si>
  <si>
    <t>Closed at market at 0.9015</t>
  </si>
  <si>
    <t>Stopped out at 1.3540</t>
  </si>
  <si>
    <t>Stopped out at 109.70</t>
  </si>
  <si>
    <t>Stopped out at 1.2050</t>
  </si>
  <si>
    <t>EUR/GBP</t>
  </si>
  <si>
    <t>Stopped out at 0.8825</t>
  </si>
  <si>
    <t>CREDIT SUISSE</t>
  </si>
  <si>
    <t>Closed at market at 0.8799</t>
  </si>
  <si>
    <t>Closed at market at 109.08</t>
  </si>
  <si>
    <t>Closed at market at 0.7556</t>
  </si>
  <si>
    <t>short limit</t>
  </si>
  <si>
    <t>Canceled</t>
  </si>
  <si>
    <t>Closed at market at 0.8733</t>
  </si>
  <si>
    <t>EUR/AUD</t>
  </si>
  <si>
    <t>Closed at market at 1.6114</t>
  </si>
  <si>
    <t>Stopped out at 1.2195</t>
  </si>
  <si>
    <t>DEUTSCHE BANK</t>
  </si>
  <si>
    <t>Hit Target at 0.7185</t>
  </si>
  <si>
    <t>long limit</t>
  </si>
  <si>
    <t>Stopped out at 1.2290</t>
  </si>
  <si>
    <t>CAD/CHF</t>
  </si>
  <si>
    <t>Closed at market at 0.7666</t>
  </si>
  <si>
    <t>Stopped out at 0.8760</t>
  </si>
  <si>
    <t>Hit Profit-Stop at 1.1980</t>
  </si>
  <si>
    <t>BNP PARIBAS</t>
  </si>
  <si>
    <t>Stopped out at 1.4160</t>
  </si>
  <si>
    <t>Stopped out at 0.8725</t>
  </si>
  <si>
    <t>Closed at market at 0.8705</t>
  </si>
  <si>
    <t>Hit Profit-Stop at 1.2345</t>
  </si>
  <si>
    <t>Твитнуть</t>
  </si>
  <si>
    <t>Stopped out at 1.4365</t>
  </si>
  <si>
    <t>AUD/CAD</t>
  </si>
  <si>
    <t>Closed at market at 0.9792</t>
  </si>
  <si>
    <t>Closed at market at 1.2334</t>
  </si>
  <si>
    <t>Hit Profit-Stop at 0.7770</t>
  </si>
  <si>
    <t>NZD/JPY</t>
  </si>
  <si>
    <t>Hit Target at 79.35</t>
  </si>
  <si>
    <t>Closed at market at 0.9289</t>
  </si>
  <si>
    <t>Closed at market at 0.8668</t>
  </si>
  <si>
    <t>Closed at market at 1.4195</t>
  </si>
  <si>
    <t>AUD/CHF</t>
  </si>
  <si>
    <t>JP MORGAN</t>
  </si>
  <si>
    <t>Hit Profit-Stop at 0.7425</t>
  </si>
  <si>
    <t>Hit Target at 1.2345</t>
  </si>
  <si>
    <t>CHF/JPY</t>
  </si>
  <si>
    <t>Hit Profit-Stop at 111.84</t>
  </si>
  <si>
    <t>Hit Profit-Stop at 106.95</t>
  </si>
  <si>
    <t>EUR/CAD</t>
  </si>
  <si>
    <t>Closed at market at 1.5630</t>
  </si>
  <si>
    <t>Stopped out at 1.3995</t>
  </si>
  <si>
    <t>Closed at market at 1.5981</t>
  </si>
  <si>
    <t>Stopped out at 1.2280</t>
  </si>
  <si>
    <t>Stopped out at 105.70</t>
  </si>
  <si>
    <t>CAD/JPY</t>
  </si>
  <si>
    <t>Closed at market at 82.33</t>
  </si>
  <si>
    <t>Closed at market at 0.9919 (TOTW-M/T)</t>
  </si>
  <si>
    <t>Closed at market at 81.63</t>
  </si>
  <si>
    <t>Closed at market at 111.66</t>
  </si>
  <si>
    <t>Closed at market at 1.6085</t>
  </si>
  <si>
    <t>Stopped out at 86.85</t>
  </si>
  <si>
    <t>Hit Profit-Stop at 0.6920</t>
  </si>
  <si>
    <t>Closed at market at 0.7514</t>
  </si>
  <si>
    <t>Closed at market at 110.60</t>
  </si>
  <si>
    <t>Closed at market at 110.77</t>
  </si>
  <si>
    <t>GBP/JPY</t>
  </si>
  <si>
    <t>Stopped out at 149.60</t>
  </si>
  <si>
    <t>Closed at market at 1.3498</t>
  </si>
  <si>
    <t>Stopped out at 110.30</t>
  </si>
  <si>
    <t>Stopped out at 1.3480</t>
  </si>
  <si>
    <t>Stopped out at 0.8805</t>
  </si>
  <si>
    <t>Hit Target at 1.0800</t>
  </si>
  <si>
    <t>Closed at market at 81.95</t>
  </si>
  <si>
    <t>Closed at market at 0.7463</t>
  </si>
  <si>
    <t>Hit Profit-Stop at 1.1875</t>
  </si>
  <si>
    <t>Hit Target at 1.1920</t>
  </si>
  <si>
    <t>Stopped out at 1.3525</t>
  </si>
  <si>
    <t>Closed at market at 147.70</t>
  </si>
  <si>
    <t>Closed at market at 1.1962</t>
  </si>
  <si>
    <t>Hit Profit-Stop at 1.2000</t>
  </si>
  <si>
    <t>Hit Target at 110.00</t>
  </si>
  <si>
    <t>Closed at 1.1735</t>
  </si>
  <si>
    <t>EUR/NZD</t>
  </si>
  <si>
    <t>Closed at market at 1.6779</t>
  </si>
  <si>
    <t>Stopped out at 109.35</t>
  </si>
  <si>
    <t>Stopped out at 0.7585</t>
  </si>
  <si>
    <t>Stopped out at 1.3455</t>
  </si>
  <si>
    <t>Closed at market at 1.1730</t>
  </si>
  <si>
    <t>USD/CAD</t>
  </si>
  <si>
    <t>Stopped out at 1.3050</t>
  </si>
  <si>
    <t>Stopped out at 109.85</t>
  </si>
  <si>
    <t>Stopped out at 0.7625</t>
  </si>
  <si>
    <t>EUR/JPY</t>
  </si>
  <si>
    <t>Stopped out at 128.25</t>
  </si>
  <si>
    <t>Hit Profit-Stop 0.8799</t>
  </si>
  <si>
    <t>Stopped out at 1.1701</t>
  </si>
  <si>
    <t>Closed at market at 1.1574</t>
  </si>
  <si>
    <t>GOLDMAN SACHS</t>
  </si>
  <si>
    <t>Hit Target at 125.82</t>
  </si>
  <si>
    <t>Hit Target at 1.1580</t>
  </si>
  <si>
    <t>Hit Profit-Stop 1.1650</t>
  </si>
  <si>
    <t>Hit Profit-Stop 110.25</t>
  </si>
  <si>
    <t>Hit Profit-Stop 0.7555</t>
  </si>
  <si>
    <t>Stopped out at 1.2750</t>
  </si>
  <si>
    <t>Stopped out at 0.8785</t>
  </si>
  <si>
    <t>Stopped out at 1.3320</t>
  </si>
  <si>
    <t>Stopped out at 146.50</t>
  </si>
  <si>
    <t>Stopped out at 82.10</t>
  </si>
  <si>
    <t>Hit Profit-Stop 83.95</t>
  </si>
  <si>
    <t>Hit Profit-Stop 127.92</t>
  </si>
  <si>
    <t>Hit Target at 0.8855</t>
  </si>
  <si>
    <t>Stopped out at 0.8850</t>
  </si>
  <si>
    <t>Stopped out at 1.3100</t>
  </si>
  <si>
    <t>Hit Target at 1.1550</t>
  </si>
  <si>
    <t>Stopped out at 1.3155</t>
  </si>
  <si>
    <t>Closed at market at 110.11</t>
  </si>
  <si>
    <t>Closed at market at 1.3242</t>
  </si>
  <si>
    <t>Closed at market at 81.80</t>
  </si>
  <si>
    <t>Hit Profit-Stop 0.7420</t>
  </si>
  <si>
    <t>USD/CHF</t>
  </si>
  <si>
    <t>Closed at market at 0.9912</t>
  </si>
  <si>
    <t>Closed at market at 109.90</t>
  </si>
  <si>
    <t>Closed at 110.20</t>
  </si>
  <si>
    <t>Hit Profit-Stop 1.1585</t>
  </si>
  <si>
    <t>Stopped out at 1.3300</t>
  </si>
  <si>
    <t>Stopped out at 1.3180</t>
  </si>
  <si>
    <t>Stopped out at 81.00</t>
  </si>
  <si>
    <t>Stopped out at 0.7475</t>
  </si>
  <si>
    <t>Stopped out at 111.60</t>
  </si>
  <si>
    <t>Hit Profit-Stop 0.8915</t>
  </si>
  <si>
    <t>Closed at 1.1695</t>
  </si>
  <si>
    <t>Closed at market at 1.0891</t>
  </si>
  <si>
    <t>Stopped out at 1.1750</t>
  </si>
  <si>
    <t>Stopped out at 110.89</t>
  </si>
  <si>
    <t>Stopped out at 111.50 (S/T)</t>
  </si>
  <si>
    <t>Stopped out at 111.50</t>
  </si>
  <si>
    <t>Closed at market at 1.1649</t>
  </si>
  <si>
    <t>Hit Profit-Stop 112.42</t>
  </si>
  <si>
    <t>Closed at market at 1.1721</t>
  </si>
  <si>
    <t>Stopped out at 1.3265</t>
  </si>
  <si>
    <t>Closed at market at 1.7379</t>
  </si>
  <si>
    <t>Stopped out at 1.1660</t>
  </si>
  <si>
    <t>Stopped out at 112.10</t>
  </si>
  <si>
    <t>Stopped out at 1.1675</t>
  </si>
  <si>
    <t>Stopped out at 130.87</t>
  </si>
  <si>
    <t>Hit Profit-Stop 1.5700</t>
  </si>
  <si>
    <t>Stopped out at 111.05</t>
  </si>
  <si>
    <t>Hit Profit-Stop 1.1745</t>
  </si>
  <si>
    <t>Stopped out at 0.7480 (Short-Term)</t>
  </si>
  <si>
    <t>Stopped out at 0.7450</t>
  </si>
  <si>
    <t>Hit Profit-Stop 0.7310</t>
  </si>
  <si>
    <t>Stopped out at 0.9005</t>
  </si>
  <si>
    <t>Hit Target at 1.1620</t>
  </si>
  <si>
    <t>Stopped out at 1.5100</t>
  </si>
  <si>
    <t>Stopped out at 1.1545</t>
  </si>
  <si>
    <t>Stopped out at 0.7335</t>
  </si>
  <si>
    <t>Closed at market at 1.1374</t>
  </si>
  <si>
    <t>Closed at 1.3050</t>
  </si>
  <si>
    <t>Closed at market at 0.8942</t>
  </si>
  <si>
    <t>Closed at market at 80.73</t>
  </si>
  <si>
    <t>Hit Profit-Stop 0.8930</t>
  </si>
  <si>
    <t>CRÉDIT AGRICOLE</t>
  </si>
  <si>
    <t>Stopped out at 1.1365</t>
  </si>
  <si>
    <t>Stopped out at 1.1485</t>
  </si>
  <si>
    <t>Stopped out at 1.1500</t>
  </si>
  <si>
    <t>Stopped out at 1.2780</t>
  </si>
  <si>
    <t>Stopped out at 0.9000</t>
  </si>
  <si>
    <t>Closed at market at 1.5061</t>
  </si>
  <si>
    <t>Closed at market at 111.22</t>
  </si>
  <si>
    <t>Hit Profit-Stop 1.3100</t>
  </si>
  <si>
    <t>Hit Profit-Stop 0.9905</t>
  </si>
  <si>
    <t>Closed at market at 130.89</t>
  </si>
  <si>
    <t>Количество сделок</t>
  </si>
  <si>
    <t>Прибыльных</t>
  </si>
  <si>
    <t>Убыточных</t>
  </si>
  <si>
    <t>Прибыльность</t>
  </si>
  <si>
    <t>Прибыль (пунктов)</t>
  </si>
  <si>
    <t>% прибыльных</t>
  </si>
  <si>
    <t>Рекомендован к торгам</t>
  </si>
  <si>
    <t>Сделок в месяц</t>
  </si>
  <si>
    <t>Итог</t>
  </si>
  <si>
    <t>Рекомендовано банков</t>
  </si>
  <si>
    <t>Сделок в месяц рекоменд.</t>
  </si>
  <si>
    <t>Сделок в месяц приб.</t>
  </si>
  <si>
    <t>Последняя дата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</si>
</sst>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  <font>
      <b/>
      <sz val="14"/>
      <color theme="6" tint="-0.499984740745262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49">
    <xf numFmtId="0" fontId="0" fillId="0" borderId="0" xfId="0"/>
    <xf numFmtId="0" fontId="0" fillId="0" borderId="0" xfId="0" applyAlignment="1">
      <alignment horizontal="left" vertical="center" indent="1"/>
    </xf>
    <xf numFmtId="0" fontId="1" fillId="0" borderId="0" xfId="1" applyAlignment="1" applyProtection="1"/>
    <xf numFmtId="0" fontId="3" fillId="0" borderId="0" xfId="0" applyFont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0" fillId="0" borderId="0" xfId="0" applyNumberFormat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9" fontId="0" fillId="0" borderId="5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0" fillId="4" borderId="0" xfId="0" applyFill="1"/>
    <xf numFmtId="0" fontId="6" fillId="2" borderId="6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164" fontId="0" fillId="0" borderId="11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64" fontId="0" fillId="0" borderId="18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2" fontId="0" fillId="0" borderId="22" xfId="0" applyNumberFormat="1" applyBorder="1" applyAlignment="1">
      <alignment horizontal="center" vertical="center"/>
    </xf>
    <xf numFmtId="9" fontId="0" fillId="0" borderId="22" xfId="0" applyNumberForma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7" fillId="5" borderId="10" xfId="0" applyFont="1" applyFill="1" applyBorder="1" applyAlignment="1">
      <alignment horizontal="center" vertical="center"/>
    </xf>
    <xf numFmtId="0" fontId="7" fillId="5" borderId="26" xfId="0" applyFont="1" applyFill="1" applyBorder="1" applyAlignment="1">
      <alignment horizontal="center" vertical="center"/>
    </xf>
    <xf numFmtId="0" fontId="7" fillId="5" borderId="27" xfId="0" applyFont="1" applyFill="1" applyBorder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16">
    <dxf>
      <font>
        <color theme="0"/>
      </font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twitter.com/shar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8"/>
  <sheetViews>
    <sheetView tabSelected="1" topLeftCell="F1" zoomScaleNormal="100" workbookViewId="0">
      <pane ySplit="1" topLeftCell="A2" activePane="bottomLeft" state="frozen"/>
      <selection pane="bottomLeft" activeCell="N19" sqref="N19"/>
    </sheetView>
  </sheetViews>
  <sheetFormatPr defaultRowHeight="15" x14ac:dyDescent="0.25"/>
  <cols>
    <col min="2" max="2" width="23.28515625" style="6" customWidth="1"/>
    <col min="4" max="4" width="11.5703125" customWidth="1"/>
    <col min="7" max="8" width="10.140625" bestFit="1" customWidth="1"/>
    <col min="9" max="9" width="21.28515625" customWidth="1"/>
    <col min="11" max="11" width="3.140625" style="19" customWidth="1"/>
    <col min="12" max="12" width="25.42578125" customWidth="1"/>
    <col min="13" max="13" width="10.140625" customWidth="1"/>
    <col min="14" max="14" width="10" bestFit="1" customWidth="1"/>
    <col min="16" max="17" width="12.85546875" customWidth="1"/>
    <col min="19" max="19" width="18.5703125" customWidth="1"/>
    <col min="20" max="20" width="11.5703125" customWidth="1"/>
  </cols>
  <sheetData>
    <row r="1" spans="1:20" ht="26.25" thickBot="1" x14ac:dyDescent="0.3">
      <c r="A1" s="41" t="s">
        <v>0</v>
      </c>
      <c r="B1" s="41" t="s">
        <v>1</v>
      </c>
      <c r="C1" s="42" t="s">
        <v>2</v>
      </c>
      <c r="D1" s="43" t="s">
        <v>3</v>
      </c>
      <c r="E1" s="41" t="s">
        <v>4</v>
      </c>
      <c r="F1" s="44" t="s">
        <v>5</v>
      </c>
      <c r="G1" s="41" t="s">
        <v>6</v>
      </c>
      <c r="H1" s="44" t="s">
        <v>7</v>
      </c>
      <c r="I1" s="41" t="s">
        <v>8</v>
      </c>
      <c r="J1" s="45" t="s">
        <v>9</v>
      </c>
      <c r="K1" s="18"/>
      <c r="L1" s="15" t="s">
        <v>1</v>
      </c>
      <c r="M1" s="16" t="s">
        <v>224</v>
      </c>
      <c r="N1" s="17" t="s">
        <v>225</v>
      </c>
      <c r="O1" s="17" t="s">
        <v>226</v>
      </c>
      <c r="P1" s="17" t="s">
        <v>227</v>
      </c>
      <c r="Q1" s="17" t="s">
        <v>229</v>
      </c>
      <c r="R1" s="20" t="s">
        <v>228</v>
      </c>
      <c r="S1" s="23" t="s">
        <v>230</v>
      </c>
      <c r="T1" s="24" t="s">
        <v>231</v>
      </c>
    </row>
    <row r="2" spans="1:20" ht="18.75" x14ac:dyDescent="0.25">
      <c r="A2" s="3" t="s">
        <v>10</v>
      </c>
      <c r="B2" s="5" t="s">
        <v>11</v>
      </c>
      <c r="C2" s="3" t="s">
        <v>12</v>
      </c>
      <c r="D2" s="3">
        <v>1.411</v>
      </c>
      <c r="E2" s="3">
        <v>1.4330000000000001</v>
      </c>
      <c r="F2" s="3">
        <v>1.4059999999999999</v>
      </c>
      <c r="G2" s="4">
        <v>43182</v>
      </c>
      <c r="H2" s="4">
        <v>43188</v>
      </c>
      <c r="I2" s="3" t="s">
        <v>13</v>
      </c>
      <c r="J2" s="3">
        <v>-50</v>
      </c>
      <c r="L2" s="35" t="s">
        <v>11</v>
      </c>
      <c r="M2" s="11">
        <f>N2+O2</f>
        <v>65</v>
      </c>
      <c r="N2" s="11">
        <f>COUNTIFS(B2:B1000,"THOMSON REUTERS IFR",J2:J1000,"&gt;0")</f>
        <v>24</v>
      </c>
      <c r="O2" s="11">
        <f>COUNTIFS(B2:B1000,"THOMSON REUTERS IFR",J2:J1000,"&lt;0")</f>
        <v>41</v>
      </c>
      <c r="P2" s="12">
        <f>IF(O2&gt;0,N2/O2,"+")</f>
        <v>0.58536585365853655</v>
      </c>
      <c r="Q2" s="13">
        <f>N2/M2</f>
        <v>0.36923076923076925</v>
      </c>
      <c r="R2" s="21">
        <f>SUMIF(B2:B1000,"=THOMSON REUTERS IFR",J2:J1000)</f>
        <v>-1234</v>
      </c>
      <c r="S2" s="46" t="str">
        <f>IF(AND(M2&gt;=4,Q2&gt;0.65,R2&gt;100),"+","")</f>
        <v/>
      </c>
      <c r="T2" s="25">
        <f>M2/((MAX(G2:G1000))-(MIN(G2:G1000)))*30</f>
        <v>7.558139534883721</v>
      </c>
    </row>
    <row r="3" spans="1:20" ht="18.75" x14ac:dyDescent="0.25">
      <c r="A3" s="3" t="s">
        <v>14</v>
      </c>
      <c r="B3" s="5" t="s">
        <v>15</v>
      </c>
      <c r="C3" s="3" t="s">
        <v>16</v>
      </c>
      <c r="D3" s="3">
        <v>80.62</v>
      </c>
      <c r="E3" s="3">
        <v>78</v>
      </c>
      <c r="F3" s="3">
        <v>83.14</v>
      </c>
      <c r="G3" s="4">
        <v>43185</v>
      </c>
      <c r="H3" s="4">
        <v>43187</v>
      </c>
      <c r="I3" s="3" t="s">
        <v>17</v>
      </c>
      <c r="J3" s="3">
        <v>-127</v>
      </c>
      <c r="L3" s="29" t="s">
        <v>15</v>
      </c>
      <c r="M3" s="11">
        <f t="shared" ref="M3:M16" si="0">N3+O3</f>
        <v>9</v>
      </c>
      <c r="N3" s="8">
        <f>COUNTIFS(B$2:B$1000,"BARCLAYS",J$2:J$1000,"&gt;0")</f>
        <v>5</v>
      </c>
      <c r="O3" s="8">
        <f>COUNTIFS(B$2:B$1000,"BARCLAYS",J$2:J$1000,"&lt;0")</f>
        <v>4</v>
      </c>
      <c r="P3" s="9">
        <f t="shared" ref="P3:P16" si="1">IF(O3&gt;0,N3/O3,"+")</f>
        <v>1.25</v>
      </c>
      <c r="Q3" s="10">
        <f t="shared" ref="Q3:Q16" si="2">N3/M3</f>
        <v>0.55555555555555558</v>
      </c>
      <c r="R3" s="22">
        <f>SUMIF(B$2:B$1000,"=BARCLAYS",J$2:J$1000)</f>
        <v>-326</v>
      </c>
      <c r="S3" s="47" t="str">
        <f t="shared" ref="S3:S16" si="3">IF(AND(M3&gt;=4,Q3&gt;0.65,R3&gt;100),"+","")</f>
        <v/>
      </c>
      <c r="T3" s="25">
        <f t="shared" ref="T3:T16" si="4">M3/((MAX(G3:G1001))-(MIN(G3:G1001)))*30</f>
        <v>1.0465116279069768</v>
      </c>
    </row>
    <row r="4" spans="1:20" ht="18.75" x14ac:dyDescent="0.25">
      <c r="A4" s="3" t="s">
        <v>18</v>
      </c>
      <c r="B4" s="5" t="s">
        <v>11</v>
      </c>
      <c r="C4" s="3" t="s">
        <v>16</v>
      </c>
      <c r="D4" s="3">
        <v>105.9</v>
      </c>
      <c r="E4" s="3">
        <v>104.6</v>
      </c>
      <c r="F4" s="3">
        <v>106.68</v>
      </c>
      <c r="G4" s="4">
        <v>43181</v>
      </c>
      <c r="H4" s="4">
        <v>43187</v>
      </c>
      <c r="I4" s="3" t="s">
        <v>19</v>
      </c>
      <c r="J4" s="3">
        <v>-78</v>
      </c>
      <c r="L4" s="29" t="s">
        <v>21</v>
      </c>
      <c r="M4" s="11">
        <f t="shared" si="0"/>
        <v>2</v>
      </c>
      <c r="N4" s="8">
        <f>COUNTIFS(B$2:B$1000,"CREDIT AGRICOLE",J$2:J$1000,"&gt;0")</f>
        <v>2</v>
      </c>
      <c r="O4" s="8">
        <f>COUNTIFS(B$2:B$1000,"CREDIT AGRICOLE",J$2:J$1000,"&lt;0")</f>
        <v>0</v>
      </c>
      <c r="P4" s="9" t="str">
        <f t="shared" si="1"/>
        <v>+</v>
      </c>
      <c r="Q4" s="10">
        <f t="shared" si="2"/>
        <v>1</v>
      </c>
      <c r="R4" s="22">
        <f>SUMIF(B$2:B$1000,"=CREDIT AGRICOLE",J$2:J$1000)</f>
        <v>604</v>
      </c>
      <c r="S4" s="47" t="str">
        <f t="shared" si="3"/>
        <v/>
      </c>
      <c r="T4" s="25">
        <f t="shared" si="4"/>
        <v>0.23255813953488372</v>
      </c>
    </row>
    <row r="5" spans="1:20" ht="18.75" x14ac:dyDescent="0.25">
      <c r="A5" s="3" t="s">
        <v>20</v>
      </c>
      <c r="B5" s="5" t="s">
        <v>21</v>
      </c>
      <c r="C5" s="3" t="s">
        <v>12</v>
      </c>
      <c r="D5" s="3">
        <v>1.1512</v>
      </c>
      <c r="E5" s="3">
        <v>1.18</v>
      </c>
      <c r="F5" s="3">
        <v>1.1279999999999999</v>
      </c>
      <c r="G5" s="4">
        <v>43143</v>
      </c>
      <c r="H5" s="4">
        <v>43187</v>
      </c>
      <c r="I5" s="3" t="s">
        <v>22</v>
      </c>
      <c r="J5" s="3">
        <v>288</v>
      </c>
      <c r="L5" s="29" t="s">
        <v>24</v>
      </c>
      <c r="M5" s="11">
        <f t="shared" si="0"/>
        <v>5</v>
      </c>
      <c r="N5" s="8">
        <f>COUNTIFS(B$2:B$1000,"TD BANK",J$2:J$1000,"&gt;0")</f>
        <v>2</v>
      </c>
      <c r="O5" s="8">
        <f>COUNTIFS(B$2:B$1000,"TD BANK",J$2:J$1000,"&lt;0")</f>
        <v>3</v>
      </c>
      <c r="P5" s="9">
        <f t="shared" si="1"/>
        <v>0.66666666666666663</v>
      </c>
      <c r="Q5" s="10">
        <f t="shared" si="2"/>
        <v>0.4</v>
      </c>
      <c r="R5" s="22">
        <f>SUMIF(B$2:B$1000,"=TD BANK",J$2:J$1000)</f>
        <v>-148</v>
      </c>
      <c r="S5" s="47" t="str">
        <f t="shared" si="3"/>
        <v/>
      </c>
      <c r="T5" s="25">
        <f t="shared" si="4"/>
        <v>0.58139534883720934</v>
      </c>
    </row>
    <row r="6" spans="1:20" ht="18.75" x14ac:dyDescent="0.25">
      <c r="A6" s="3" t="s">
        <v>23</v>
      </c>
      <c r="B6" s="5" t="s">
        <v>24</v>
      </c>
      <c r="C6" s="3" t="s">
        <v>12</v>
      </c>
      <c r="D6" s="3">
        <v>1.0698000000000001</v>
      </c>
      <c r="E6" s="3">
        <v>1.1120000000000001</v>
      </c>
      <c r="F6" s="3">
        <v>1.06</v>
      </c>
      <c r="G6" s="4">
        <v>43160</v>
      </c>
      <c r="H6" s="4">
        <v>43185</v>
      </c>
      <c r="I6" s="3" t="s">
        <v>25</v>
      </c>
      <c r="J6" s="3">
        <v>-98</v>
      </c>
      <c r="L6" s="29" t="s">
        <v>26</v>
      </c>
      <c r="M6" s="11">
        <f t="shared" si="0"/>
        <v>3</v>
      </c>
      <c r="N6" s="8">
        <f>COUNTIFS(B$2:B$1000,"ANZ",J$2:J$1000,"&gt;0")</f>
        <v>2</v>
      </c>
      <c r="O6" s="8">
        <f>COUNTIFS(B$2:B$1000,"ANZ",J$2:J$1000,"&lt;0")</f>
        <v>1</v>
      </c>
      <c r="P6" s="9">
        <f t="shared" si="1"/>
        <v>2</v>
      </c>
      <c r="Q6" s="10">
        <f t="shared" si="2"/>
        <v>0.66666666666666663</v>
      </c>
      <c r="R6" s="22">
        <f>SUMIF(B$2:B$1000,"=ANZ",J$2:J$1000)</f>
        <v>328</v>
      </c>
      <c r="S6" s="47" t="str">
        <f t="shared" si="3"/>
        <v/>
      </c>
      <c r="T6" s="25">
        <f t="shared" si="4"/>
        <v>0.34883720930232559</v>
      </c>
    </row>
    <row r="7" spans="1:20" ht="18.75" x14ac:dyDescent="0.25">
      <c r="A7" s="3" t="s">
        <v>23</v>
      </c>
      <c r="B7" s="5" t="s">
        <v>26</v>
      </c>
      <c r="C7" s="3" t="s">
        <v>12</v>
      </c>
      <c r="D7" s="3">
        <v>1.0768</v>
      </c>
      <c r="E7" s="3">
        <v>1.1200000000000001</v>
      </c>
      <c r="F7" s="3">
        <v>1.06</v>
      </c>
      <c r="G7" s="4">
        <v>43138</v>
      </c>
      <c r="H7" s="4">
        <v>43185</v>
      </c>
      <c r="I7" s="3" t="s">
        <v>25</v>
      </c>
      <c r="J7" s="3">
        <v>-168</v>
      </c>
      <c r="L7" s="29" t="s">
        <v>32</v>
      </c>
      <c r="M7" s="11">
        <f t="shared" si="0"/>
        <v>28</v>
      </c>
      <c r="N7" s="8">
        <f>COUNTIFS(B$2:B$1000,"MORGAN STANLEY",J$2:J$1000,"&gt;0")</f>
        <v>21</v>
      </c>
      <c r="O7" s="8">
        <f>COUNTIFS(B$2:B$1000,"MORGAN STANLEY",J$2:J$1000,"&lt;0")</f>
        <v>7</v>
      </c>
      <c r="P7" s="9">
        <f t="shared" si="1"/>
        <v>3</v>
      </c>
      <c r="Q7" s="10">
        <f t="shared" si="2"/>
        <v>0.75</v>
      </c>
      <c r="R7" s="22">
        <f>SUMIF(B$2:B$1000,"=MORGAN STANLEY",J$2:J$1000)</f>
        <v>2728</v>
      </c>
      <c r="S7" s="47" t="str">
        <f t="shared" si="3"/>
        <v>+</v>
      </c>
      <c r="T7" s="25">
        <f t="shared" si="4"/>
        <v>3.2558139534883721</v>
      </c>
    </row>
    <row r="8" spans="1:20" ht="18.75" x14ac:dyDescent="0.25">
      <c r="A8" s="3" t="s">
        <v>27</v>
      </c>
      <c r="B8" s="5" t="s">
        <v>11</v>
      </c>
      <c r="C8" s="3" t="s">
        <v>16</v>
      </c>
      <c r="D8" s="3">
        <v>0.77700000000000002</v>
      </c>
      <c r="E8" s="3">
        <v>0.76549999999999996</v>
      </c>
      <c r="F8" s="3">
        <v>0.77349999999999997</v>
      </c>
      <c r="G8" s="4">
        <v>43175</v>
      </c>
      <c r="H8" s="4">
        <v>43182</v>
      </c>
      <c r="I8" s="3" t="s">
        <v>28</v>
      </c>
      <c r="J8" s="3">
        <v>35</v>
      </c>
      <c r="L8" s="29" t="s">
        <v>34</v>
      </c>
      <c r="M8" s="11">
        <f t="shared" si="0"/>
        <v>19</v>
      </c>
      <c r="N8" s="8">
        <f>COUNTIFS(B$2:B$1000,"CITI",J$2:J$1000,"&gt;0")</f>
        <v>10</v>
      </c>
      <c r="O8" s="8">
        <f>COUNTIFS(B$2:B$1000,"CITI",J$2:J$1000,"&lt;0")</f>
        <v>9</v>
      </c>
      <c r="P8" s="9">
        <f t="shared" si="1"/>
        <v>1.1111111111111112</v>
      </c>
      <c r="Q8" s="10">
        <f t="shared" si="2"/>
        <v>0.52631578947368418</v>
      </c>
      <c r="R8" s="22">
        <f>SUMIF(B$2:B$1000,"=CITI",J$2:J$1000)</f>
        <v>-640</v>
      </c>
      <c r="S8" s="47" t="str">
        <f t="shared" si="3"/>
        <v/>
      </c>
      <c r="T8" s="25">
        <f t="shared" si="4"/>
        <v>2.2093023255813957</v>
      </c>
    </row>
    <row r="9" spans="1:20" ht="18.75" x14ac:dyDescent="0.25">
      <c r="A9" s="3" t="s">
        <v>29</v>
      </c>
      <c r="B9" s="5" t="s">
        <v>21</v>
      </c>
      <c r="C9" s="3" t="s">
        <v>12</v>
      </c>
      <c r="D9" s="3">
        <v>1.3055000000000001</v>
      </c>
      <c r="E9" s="3">
        <v>1.36</v>
      </c>
      <c r="F9" s="3">
        <v>1.28</v>
      </c>
      <c r="G9" s="4">
        <v>43153</v>
      </c>
      <c r="H9" s="4">
        <v>43182</v>
      </c>
      <c r="I9" s="3" t="s">
        <v>30</v>
      </c>
      <c r="J9" s="3">
        <v>316</v>
      </c>
      <c r="L9" s="29" t="s">
        <v>38</v>
      </c>
      <c r="M9" s="11">
        <f t="shared" si="0"/>
        <v>4</v>
      </c>
      <c r="N9" s="8">
        <f>COUNTIFS(B$2:B$1000,"BOFA MERRILL LYNCH",J$2:J$1000,"&gt;0")</f>
        <v>3</v>
      </c>
      <c r="O9" s="8">
        <f>COUNTIFS(B$2:B$1000,"BOFA MERRILL LYNCH",J$2:J$1000,"&lt;0")</f>
        <v>1</v>
      </c>
      <c r="P9" s="9">
        <f t="shared" si="1"/>
        <v>3</v>
      </c>
      <c r="Q9" s="10">
        <f t="shared" si="2"/>
        <v>0.75</v>
      </c>
      <c r="R9" s="22">
        <f>SUMIF(B$2:B$1000,"=BOFA MERRILL LYNCH",J$2:J$1000)</f>
        <v>891</v>
      </c>
      <c r="S9" s="47" t="str">
        <f t="shared" si="3"/>
        <v>+</v>
      </c>
      <c r="T9" s="25">
        <f t="shared" si="4"/>
        <v>0.46511627906976744</v>
      </c>
    </row>
    <row r="10" spans="1:20" ht="18.75" x14ac:dyDescent="0.25">
      <c r="A10" s="3" t="s">
        <v>31</v>
      </c>
      <c r="B10" s="5" t="s">
        <v>32</v>
      </c>
      <c r="C10" s="3" t="s">
        <v>12</v>
      </c>
      <c r="D10" s="3">
        <v>1.9370000000000001</v>
      </c>
      <c r="E10" s="3">
        <v>2.08</v>
      </c>
      <c r="F10" s="3">
        <v>1.95</v>
      </c>
      <c r="G10" s="4">
        <v>43178</v>
      </c>
      <c r="H10" s="4">
        <v>43181</v>
      </c>
      <c r="I10" s="3" t="s">
        <v>33</v>
      </c>
      <c r="J10" s="3">
        <v>130</v>
      </c>
      <c r="L10" s="29" t="s">
        <v>41</v>
      </c>
      <c r="M10" s="11">
        <f t="shared" si="0"/>
        <v>4</v>
      </c>
      <c r="N10" s="8">
        <f>COUNTIFS(B$2:B$1000,"UOB",J$2:J$1000,"&gt;0")</f>
        <v>1</v>
      </c>
      <c r="O10" s="8">
        <f>COUNTIFS(B$2:B$1000,"UOB",J$2:J$1000,"&lt;0")</f>
        <v>3</v>
      </c>
      <c r="P10" s="9">
        <f t="shared" si="1"/>
        <v>0.33333333333333331</v>
      </c>
      <c r="Q10" s="10">
        <f t="shared" si="2"/>
        <v>0.25</v>
      </c>
      <c r="R10" s="22">
        <f>SUMIF(B$2:B$1000,"=UOB",J$2:J$1000)</f>
        <v>-216</v>
      </c>
      <c r="S10" s="47" t="str">
        <f t="shared" si="3"/>
        <v/>
      </c>
      <c r="T10" s="25">
        <f t="shared" si="4"/>
        <v>0.46511627906976744</v>
      </c>
    </row>
    <row r="11" spans="1:20" ht="22.5" x14ac:dyDescent="0.25">
      <c r="A11" s="3" t="s">
        <v>10</v>
      </c>
      <c r="B11" s="5" t="s">
        <v>34</v>
      </c>
      <c r="C11" s="3" t="s">
        <v>12</v>
      </c>
      <c r="D11" s="3">
        <v>1.4</v>
      </c>
      <c r="E11" s="3">
        <v>1.43</v>
      </c>
      <c r="F11" s="3">
        <v>1.38</v>
      </c>
      <c r="G11" s="4">
        <v>43178</v>
      </c>
      <c r="H11" s="4">
        <v>43181</v>
      </c>
      <c r="I11" s="3" t="s">
        <v>35</v>
      </c>
      <c r="J11" s="3">
        <v>130</v>
      </c>
      <c r="L11" s="29" t="s">
        <v>46</v>
      </c>
      <c r="M11" s="11">
        <f t="shared" si="0"/>
        <v>5</v>
      </c>
      <c r="N11" s="8">
        <f>COUNTIFS(B$2:B$1000,"NOMURA",J$2:J$1000,"&gt;0")</f>
        <v>3</v>
      </c>
      <c r="O11" s="8">
        <f>COUNTIFS(B$2:B$1000,"NOMURA",J$2:J$1000,"&lt;0")</f>
        <v>2</v>
      </c>
      <c r="P11" s="9">
        <f t="shared" si="1"/>
        <v>1.5</v>
      </c>
      <c r="Q11" s="10">
        <f t="shared" si="2"/>
        <v>0.6</v>
      </c>
      <c r="R11" s="22">
        <f>SUMIF(B$2:B$1000,"=NOMURA",J$2:J$1000)</f>
        <v>466</v>
      </c>
      <c r="S11" s="47" t="str">
        <f t="shared" si="3"/>
        <v/>
      </c>
      <c r="T11" s="25">
        <f t="shared" si="4"/>
        <v>0.58139534883720934</v>
      </c>
    </row>
    <row r="12" spans="1:20" ht="18.75" x14ac:dyDescent="0.25">
      <c r="A12" s="3" t="s">
        <v>10</v>
      </c>
      <c r="B12" s="5" t="s">
        <v>11</v>
      </c>
      <c r="C12" s="3" t="s">
        <v>16</v>
      </c>
      <c r="D12" s="3">
        <v>1.4065000000000001</v>
      </c>
      <c r="E12" s="3">
        <v>0</v>
      </c>
      <c r="F12" s="3">
        <v>1.4165000000000001</v>
      </c>
      <c r="G12" s="4">
        <v>43180</v>
      </c>
      <c r="H12" s="4">
        <v>43181</v>
      </c>
      <c r="I12" s="3" t="s">
        <v>36</v>
      </c>
      <c r="J12" s="3">
        <v>-85</v>
      </c>
      <c r="L12" s="29" t="s">
        <v>94</v>
      </c>
      <c r="M12" s="11">
        <f t="shared" si="0"/>
        <v>4</v>
      </c>
      <c r="N12" s="8">
        <f>COUNTIFS(B$2:B$1000,"JP MORGAN",J$2:J$1000,"&gt;0")</f>
        <v>4</v>
      </c>
      <c r="O12" s="8">
        <f>COUNTIFS(B$2:B$1000,"JP MORGAN",J$2:J$1000,"&lt;0")</f>
        <v>0</v>
      </c>
      <c r="P12" s="9" t="str">
        <f t="shared" si="1"/>
        <v>+</v>
      </c>
      <c r="Q12" s="10">
        <f t="shared" si="2"/>
        <v>1</v>
      </c>
      <c r="R12" s="22">
        <f>SUMIF(B$2:B$1000,"=JP MORGAN",J$2:J$1000)</f>
        <v>818</v>
      </c>
      <c r="S12" s="47" t="str">
        <f t="shared" si="3"/>
        <v>+</v>
      </c>
      <c r="T12" s="25">
        <f t="shared" si="4"/>
        <v>0.46511627906976744</v>
      </c>
    </row>
    <row r="13" spans="1:20" ht="18.75" x14ac:dyDescent="0.25">
      <c r="A13" s="3" t="s">
        <v>37</v>
      </c>
      <c r="B13" s="5" t="s">
        <v>38</v>
      </c>
      <c r="C13" s="3" t="s">
        <v>16</v>
      </c>
      <c r="D13" s="3">
        <v>0.73599999999999999</v>
      </c>
      <c r="E13" s="3">
        <v>0.71</v>
      </c>
      <c r="F13" s="3">
        <v>0.72399999999999998</v>
      </c>
      <c r="G13" s="4">
        <v>43133</v>
      </c>
      <c r="H13" s="4">
        <v>43181</v>
      </c>
      <c r="I13" s="3" t="s">
        <v>39</v>
      </c>
      <c r="J13" s="3">
        <v>120</v>
      </c>
      <c r="L13" s="29" t="s">
        <v>69</v>
      </c>
      <c r="M13" s="11">
        <f t="shared" si="0"/>
        <v>6</v>
      </c>
      <c r="N13" s="8">
        <f>COUNTIFS(B$2:B$1000,"DEUTSCHE BANK",J$2:J$1000,"&gt;0")</f>
        <v>5</v>
      </c>
      <c r="O13" s="8">
        <f>COUNTIFS(B$2:B$1000,"DEUTSCHE BANK",J$2:J$1000,"&lt;0")</f>
        <v>1</v>
      </c>
      <c r="P13" s="9">
        <f t="shared" si="1"/>
        <v>5</v>
      </c>
      <c r="Q13" s="10">
        <f t="shared" si="2"/>
        <v>0.83333333333333337</v>
      </c>
      <c r="R13" s="22">
        <f>SUMIF(B$2:B$1000,"=DEUTSCHE BANK",J$2:J$1000)</f>
        <v>1220</v>
      </c>
      <c r="S13" s="47" t="str">
        <f t="shared" si="3"/>
        <v>+</v>
      </c>
      <c r="T13" s="25">
        <f t="shared" si="4"/>
        <v>0.69767441860465118</v>
      </c>
    </row>
    <row r="14" spans="1:20" ht="18.75" x14ac:dyDescent="0.25">
      <c r="A14" s="3" t="s">
        <v>37</v>
      </c>
      <c r="B14" s="5" t="s">
        <v>15</v>
      </c>
      <c r="C14" s="3" t="s">
        <v>16</v>
      </c>
      <c r="D14" s="3">
        <v>0.72199999999999998</v>
      </c>
      <c r="E14" s="3">
        <v>0.71299999999999997</v>
      </c>
      <c r="F14" s="3">
        <v>0.72150000000000003</v>
      </c>
      <c r="G14" s="4">
        <v>43178</v>
      </c>
      <c r="H14" s="4">
        <v>43181</v>
      </c>
      <c r="I14" s="3" t="s">
        <v>40</v>
      </c>
      <c r="J14" s="3">
        <v>5</v>
      </c>
      <c r="L14" s="29" t="s">
        <v>77</v>
      </c>
      <c r="M14" s="11">
        <f t="shared" si="0"/>
        <v>5</v>
      </c>
      <c r="N14" s="8">
        <f>COUNTIFS(B$2:B$1000,"BNP PARIBAS",J$2:J$1000,"&gt;0")</f>
        <v>2</v>
      </c>
      <c r="O14" s="8">
        <f>COUNTIFS(B$2:B$1000,"BNP PARIBAS",J$2:J$1000,"&lt;0")</f>
        <v>3</v>
      </c>
      <c r="P14" s="9">
        <f t="shared" si="1"/>
        <v>0.66666666666666663</v>
      </c>
      <c r="Q14" s="10">
        <f t="shared" si="2"/>
        <v>0.4</v>
      </c>
      <c r="R14" s="22">
        <f>SUMIF(B$2:B$1000,"=BNP PARIBAS",J$2:J$1000)</f>
        <v>83</v>
      </c>
      <c r="S14" s="47" t="str">
        <f t="shared" si="3"/>
        <v/>
      </c>
      <c r="T14" s="25">
        <f t="shared" si="4"/>
        <v>0.58139534883720934</v>
      </c>
    </row>
    <row r="15" spans="1:20" ht="18.75" x14ac:dyDescent="0.25">
      <c r="A15" s="3" t="s">
        <v>27</v>
      </c>
      <c r="B15" s="5" t="s">
        <v>41</v>
      </c>
      <c r="C15" s="3" t="s">
        <v>16</v>
      </c>
      <c r="D15" s="3">
        <v>0.77010000000000001</v>
      </c>
      <c r="E15" s="3">
        <v>0.76</v>
      </c>
      <c r="F15" s="3">
        <v>0.77700000000000002</v>
      </c>
      <c r="G15" s="4">
        <v>43178</v>
      </c>
      <c r="H15" s="4">
        <v>43181</v>
      </c>
      <c r="I15" s="3" t="s">
        <v>42</v>
      </c>
      <c r="J15" s="3">
        <v>-69</v>
      </c>
      <c r="L15" s="29" t="s">
        <v>149</v>
      </c>
      <c r="M15" s="11">
        <f t="shared" si="0"/>
        <v>3</v>
      </c>
      <c r="N15" s="8">
        <f>COUNTIFS(B$2:B$1000,"GOLDMAN SACHS",J$2:J$1000,"&gt;0")</f>
        <v>1</v>
      </c>
      <c r="O15" s="8">
        <f>COUNTIFS(B$2:B$1000,"GOLDMAN SACHS",J$2:J$1000,"&lt;0")</f>
        <v>2</v>
      </c>
      <c r="P15" s="9">
        <f t="shared" si="1"/>
        <v>0.5</v>
      </c>
      <c r="Q15" s="10">
        <f t="shared" si="2"/>
        <v>0.33333333333333331</v>
      </c>
      <c r="R15" s="22">
        <f>SUMIF(B$2:B$1000,"=GOLDMAN SACHS",J$2:J$1000)</f>
        <v>-272</v>
      </c>
      <c r="S15" s="47" t="str">
        <f t="shared" si="3"/>
        <v/>
      </c>
      <c r="T15" s="25">
        <f t="shared" si="4"/>
        <v>0.34883720930232559</v>
      </c>
    </row>
    <row r="16" spans="1:20" ht="19.5" thickBot="1" x14ac:dyDescent="0.3">
      <c r="A16" s="3" t="s">
        <v>18</v>
      </c>
      <c r="B16" s="5" t="s">
        <v>11</v>
      </c>
      <c r="C16" s="3" t="s">
        <v>16</v>
      </c>
      <c r="D16" s="3">
        <v>106.65</v>
      </c>
      <c r="E16" s="3">
        <v>105.05</v>
      </c>
      <c r="F16" s="3">
        <v>106.5</v>
      </c>
      <c r="G16" s="4">
        <v>43166</v>
      </c>
      <c r="H16" s="4">
        <v>43179</v>
      </c>
      <c r="I16" s="3" t="s">
        <v>43</v>
      </c>
      <c r="J16" s="3">
        <v>15</v>
      </c>
      <c r="L16" s="32" t="s">
        <v>59</v>
      </c>
      <c r="M16" s="36">
        <f t="shared" si="0"/>
        <v>3</v>
      </c>
      <c r="N16" s="37">
        <f>COUNTIFS(B$2:B$1000,"CREDIT SUISSE",J$2:J$1000,"&gt;0")</f>
        <v>1</v>
      </c>
      <c r="O16" s="37">
        <f>COUNTIFS(B$2:B$1000,"CREDIT SUISSE",J$2:J$1000,"&lt;0")</f>
        <v>2</v>
      </c>
      <c r="P16" s="38">
        <f t="shared" si="1"/>
        <v>0.5</v>
      </c>
      <c r="Q16" s="39">
        <f t="shared" si="2"/>
        <v>0.33333333333333331</v>
      </c>
      <c r="R16" s="40">
        <f>SUMIF(B$2:B$1000,"=CREDIT SUISSE",J$2:J$1000)</f>
        <v>134</v>
      </c>
      <c r="S16" s="48" t="str">
        <f t="shared" si="3"/>
        <v/>
      </c>
      <c r="T16" s="26">
        <f t="shared" si="4"/>
        <v>0.34883720930232559</v>
      </c>
    </row>
    <row r="17" spans="1:20" x14ac:dyDescent="0.25">
      <c r="A17" s="3" t="s">
        <v>10</v>
      </c>
      <c r="B17" s="5" t="s">
        <v>11</v>
      </c>
      <c r="C17" s="3" t="s">
        <v>16</v>
      </c>
      <c r="D17" s="3">
        <v>1.3959999999999999</v>
      </c>
      <c r="E17" s="3">
        <v>1.3714999999999999</v>
      </c>
      <c r="F17" s="3">
        <v>1.4075</v>
      </c>
      <c r="G17" s="4">
        <v>43172</v>
      </c>
      <c r="H17" s="4">
        <v>43178</v>
      </c>
      <c r="I17" s="3" t="s">
        <v>44</v>
      </c>
      <c r="J17" s="3">
        <v>-115</v>
      </c>
      <c r="L17" s="7"/>
      <c r="M17" s="7"/>
      <c r="N17" s="7"/>
      <c r="O17" s="7"/>
      <c r="P17" s="7"/>
      <c r="Q17" s="7"/>
      <c r="R17" s="7"/>
      <c r="S17" s="7"/>
      <c r="T17" s="7"/>
    </row>
    <row r="18" spans="1:20" x14ac:dyDescent="0.25">
      <c r="A18" s="3" t="s">
        <v>45</v>
      </c>
      <c r="B18" s="5" t="s">
        <v>46</v>
      </c>
      <c r="C18" s="3" t="s">
        <v>12</v>
      </c>
      <c r="D18" s="3">
        <v>1.7833000000000001</v>
      </c>
      <c r="E18" s="3">
        <v>1.83</v>
      </c>
      <c r="F18" s="3">
        <v>1.79</v>
      </c>
      <c r="G18" s="4">
        <v>43165</v>
      </c>
      <c r="H18" s="4">
        <v>43178</v>
      </c>
      <c r="I18" s="3" t="s">
        <v>47</v>
      </c>
      <c r="J18" s="3">
        <v>467</v>
      </c>
      <c r="L18" s="7"/>
      <c r="M18" s="7"/>
      <c r="N18" s="7"/>
      <c r="O18" s="7"/>
      <c r="P18" s="7"/>
      <c r="Q18" s="7"/>
      <c r="R18" s="7"/>
      <c r="S18" s="7"/>
      <c r="T18" s="7"/>
    </row>
    <row r="19" spans="1:20" ht="15.75" thickBot="1" x14ac:dyDescent="0.3">
      <c r="A19" s="3" t="s">
        <v>48</v>
      </c>
      <c r="B19" s="5" t="s">
        <v>11</v>
      </c>
      <c r="C19" s="3" t="s">
        <v>12</v>
      </c>
      <c r="D19" s="3">
        <v>1.236</v>
      </c>
      <c r="E19" s="3">
        <v>1.25</v>
      </c>
      <c r="F19" s="3">
        <v>1.226</v>
      </c>
      <c r="G19" s="4">
        <v>43167</v>
      </c>
      <c r="H19" s="4">
        <v>43175</v>
      </c>
      <c r="I19" s="3" t="s">
        <v>49</v>
      </c>
      <c r="J19" s="3">
        <v>-100</v>
      </c>
      <c r="L19" s="7"/>
      <c r="M19" s="7"/>
      <c r="N19" s="7"/>
      <c r="O19" s="7"/>
      <c r="P19" s="7"/>
      <c r="Q19" s="7"/>
      <c r="R19" s="7"/>
      <c r="S19" s="7"/>
      <c r="T19" s="7"/>
    </row>
    <row r="20" spans="1:20" ht="22.5" x14ac:dyDescent="0.25">
      <c r="A20" s="3" t="s">
        <v>48</v>
      </c>
      <c r="B20" s="5" t="s">
        <v>50</v>
      </c>
      <c r="C20" s="3" t="s">
        <v>12</v>
      </c>
      <c r="D20" s="3">
        <v>1.2335</v>
      </c>
      <c r="E20" s="3">
        <v>1.26</v>
      </c>
      <c r="F20" s="3">
        <v>1.2250000000000001</v>
      </c>
      <c r="G20" s="4">
        <v>43172</v>
      </c>
      <c r="H20" s="4">
        <v>43175</v>
      </c>
      <c r="I20" s="3" t="s">
        <v>51</v>
      </c>
      <c r="J20" s="3">
        <v>-42</v>
      </c>
      <c r="L20" s="27" t="s">
        <v>232</v>
      </c>
      <c r="M20" s="28"/>
    </row>
    <row r="21" spans="1:20" x14ac:dyDescent="0.25">
      <c r="A21" s="3" t="s">
        <v>10</v>
      </c>
      <c r="B21" s="5" t="s">
        <v>11</v>
      </c>
      <c r="C21" s="3" t="s">
        <v>16</v>
      </c>
      <c r="D21" s="3">
        <v>1.4239999999999999</v>
      </c>
      <c r="E21" s="3">
        <v>1.4045000000000001</v>
      </c>
      <c r="F21" s="3">
        <v>1.4365000000000001</v>
      </c>
      <c r="G21" s="4">
        <v>43199</v>
      </c>
      <c r="H21" s="4">
        <v>43207</v>
      </c>
      <c r="I21" s="3" t="s">
        <v>83</v>
      </c>
      <c r="J21" s="3">
        <v>-125</v>
      </c>
      <c r="L21" s="29" t="s">
        <v>233</v>
      </c>
      <c r="M21" s="30">
        <f>COUNTIF(S2:S19,"+")</f>
        <v>4</v>
      </c>
    </row>
    <row r="22" spans="1:20" x14ac:dyDescent="0.25">
      <c r="A22" s="3" t="s">
        <v>18</v>
      </c>
      <c r="B22" s="5" t="s">
        <v>11</v>
      </c>
      <c r="C22" s="3" t="s">
        <v>63</v>
      </c>
      <c r="D22" s="3">
        <v>109.3</v>
      </c>
      <c r="E22" s="3">
        <v>0</v>
      </c>
      <c r="F22" s="3">
        <v>110.3</v>
      </c>
      <c r="G22" s="4">
        <v>43203</v>
      </c>
      <c r="H22" s="4">
        <v>43206</v>
      </c>
      <c r="I22" s="3" t="s">
        <v>64</v>
      </c>
      <c r="J22" s="3">
        <v>0</v>
      </c>
      <c r="L22" s="29" t="s">
        <v>234</v>
      </c>
      <c r="M22" s="31">
        <f>SUMIF(S2:S19,"=+",T2:T19)</f>
        <v>4.8837209302325588</v>
      </c>
    </row>
    <row r="23" spans="1:20" ht="15.75" thickBot="1" x14ac:dyDescent="0.3">
      <c r="A23" s="3" t="s">
        <v>84</v>
      </c>
      <c r="B23" s="5" t="s">
        <v>50</v>
      </c>
      <c r="C23" s="3" t="s">
        <v>16</v>
      </c>
      <c r="D23" s="3">
        <v>0.98</v>
      </c>
      <c r="E23" s="3">
        <v>0.96250000000000002</v>
      </c>
      <c r="F23" s="3">
        <v>0.99299999999999999</v>
      </c>
      <c r="G23" s="4">
        <v>43199</v>
      </c>
      <c r="H23" s="4">
        <v>43203</v>
      </c>
      <c r="I23" s="3" t="s">
        <v>85</v>
      </c>
      <c r="J23" s="3">
        <v>8</v>
      </c>
      <c r="L23" s="32" t="s">
        <v>235</v>
      </c>
      <c r="M23" s="33">
        <f>SUMIF(R2:R19,"&gt;0",T2:T19)</f>
        <v>6.9767441860465125</v>
      </c>
    </row>
    <row r="24" spans="1:20" ht="15.75" thickBot="1" x14ac:dyDescent="0.3">
      <c r="A24" s="3" t="s">
        <v>48</v>
      </c>
      <c r="B24" s="5" t="s">
        <v>15</v>
      </c>
      <c r="C24" s="3" t="s">
        <v>16</v>
      </c>
      <c r="D24" s="3">
        <v>1.2264999999999999</v>
      </c>
      <c r="E24" s="3">
        <v>1.1948000000000001</v>
      </c>
      <c r="F24" s="3">
        <v>1.2444</v>
      </c>
      <c r="G24" s="4">
        <v>43199</v>
      </c>
      <c r="H24" s="4">
        <v>43203</v>
      </c>
      <c r="I24" s="3" t="s">
        <v>86</v>
      </c>
      <c r="J24" s="3">
        <v>-69</v>
      </c>
      <c r="L24" s="7"/>
      <c r="M24" s="7"/>
    </row>
    <row r="25" spans="1:20" ht="15.75" thickBot="1" x14ac:dyDescent="0.3">
      <c r="A25" s="3" t="s">
        <v>27</v>
      </c>
      <c r="B25" s="5" t="s">
        <v>11</v>
      </c>
      <c r="C25" s="3" t="s">
        <v>12</v>
      </c>
      <c r="D25" s="3">
        <v>0.76900000000000002</v>
      </c>
      <c r="E25" s="3">
        <v>0.78249999999999997</v>
      </c>
      <c r="F25" s="3">
        <v>0.77700000000000002</v>
      </c>
      <c r="G25" s="4">
        <v>43196</v>
      </c>
      <c r="H25" s="4">
        <v>43203</v>
      </c>
      <c r="I25" s="3" t="s">
        <v>87</v>
      </c>
      <c r="J25" s="3">
        <v>80</v>
      </c>
      <c r="L25" s="14" t="s">
        <v>236</v>
      </c>
      <c r="M25" s="34">
        <f>MAX(G2:H1000)</f>
        <v>43336</v>
      </c>
    </row>
    <row r="26" spans="1:20" x14ac:dyDescent="0.25">
      <c r="A26" s="3" t="s">
        <v>88</v>
      </c>
      <c r="B26" s="5" t="s">
        <v>50</v>
      </c>
      <c r="C26" s="3" t="s">
        <v>12</v>
      </c>
      <c r="D26" s="3">
        <v>77.34</v>
      </c>
      <c r="E26" s="3">
        <v>79.349999999999994</v>
      </c>
      <c r="F26" s="3">
        <v>76.099999999999994</v>
      </c>
      <c r="G26" s="4">
        <v>43194</v>
      </c>
      <c r="H26" s="4">
        <v>43203</v>
      </c>
      <c r="I26" s="3" t="s">
        <v>89</v>
      </c>
      <c r="J26" s="3">
        <v>201</v>
      </c>
    </row>
    <row r="27" spans="1:20" x14ac:dyDescent="0.25">
      <c r="A27" s="3" t="s">
        <v>52</v>
      </c>
      <c r="B27" s="5" t="s">
        <v>32</v>
      </c>
      <c r="C27" s="3" t="s">
        <v>16</v>
      </c>
      <c r="D27" s="3">
        <v>0.93300000000000005</v>
      </c>
      <c r="E27" s="3">
        <v>0.88</v>
      </c>
      <c r="F27" s="3">
        <v>0.94299999999999995</v>
      </c>
      <c r="G27" s="4">
        <v>43182</v>
      </c>
      <c r="H27" s="4">
        <v>43203</v>
      </c>
      <c r="I27" s="3" t="s">
        <v>90</v>
      </c>
      <c r="J27" s="3">
        <v>41</v>
      </c>
    </row>
    <row r="28" spans="1:20" x14ac:dyDescent="0.25">
      <c r="A28" s="3" t="s">
        <v>57</v>
      </c>
      <c r="B28" s="5" t="s">
        <v>11</v>
      </c>
      <c r="C28" s="3" t="s">
        <v>16</v>
      </c>
      <c r="D28" s="3">
        <v>0.879</v>
      </c>
      <c r="E28" s="3">
        <v>0</v>
      </c>
      <c r="F28" s="3">
        <v>0.88900000000000001</v>
      </c>
      <c r="G28" s="4">
        <v>43174</v>
      </c>
      <c r="H28" s="4">
        <v>43202</v>
      </c>
      <c r="I28" s="3" t="s">
        <v>91</v>
      </c>
      <c r="J28" s="3">
        <v>122</v>
      </c>
    </row>
    <row r="29" spans="1:20" x14ac:dyDescent="0.25">
      <c r="A29" s="3" t="s">
        <v>10</v>
      </c>
      <c r="B29" s="5" t="s">
        <v>38</v>
      </c>
      <c r="C29" s="3" t="s">
        <v>12</v>
      </c>
      <c r="D29" s="3">
        <v>1.3995</v>
      </c>
      <c r="E29" s="3">
        <v>1.44</v>
      </c>
      <c r="F29" s="3">
        <v>1.405</v>
      </c>
      <c r="G29" s="4">
        <v>43195</v>
      </c>
      <c r="H29" s="4">
        <v>43201</v>
      </c>
      <c r="I29" s="3" t="s">
        <v>92</v>
      </c>
      <c r="J29" s="3">
        <v>200</v>
      </c>
    </row>
    <row r="30" spans="1:20" x14ac:dyDescent="0.25">
      <c r="A30" s="3" t="s">
        <v>93</v>
      </c>
      <c r="B30" s="5" t="s">
        <v>94</v>
      </c>
      <c r="C30" s="3" t="s">
        <v>16</v>
      </c>
      <c r="D30" s="3">
        <v>0.75249999999999995</v>
      </c>
      <c r="E30" s="3">
        <v>0.70499999999999996</v>
      </c>
      <c r="F30" s="3">
        <v>0.74250000000000005</v>
      </c>
      <c r="G30" s="4">
        <v>43074</v>
      </c>
      <c r="H30" s="4">
        <v>43200</v>
      </c>
      <c r="I30" s="3" t="s">
        <v>95</v>
      </c>
      <c r="J30" s="3">
        <v>100</v>
      </c>
    </row>
    <row r="31" spans="1:20" x14ac:dyDescent="0.25">
      <c r="A31" s="3" t="s">
        <v>48</v>
      </c>
      <c r="B31" s="5" t="s">
        <v>11</v>
      </c>
      <c r="C31" s="3" t="s">
        <v>12</v>
      </c>
      <c r="D31" s="3">
        <v>1.222</v>
      </c>
      <c r="E31" s="3">
        <v>1.2344999999999999</v>
      </c>
      <c r="F31" s="3">
        <v>1.2150000000000001</v>
      </c>
      <c r="G31" s="4">
        <v>43194</v>
      </c>
      <c r="H31" s="4">
        <v>43200</v>
      </c>
      <c r="I31" s="3" t="s">
        <v>96</v>
      </c>
      <c r="J31" s="3">
        <v>125</v>
      </c>
    </row>
    <row r="32" spans="1:20" x14ac:dyDescent="0.25">
      <c r="A32" s="3" t="s">
        <v>97</v>
      </c>
      <c r="B32" s="5" t="s">
        <v>69</v>
      </c>
      <c r="C32" s="3" t="s">
        <v>16</v>
      </c>
      <c r="D32" s="3">
        <v>115.88</v>
      </c>
      <c r="E32" s="3">
        <v>108</v>
      </c>
      <c r="F32" s="3">
        <v>111.84</v>
      </c>
      <c r="G32" s="4">
        <v>43109</v>
      </c>
      <c r="H32" s="4">
        <v>43199</v>
      </c>
      <c r="I32" s="3" t="s">
        <v>98</v>
      </c>
      <c r="J32" s="3">
        <v>404</v>
      </c>
    </row>
    <row r="33" spans="1:10" x14ac:dyDescent="0.25">
      <c r="A33" s="3" t="s">
        <v>10</v>
      </c>
      <c r="B33" s="5" t="s">
        <v>11</v>
      </c>
      <c r="C33" s="3" t="s">
        <v>16</v>
      </c>
      <c r="D33" s="3">
        <v>1.409</v>
      </c>
      <c r="E33" s="3">
        <v>1.385</v>
      </c>
      <c r="F33" s="3">
        <v>1.4159999999999999</v>
      </c>
      <c r="G33" s="4">
        <v>43195</v>
      </c>
      <c r="H33" s="4">
        <v>43199</v>
      </c>
      <c r="I33" s="3" t="s">
        <v>78</v>
      </c>
      <c r="J33" s="3">
        <v>-70</v>
      </c>
    </row>
    <row r="34" spans="1:10" x14ac:dyDescent="0.25">
      <c r="A34" s="3" t="s">
        <v>18</v>
      </c>
      <c r="B34" s="5" t="s">
        <v>11</v>
      </c>
      <c r="C34" s="3" t="s">
        <v>12</v>
      </c>
      <c r="D34" s="3">
        <v>106.3</v>
      </c>
      <c r="E34" s="3">
        <v>107.95</v>
      </c>
      <c r="F34" s="3">
        <v>106.95</v>
      </c>
      <c r="G34" s="4">
        <v>43194</v>
      </c>
      <c r="H34" s="4">
        <v>43196</v>
      </c>
      <c r="I34" s="3" t="s">
        <v>99</v>
      </c>
      <c r="J34" s="3">
        <v>65</v>
      </c>
    </row>
    <row r="35" spans="1:10" x14ac:dyDescent="0.25">
      <c r="A35" s="3" t="s">
        <v>100</v>
      </c>
      <c r="B35" s="5" t="s">
        <v>32</v>
      </c>
      <c r="C35" s="3" t="s">
        <v>16</v>
      </c>
      <c r="D35" s="3">
        <v>1.5885</v>
      </c>
      <c r="E35" s="3">
        <v>1.51</v>
      </c>
      <c r="F35" s="3">
        <v>1.5685</v>
      </c>
      <c r="G35" s="4">
        <v>43192</v>
      </c>
      <c r="H35" s="4">
        <v>43196</v>
      </c>
      <c r="I35" s="3" t="s">
        <v>101</v>
      </c>
      <c r="J35" s="3">
        <v>255</v>
      </c>
    </row>
    <row r="36" spans="1:10" x14ac:dyDescent="0.25">
      <c r="A36" s="3" t="s">
        <v>10</v>
      </c>
      <c r="B36" s="5" t="s">
        <v>11</v>
      </c>
      <c r="C36" s="3" t="s">
        <v>12</v>
      </c>
      <c r="D36" s="3">
        <v>1.4075</v>
      </c>
      <c r="E36" s="3">
        <v>1.4235</v>
      </c>
      <c r="F36" s="3">
        <v>1.3995</v>
      </c>
      <c r="G36" s="4">
        <v>43193</v>
      </c>
      <c r="H36" s="4">
        <v>43195</v>
      </c>
      <c r="I36" s="3" t="s">
        <v>102</v>
      </c>
      <c r="J36" s="3">
        <v>-80</v>
      </c>
    </row>
    <row r="37" spans="1:10" x14ac:dyDescent="0.25">
      <c r="A37" s="3" t="s">
        <v>27</v>
      </c>
      <c r="B37" s="5" t="s">
        <v>11</v>
      </c>
      <c r="C37" s="3" t="s">
        <v>63</v>
      </c>
      <c r="D37" s="3">
        <v>0.78749999999999998</v>
      </c>
      <c r="E37" s="3">
        <v>0</v>
      </c>
      <c r="F37" s="3">
        <v>0.79749999999999999</v>
      </c>
      <c r="G37" s="4">
        <v>43182</v>
      </c>
      <c r="H37" s="4">
        <v>43194</v>
      </c>
      <c r="I37" s="3" t="s">
        <v>64</v>
      </c>
      <c r="J37" s="3">
        <v>0</v>
      </c>
    </row>
    <row r="38" spans="1:10" x14ac:dyDescent="0.25">
      <c r="A38" s="3" t="s">
        <v>66</v>
      </c>
      <c r="B38" s="5" t="s">
        <v>94</v>
      </c>
      <c r="C38" s="3" t="s">
        <v>12</v>
      </c>
      <c r="D38" s="3">
        <v>1.5880000000000001</v>
      </c>
      <c r="E38" s="3">
        <v>0</v>
      </c>
      <c r="F38" s="3">
        <v>1.59</v>
      </c>
      <c r="G38" s="4">
        <v>43164</v>
      </c>
      <c r="H38" s="4">
        <v>43194</v>
      </c>
      <c r="I38" s="3" t="s">
        <v>103</v>
      </c>
      <c r="J38" s="3">
        <v>101</v>
      </c>
    </row>
    <row r="39" spans="1:10" x14ac:dyDescent="0.25">
      <c r="A39" s="3" t="s">
        <v>48</v>
      </c>
      <c r="B39" s="5" t="s">
        <v>11</v>
      </c>
      <c r="C39" s="3" t="s">
        <v>12</v>
      </c>
      <c r="D39" s="3">
        <v>1.2350000000000001</v>
      </c>
      <c r="E39" s="3">
        <v>1.2470000000000001</v>
      </c>
      <c r="F39" s="3">
        <v>1.228</v>
      </c>
      <c r="G39" s="4">
        <v>43182</v>
      </c>
      <c r="H39" s="4">
        <v>43193</v>
      </c>
      <c r="I39" s="3" t="s">
        <v>104</v>
      </c>
      <c r="J39" s="3">
        <v>-70</v>
      </c>
    </row>
    <row r="40" spans="1:10" x14ac:dyDescent="0.25">
      <c r="A40" s="3" t="s">
        <v>18</v>
      </c>
      <c r="B40" s="5" t="s">
        <v>41</v>
      </c>
      <c r="C40" s="3" t="s">
        <v>12</v>
      </c>
      <c r="D40" s="3">
        <v>106.64</v>
      </c>
      <c r="E40" s="3">
        <v>107.9</v>
      </c>
      <c r="F40" s="3">
        <v>105.7</v>
      </c>
      <c r="G40" s="4">
        <v>43188</v>
      </c>
      <c r="H40" s="4">
        <v>43192</v>
      </c>
      <c r="I40" s="3" t="s">
        <v>105</v>
      </c>
      <c r="J40" s="3">
        <v>-94</v>
      </c>
    </row>
    <row r="41" spans="1:10" x14ac:dyDescent="0.25">
      <c r="A41" s="3" t="s">
        <v>106</v>
      </c>
      <c r="B41" s="5" t="s">
        <v>32</v>
      </c>
      <c r="C41" s="3" t="s">
        <v>12</v>
      </c>
      <c r="D41" s="3">
        <v>81.5</v>
      </c>
      <c r="E41" s="3">
        <v>80.599999999999994</v>
      </c>
      <c r="F41" s="3">
        <v>82</v>
      </c>
      <c r="G41" s="4">
        <v>43185</v>
      </c>
      <c r="H41" s="4">
        <v>43188</v>
      </c>
      <c r="I41" s="3" t="s">
        <v>107</v>
      </c>
      <c r="J41" s="3">
        <v>83</v>
      </c>
    </row>
    <row r="42" spans="1:10" ht="22.5" x14ac:dyDescent="0.25">
      <c r="A42" s="3" t="s">
        <v>84</v>
      </c>
      <c r="B42" s="5" t="s">
        <v>50</v>
      </c>
      <c r="C42" s="3" t="s">
        <v>16</v>
      </c>
      <c r="D42" s="3">
        <v>0.99450000000000005</v>
      </c>
      <c r="E42" s="3">
        <v>0.97499999999999998</v>
      </c>
      <c r="F42" s="3">
        <v>1.0049999999999999</v>
      </c>
      <c r="G42" s="4">
        <v>43185</v>
      </c>
      <c r="H42" s="4">
        <v>43188</v>
      </c>
      <c r="I42" s="3" t="s">
        <v>108</v>
      </c>
      <c r="J42" s="3">
        <v>26</v>
      </c>
    </row>
    <row r="43" spans="1:10" x14ac:dyDescent="0.25">
      <c r="A43" s="3" t="s">
        <v>14</v>
      </c>
      <c r="B43" s="5" t="s">
        <v>69</v>
      </c>
      <c r="C43" s="3" t="s">
        <v>16</v>
      </c>
      <c r="D43" s="3">
        <v>83.75</v>
      </c>
      <c r="E43" s="3">
        <v>80</v>
      </c>
      <c r="F43" s="3">
        <v>86</v>
      </c>
      <c r="G43" s="4">
        <v>43171</v>
      </c>
      <c r="H43" s="4">
        <v>43188</v>
      </c>
      <c r="I43" s="3" t="s">
        <v>109</v>
      </c>
      <c r="J43" s="3">
        <v>212</v>
      </c>
    </row>
    <row r="44" spans="1:10" x14ac:dyDescent="0.25">
      <c r="A44" s="3" t="s">
        <v>97</v>
      </c>
      <c r="B44" s="5" t="s">
        <v>32</v>
      </c>
      <c r="C44" s="3" t="s">
        <v>16</v>
      </c>
      <c r="D44" s="3">
        <v>115.57</v>
      </c>
      <c r="E44" s="3">
        <v>105</v>
      </c>
      <c r="F44" s="3">
        <v>113.7</v>
      </c>
      <c r="G44" s="4">
        <v>43106</v>
      </c>
      <c r="H44" s="4">
        <v>43188</v>
      </c>
      <c r="I44" s="3" t="s">
        <v>110</v>
      </c>
      <c r="J44" s="3">
        <v>391</v>
      </c>
    </row>
    <row r="45" spans="1:10" x14ac:dyDescent="0.25">
      <c r="A45" s="3" t="s">
        <v>66</v>
      </c>
      <c r="B45" s="5" t="s">
        <v>32</v>
      </c>
      <c r="C45" s="3" t="s">
        <v>12</v>
      </c>
      <c r="D45" s="3">
        <v>1.575</v>
      </c>
      <c r="E45" s="3">
        <v>1.65</v>
      </c>
      <c r="F45" s="3">
        <v>1.56</v>
      </c>
      <c r="G45" s="4">
        <v>43133</v>
      </c>
      <c r="H45" s="4">
        <v>43188</v>
      </c>
      <c r="I45" s="3" t="s">
        <v>111</v>
      </c>
      <c r="J45" s="3">
        <v>335</v>
      </c>
    </row>
    <row r="46" spans="1:10" x14ac:dyDescent="0.25">
      <c r="A46" s="3" t="s">
        <v>52</v>
      </c>
      <c r="B46" s="5" t="s">
        <v>24</v>
      </c>
      <c r="C46" s="3" t="s">
        <v>16</v>
      </c>
      <c r="D46" s="3">
        <v>0.93200000000000005</v>
      </c>
      <c r="E46" s="3">
        <v>0.9</v>
      </c>
      <c r="F46" s="3">
        <v>0.92</v>
      </c>
      <c r="G46" s="4">
        <v>43199</v>
      </c>
      <c r="H46" s="4">
        <v>43221</v>
      </c>
      <c r="I46" s="3" t="s">
        <v>53</v>
      </c>
      <c r="J46" s="3">
        <v>305</v>
      </c>
    </row>
    <row r="47" spans="1:10" x14ac:dyDescent="0.25">
      <c r="A47" s="3" t="s">
        <v>29</v>
      </c>
      <c r="B47" s="5" t="s">
        <v>46</v>
      </c>
      <c r="C47" s="3" t="s">
        <v>12</v>
      </c>
      <c r="D47" s="3">
        <v>1.37</v>
      </c>
      <c r="E47" s="3">
        <v>1.41</v>
      </c>
      <c r="F47" s="3">
        <v>1.3540000000000001</v>
      </c>
      <c r="G47" s="4">
        <v>43215</v>
      </c>
      <c r="H47" s="4">
        <v>43221</v>
      </c>
      <c r="I47" s="3" t="s">
        <v>54</v>
      </c>
      <c r="J47" s="3">
        <v>-160</v>
      </c>
    </row>
    <row r="48" spans="1:10" x14ac:dyDescent="0.25">
      <c r="A48" s="3" t="s">
        <v>18</v>
      </c>
      <c r="B48" s="5" t="s">
        <v>11</v>
      </c>
      <c r="C48" s="3" t="s">
        <v>16</v>
      </c>
      <c r="D48" s="3">
        <v>109.25</v>
      </c>
      <c r="E48" s="3">
        <v>108.15</v>
      </c>
      <c r="F48" s="3">
        <v>109.7</v>
      </c>
      <c r="G48" s="4">
        <v>43220</v>
      </c>
      <c r="H48" s="4">
        <v>43221</v>
      </c>
      <c r="I48" s="3" t="s">
        <v>55</v>
      </c>
      <c r="J48" s="3">
        <v>-45</v>
      </c>
    </row>
    <row r="49" spans="1:10" x14ac:dyDescent="0.25">
      <c r="A49" s="3" t="s">
        <v>48</v>
      </c>
      <c r="B49" s="5" t="s">
        <v>11</v>
      </c>
      <c r="C49" s="3" t="s">
        <v>12</v>
      </c>
      <c r="D49" s="3">
        <v>1.2110000000000001</v>
      </c>
      <c r="E49" s="3">
        <v>1.2235</v>
      </c>
      <c r="F49" s="3">
        <v>1.2050000000000001</v>
      </c>
      <c r="G49" s="4">
        <v>43217</v>
      </c>
      <c r="H49" s="4">
        <v>43221</v>
      </c>
      <c r="I49" s="3" t="s">
        <v>56</v>
      </c>
      <c r="J49" s="3">
        <v>-60</v>
      </c>
    </row>
    <row r="50" spans="1:10" x14ac:dyDescent="0.25">
      <c r="A50" s="3" t="s">
        <v>57</v>
      </c>
      <c r="B50" s="5" t="s">
        <v>11</v>
      </c>
      <c r="C50" s="3" t="s">
        <v>16</v>
      </c>
      <c r="D50" s="3">
        <v>0.87250000000000005</v>
      </c>
      <c r="E50" s="3">
        <v>0.86799999999999999</v>
      </c>
      <c r="F50" s="3">
        <v>0.88249999999999995</v>
      </c>
      <c r="G50" s="4">
        <v>43216</v>
      </c>
      <c r="H50" s="4">
        <v>43220</v>
      </c>
      <c r="I50" s="3" t="s">
        <v>58</v>
      </c>
      <c r="J50" s="3">
        <v>-100</v>
      </c>
    </row>
    <row r="51" spans="1:10" x14ac:dyDescent="0.25">
      <c r="A51" s="3" t="s">
        <v>57</v>
      </c>
      <c r="B51" s="5" t="s">
        <v>59</v>
      </c>
      <c r="C51" s="3" t="s">
        <v>16</v>
      </c>
      <c r="D51" s="3">
        <v>0.874</v>
      </c>
      <c r="E51" s="3">
        <v>0.84</v>
      </c>
      <c r="F51" s="3">
        <v>0.89</v>
      </c>
      <c r="G51" s="4">
        <v>43194</v>
      </c>
      <c r="H51" s="4">
        <v>43220</v>
      </c>
      <c r="I51" s="3" t="s">
        <v>60</v>
      </c>
      <c r="J51" s="3">
        <v>-59</v>
      </c>
    </row>
    <row r="52" spans="1:10" x14ac:dyDescent="0.25">
      <c r="A52" s="3" t="s">
        <v>18</v>
      </c>
      <c r="B52" s="5" t="s">
        <v>11</v>
      </c>
      <c r="C52" s="3" t="s">
        <v>12</v>
      </c>
      <c r="D52" s="3">
        <v>109.05</v>
      </c>
      <c r="E52" s="3">
        <v>110.95</v>
      </c>
      <c r="F52" s="3">
        <v>108.95</v>
      </c>
      <c r="G52" s="4">
        <v>43208</v>
      </c>
      <c r="H52" s="4">
        <v>43217</v>
      </c>
      <c r="I52" s="3" t="s">
        <v>61</v>
      </c>
      <c r="J52" s="3">
        <v>3</v>
      </c>
    </row>
    <row r="53" spans="1:10" x14ac:dyDescent="0.25">
      <c r="A53" s="3" t="s">
        <v>27</v>
      </c>
      <c r="B53" s="5" t="s">
        <v>32</v>
      </c>
      <c r="C53" s="3" t="s">
        <v>16</v>
      </c>
      <c r="D53" s="3">
        <v>0.76449999999999996</v>
      </c>
      <c r="E53" s="3">
        <v>0.71599999999999997</v>
      </c>
      <c r="F53" s="3">
        <v>0.78200000000000003</v>
      </c>
      <c r="G53" s="4">
        <v>43213</v>
      </c>
      <c r="H53" s="4">
        <v>43217</v>
      </c>
      <c r="I53" s="3" t="s">
        <v>62</v>
      </c>
      <c r="J53" s="3">
        <v>89</v>
      </c>
    </row>
    <row r="54" spans="1:10" x14ac:dyDescent="0.25">
      <c r="A54" s="3" t="s">
        <v>48</v>
      </c>
      <c r="B54" s="5" t="s">
        <v>11</v>
      </c>
      <c r="C54" s="3" t="s">
        <v>63</v>
      </c>
      <c r="D54" s="3">
        <v>1.2144999999999999</v>
      </c>
      <c r="E54" s="3">
        <v>0</v>
      </c>
      <c r="F54" s="3">
        <v>1.2244999999999999</v>
      </c>
      <c r="G54" s="4">
        <v>43216</v>
      </c>
      <c r="H54" s="4">
        <v>43216</v>
      </c>
      <c r="I54" s="3" t="s">
        <v>64</v>
      </c>
      <c r="J54" s="3">
        <v>0</v>
      </c>
    </row>
    <row r="55" spans="1:10" x14ac:dyDescent="0.25">
      <c r="A55" s="3" t="s">
        <v>57</v>
      </c>
      <c r="B55" s="5" t="s">
        <v>11</v>
      </c>
      <c r="C55" s="3" t="s">
        <v>16</v>
      </c>
      <c r="D55" s="3">
        <v>0.879</v>
      </c>
      <c r="E55" s="3">
        <v>0.871</v>
      </c>
      <c r="F55" s="3">
        <v>0.88300000000000001</v>
      </c>
      <c r="G55" s="4">
        <v>43209</v>
      </c>
      <c r="H55" s="4">
        <v>43215</v>
      </c>
      <c r="I55" s="3" t="s">
        <v>65</v>
      </c>
      <c r="J55" s="3">
        <v>57</v>
      </c>
    </row>
    <row r="56" spans="1:10" x14ac:dyDescent="0.25">
      <c r="A56" s="3" t="s">
        <v>66</v>
      </c>
      <c r="B56" s="5" t="s">
        <v>50</v>
      </c>
      <c r="C56" s="3" t="s">
        <v>12</v>
      </c>
      <c r="D56" s="3">
        <v>1.6</v>
      </c>
      <c r="E56" s="3">
        <v>1.6325000000000001</v>
      </c>
      <c r="F56" s="3">
        <v>1.5825</v>
      </c>
      <c r="G56" s="4">
        <v>43213</v>
      </c>
      <c r="H56" s="4">
        <v>43215</v>
      </c>
      <c r="I56" s="3" t="s">
        <v>67</v>
      </c>
      <c r="J56" s="3">
        <v>114</v>
      </c>
    </row>
    <row r="57" spans="1:10" x14ac:dyDescent="0.25">
      <c r="A57" s="3" t="s">
        <v>48</v>
      </c>
      <c r="B57" s="5" t="s">
        <v>11</v>
      </c>
      <c r="C57" s="3" t="s">
        <v>12</v>
      </c>
      <c r="D57" s="3">
        <v>1.2255</v>
      </c>
      <c r="E57" s="3">
        <v>1.2395</v>
      </c>
      <c r="F57" s="3">
        <v>1.2195</v>
      </c>
      <c r="G57" s="4">
        <v>43213</v>
      </c>
      <c r="H57" s="4">
        <v>43214</v>
      </c>
      <c r="I57" s="3" t="s">
        <v>68</v>
      </c>
      <c r="J57" s="3">
        <v>-60</v>
      </c>
    </row>
    <row r="58" spans="1:10" x14ac:dyDescent="0.25">
      <c r="A58" s="3" t="s">
        <v>37</v>
      </c>
      <c r="B58" s="5" t="s">
        <v>69</v>
      </c>
      <c r="C58" s="3" t="s">
        <v>16</v>
      </c>
      <c r="D58" s="3">
        <v>0.73640000000000005</v>
      </c>
      <c r="E58" s="3">
        <v>0.71850000000000003</v>
      </c>
      <c r="F58" s="3">
        <v>0.752</v>
      </c>
      <c r="G58" s="4">
        <v>43207</v>
      </c>
      <c r="H58" s="4">
        <v>43213</v>
      </c>
      <c r="I58" s="3" t="s">
        <v>70</v>
      </c>
      <c r="J58" s="3">
        <v>179</v>
      </c>
    </row>
    <row r="59" spans="1:10" x14ac:dyDescent="0.25">
      <c r="A59" s="3" t="s">
        <v>31</v>
      </c>
      <c r="B59" s="5" t="s">
        <v>15</v>
      </c>
      <c r="C59" s="3" t="s">
        <v>71</v>
      </c>
      <c r="D59" s="3">
        <v>1.9275</v>
      </c>
      <c r="E59" s="3">
        <v>2</v>
      </c>
      <c r="F59" s="3">
        <v>1.905</v>
      </c>
      <c r="G59" s="4">
        <v>43206</v>
      </c>
      <c r="H59" s="4">
        <v>43210</v>
      </c>
      <c r="I59" s="3" t="s">
        <v>64</v>
      </c>
      <c r="J59" s="3">
        <v>0</v>
      </c>
    </row>
    <row r="60" spans="1:10" x14ac:dyDescent="0.25">
      <c r="A60" s="3" t="s">
        <v>48</v>
      </c>
      <c r="B60" s="5" t="s">
        <v>11</v>
      </c>
      <c r="C60" s="3" t="s">
        <v>12</v>
      </c>
      <c r="D60" s="3">
        <v>1.2335</v>
      </c>
      <c r="E60" s="3">
        <v>1.2415</v>
      </c>
      <c r="F60" s="3">
        <v>1.2290000000000001</v>
      </c>
      <c r="G60" s="4">
        <v>43208</v>
      </c>
      <c r="H60" s="4">
        <v>43210</v>
      </c>
      <c r="I60" s="3" t="s">
        <v>72</v>
      </c>
      <c r="J60" s="3">
        <v>-45</v>
      </c>
    </row>
    <row r="61" spans="1:10" x14ac:dyDescent="0.25">
      <c r="A61" s="3" t="s">
        <v>73</v>
      </c>
      <c r="B61" s="5" t="s">
        <v>32</v>
      </c>
      <c r="C61" s="3" t="s">
        <v>12</v>
      </c>
      <c r="D61" s="3">
        <v>0.76449999999999996</v>
      </c>
      <c r="E61" s="3">
        <v>0.79349999999999998</v>
      </c>
      <c r="F61" s="3">
        <v>0.752</v>
      </c>
      <c r="G61" s="4">
        <v>43203</v>
      </c>
      <c r="H61" s="4">
        <v>43210</v>
      </c>
      <c r="I61" s="3" t="s">
        <v>74</v>
      </c>
      <c r="J61" s="3">
        <v>21</v>
      </c>
    </row>
    <row r="62" spans="1:10" x14ac:dyDescent="0.25">
      <c r="A62" s="3" t="s">
        <v>73</v>
      </c>
      <c r="B62" s="5" t="s">
        <v>32</v>
      </c>
      <c r="C62" s="3" t="s">
        <v>12</v>
      </c>
      <c r="D62" s="3">
        <v>0.76170000000000004</v>
      </c>
      <c r="E62" s="3">
        <v>0.79</v>
      </c>
      <c r="F62" s="3">
        <v>0.75</v>
      </c>
      <c r="G62" s="4">
        <v>43206</v>
      </c>
      <c r="H62" s="4">
        <v>43210</v>
      </c>
      <c r="I62" s="3" t="s">
        <v>74</v>
      </c>
      <c r="J62" s="3">
        <v>49</v>
      </c>
    </row>
    <row r="63" spans="1:10" x14ac:dyDescent="0.25">
      <c r="A63" s="3" t="s">
        <v>57</v>
      </c>
      <c r="B63" s="5" t="s">
        <v>11</v>
      </c>
      <c r="C63" s="3" t="s">
        <v>16</v>
      </c>
      <c r="D63" s="3">
        <v>0.86650000000000005</v>
      </c>
      <c r="E63" s="3">
        <v>0.84499999999999997</v>
      </c>
      <c r="F63" s="3">
        <v>0.876</v>
      </c>
      <c r="G63" s="4">
        <v>43202</v>
      </c>
      <c r="H63" s="4">
        <v>43209</v>
      </c>
      <c r="I63" s="3" t="s">
        <v>75</v>
      </c>
      <c r="J63" s="3">
        <v>-95</v>
      </c>
    </row>
    <row r="64" spans="1:10" x14ac:dyDescent="0.25">
      <c r="A64" s="3" t="s">
        <v>20</v>
      </c>
      <c r="B64" s="5" t="s">
        <v>46</v>
      </c>
      <c r="C64" s="3" t="s">
        <v>12</v>
      </c>
      <c r="D64" s="3">
        <v>1.1704000000000001</v>
      </c>
      <c r="E64" s="3">
        <v>1.2</v>
      </c>
      <c r="F64" s="3">
        <v>1.198</v>
      </c>
      <c r="G64" s="4">
        <v>43175</v>
      </c>
      <c r="H64" s="4">
        <v>43209</v>
      </c>
      <c r="I64" s="3" t="s">
        <v>76</v>
      </c>
      <c r="J64" s="3">
        <v>276</v>
      </c>
    </row>
    <row r="65" spans="1:10" x14ac:dyDescent="0.25">
      <c r="A65" s="3" t="s">
        <v>20</v>
      </c>
      <c r="B65" s="5" t="s">
        <v>77</v>
      </c>
      <c r="C65" s="3" t="s">
        <v>12</v>
      </c>
      <c r="D65" s="3">
        <v>1.1599999999999999</v>
      </c>
      <c r="E65" s="3">
        <v>1.2</v>
      </c>
      <c r="F65" s="3">
        <v>1.198</v>
      </c>
      <c r="G65" s="4">
        <v>43146</v>
      </c>
      <c r="H65" s="4">
        <v>43209</v>
      </c>
      <c r="I65" s="3" t="s">
        <v>76</v>
      </c>
      <c r="J65" s="3">
        <v>380</v>
      </c>
    </row>
    <row r="66" spans="1:10" x14ac:dyDescent="0.25">
      <c r="A66" s="3" t="s">
        <v>20</v>
      </c>
      <c r="B66" s="5" t="s">
        <v>69</v>
      </c>
      <c r="C66" s="3" t="s">
        <v>12</v>
      </c>
      <c r="D66" s="3">
        <v>1.155</v>
      </c>
      <c r="E66" s="3">
        <v>1.2</v>
      </c>
      <c r="F66" s="3">
        <v>1.198</v>
      </c>
      <c r="G66" s="4">
        <v>43129</v>
      </c>
      <c r="H66" s="4">
        <v>43209</v>
      </c>
      <c r="I66" s="3" t="s">
        <v>76</v>
      </c>
      <c r="J66" s="3">
        <v>430</v>
      </c>
    </row>
    <row r="67" spans="1:10" x14ac:dyDescent="0.25">
      <c r="A67" s="3" t="s">
        <v>10</v>
      </c>
      <c r="B67" s="5" t="s">
        <v>11</v>
      </c>
      <c r="C67" s="3" t="s">
        <v>12</v>
      </c>
      <c r="D67" s="3">
        <v>1.425</v>
      </c>
      <c r="E67" s="3">
        <v>1.44</v>
      </c>
      <c r="F67" s="3">
        <v>1.4159999999999999</v>
      </c>
      <c r="G67" s="4">
        <v>43207</v>
      </c>
      <c r="H67" s="4">
        <v>43209</v>
      </c>
      <c r="I67" s="3" t="s">
        <v>78</v>
      </c>
      <c r="J67" s="3">
        <v>-90</v>
      </c>
    </row>
    <row r="68" spans="1:10" x14ac:dyDescent="0.25">
      <c r="A68" s="3" t="s">
        <v>57</v>
      </c>
      <c r="B68" s="5" t="s">
        <v>50</v>
      </c>
      <c r="C68" s="3" t="s">
        <v>16</v>
      </c>
      <c r="D68" s="3">
        <v>0.86450000000000005</v>
      </c>
      <c r="E68" s="3">
        <v>0.84750000000000003</v>
      </c>
      <c r="F68" s="3">
        <v>0.87250000000000005</v>
      </c>
      <c r="G68" s="4">
        <v>43206</v>
      </c>
      <c r="H68" s="4">
        <v>43209</v>
      </c>
      <c r="I68" s="3" t="s">
        <v>79</v>
      </c>
      <c r="J68" s="3">
        <v>-80</v>
      </c>
    </row>
    <row r="69" spans="1:10" x14ac:dyDescent="0.25">
      <c r="A69" s="3" t="s">
        <v>57</v>
      </c>
      <c r="B69" s="5" t="s">
        <v>24</v>
      </c>
      <c r="C69" s="3" t="s">
        <v>16</v>
      </c>
      <c r="D69" s="3">
        <v>0.875</v>
      </c>
      <c r="E69" s="3">
        <v>0.83499999999999996</v>
      </c>
      <c r="F69" s="3">
        <v>0.88</v>
      </c>
      <c r="G69" s="4">
        <v>43139</v>
      </c>
      <c r="H69" s="4">
        <v>43208</v>
      </c>
      <c r="I69" s="3" t="s">
        <v>80</v>
      </c>
      <c r="J69" s="3">
        <v>45</v>
      </c>
    </row>
    <row r="70" spans="1:10" x14ac:dyDescent="0.25">
      <c r="A70" s="3" t="s">
        <v>48</v>
      </c>
      <c r="B70" s="5" t="s">
        <v>11</v>
      </c>
      <c r="C70" s="3" t="s">
        <v>12</v>
      </c>
      <c r="D70" s="3">
        <v>1.2304999999999999</v>
      </c>
      <c r="E70" s="3">
        <v>1.2475000000000001</v>
      </c>
      <c r="F70" s="3">
        <v>1.2344999999999999</v>
      </c>
      <c r="G70" s="4">
        <v>43200</v>
      </c>
      <c r="H70" s="4">
        <v>43207</v>
      </c>
      <c r="I70" s="3" t="s">
        <v>81</v>
      </c>
      <c r="J70" s="3">
        <v>40</v>
      </c>
    </row>
    <row r="71" spans="1:10" x14ac:dyDescent="0.25">
      <c r="A71" s="3" t="s">
        <v>106</v>
      </c>
      <c r="B71" s="5" t="s">
        <v>24</v>
      </c>
      <c r="C71" s="3" t="s">
        <v>16</v>
      </c>
      <c r="D71" s="3">
        <v>84.95</v>
      </c>
      <c r="E71" s="3">
        <v>81.5</v>
      </c>
      <c r="F71" s="3">
        <v>86.85</v>
      </c>
      <c r="G71" s="4">
        <v>43227</v>
      </c>
      <c r="H71" s="4">
        <v>43241</v>
      </c>
      <c r="I71" s="3" t="s">
        <v>112</v>
      </c>
      <c r="J71" s="3">
        <v>-190</v>
      </c>
    </row>
    <row r="72" spans="1:10" x14ac:dyDescent="0.25">
      <c r="A72" s="3" t="s">
        <v>18</v>
      </c>
      <c r="B72" s="5" t="s">
        <v>11</v>
      </c>
      <c r="C72" s="3" t="s">
        <v>71</v>
      </c>
      <c r="D72" s="3">
        <v>110.65</v>
      </c>
      <c r="E72" s="3">
        <v>0</v>
      </c>
      <c r="F72" s="3">
        <v>109.65</v>
      </c>
      <c r="G72" s="4">
        <v>43237</v>
      </c>
      <c r="H72" s="4">
        <v>43241</v>
      </c>
      <c r="I72" s="3" t="s">
        <v>64</v>
      </c>
      <c r="J72" s="3">
        <v>0</v>
      </c>
    </row>
    <row r="73" spans="1:10" x14ac:dyDescent="0.25">
      <c r="A73" s="3" t="s">
        <v>37</v>
      </c>
      <c r="B73" s="5" t="s">
        <v>94</v>
      </c>
      <c r="C73" s="3" t="s">
        <v>16</v>
      </c>
      <c r="D73" s="3">
        <v>0.72219999999999995</v>
      </c>
      <c r="E73" s="3">
        <v>0.67</v>
      </c>
      <c r="F73" s="3">
        <v>0.69199999999999995</v>
      </c>
      <c r="G73" s="4">
        <v>43164</v>
      </c>
      <c r="H73" s="4">
        <v>43238</v>
      </c>
      <c r="I73" s="3" t="s">
        <v>113</v>
      </c>
      <c r="J73" s="3">
        <v>302</v>
      </c>
    </row>
    <row r="74" spans="1:10" x14ac:dyDescent="0.25">
      <c r="A74" s="3" t="s">
        <v>23</v>
      </c>
      <c r="B74" s="5" t="s">
        <v>32</v>
      </c>
      <c r="C74" s="3" t="s">
        <v>63</v>
      </c>
      <c r="D74" s="3">
        <v>1.1200000000000001</v>
      </c>
      <c r="E74" s="3">
        <v>1.08</v>
      </c>
      <c r="F74" s="3">
        <v>1.1339999999999999</v>
      </c>
      <c r="G74" s="4">
        <v>43231</v>
      </c>
      <c r="H74" s="4">
        <v>43238</v>
      </c>
      <c r="I74" s="3" t="s">
        <v>64</v>
      </c>
      <c r="J74" s="3">
        <v>0</v>
      </c>
    </row>
    <row r="75" spans="1:10" x14ac:dyDescent="0.25">
      <c r="A75" s="3" t="s">
        <v>27</v>
      </c>
      <c r="B75" s="5" t="s">
        <v>32</v>
      </c>
      <c r="C75" s="3" t="s">
        <v>16</v>
      </c>
      <c r="D75" s="3">
        <v>0.77700000000000002</v>
      </c>
      <c r="E75" s="3">
        <v>0.69</v>
      </c>
      <c r="F75" s="3">
        <v>0.76500000000000001</v>
      </c>
      <c r="G75" s="4">
        <v>43199</v>
      </c>
      <c r="H75" s="4">
        <v>43238</v>
      </c>
      <c r="I75" s="3" t="s">
        <v>114</v>
      </c>
      <c r="J75" s="3">
        <v>256</v>
      </c>
    </row>
    <row r="76" spans="1:10" x14ac:dyDescent="0.25">
      <c r="A76" s="3" t="s">
        <v>97</v>
      </c>
      <c r="B76" s="5" t="s">
        <v>32</v>
      </c>
      <c r="C76" s="3" t="s">
        <v>16</v>
      </c>
      <c r="D76" s="3">
        <v>109.11</v>
      </c>
      <c r="E76" s="3">
        <v>104</v>
      </c>
      <c r="F76" s="3">
        <v>110.7</v>
      </c>
      <c r="G76" s="4">
        <v>43224</v>
      </c>
      <c r="H76" s="4">
        <v>43238</v>
      </c>
      <c r="I76" s="3" t="s">
        <v>115</v>
      </c>
      <c r="J76" s="3">
        <v>-149</v>
      </c>
    </row>
    <row r="77" spans="1:10" x14ac:dyDescent="0.25">
      <c r="A77" s="3" t="s">
        <v>18</v>
      </c>
      <c r="B77" s="5" t="s">
        <v>11</v>
      </c>
      <c r="C77" s="3" t="s">
        <v>12</v>
      </c>
      <c r="D77" s="3">
        <v>109.15</v>
      </c>
      <c r="E77" s="3">
        <v>111.15</v>
      </c>
      <c r="F77" s="3">
        <v>110.35</v>
      </c>
      <c r="G77" s="4">
        <v>43223</v>
      </c>
      <c r="H77" s="4">
        <v>43237</v>
      </c>
      <c r="I77" s="3" t="s">
        <v>116</v>
      </c>
      <c r="J77" s="3">
        <v>162</v>
      </c>
    </row>
    <row r="78" spans="1:10" x14ac:dyDescent="0.25">
      <c r="A78" s="3" t="s">
        <v>117</v>
      </c>
      <c r="B78" s="5" t="s">
        <v>32</v>
      </c>
      <c r="C78" s="3" t="s">
        <v>16</v>
      </c>
      <c r="D78" s="3">
        <v>148.44999999999999</v>
      </c>
      <c r="E78" s="3">
        <v>146.30000000000001</v>
      </c>
      <c r="F78" s="3">
        <v>149.6</v>
      </c>
      <c r="G78" s="4">
        <v>43224</v>
      </c>
      <c r="H78" s="4">
        <v>43237</v>
      </c>
      <c r="I78" s="3" t="s">
        <v>118</v>
      </c>
      <c r="J78" s="3">
        <v>-115</v>
      </c>
    </row>
    <row r="79" spans="1:10" x14ac:dyDescent="0.25">
      <c r="A79" s="3" t="s">
        <v>10</v>
      </c>
      <c r="B79" s="5" t="s">
        <v>15</v>
      </c>
      <c r="C79" s="3" t="s">
        <v>12</v>
      </c>
      <c r="D79" s="3">
        <v>1.3548</v>
      </c>
      <c r="E79" s="3">
        <v>1.3725000000000001</v>
      </c>
      <c r="F79" s="3">
        <v>1.345</v>
      </c>
      <c r="G79" s="4">
        <v>43234</v>
      </c>
      <c r="H79" s="4">
        <v>43236</v>
      </c>
      <c r="I79" s="3" t="s">
        <v>119</v>
      </c>
      <c r="J79" s="3">
        <v>-50</v>
      </c>
    </row>
    <row r="80" spans="1:10" x14ac:dyDescent="0.25">
      <c r="A80" s="3" t="s">
        <v>18</v>
      </c>
      <c r="B80" s="5" t="s">
        <v>77</v>
      </c>
      <c r="C80" s="3" t="s">
        <v>16</v>
      </c>
      <c r="D80" s="3">
        <v>109</v>
      </c>
      <c r="E80" s="3">
        <v>105</v>
      </c>
      <c r="F80" s="3">
        <v>110.3</v>
      </c>
      <c r="G80" s="4">
        <v>43227</v>
      </c>
      <c r="H80" s="4">
        <v>43235</v>
      </c>
      <c r="I80" s="3" t="s">
        <v>120</v>
      </c>
      <c r="J80" s="3">
        <v>-130</v>
      </c>
    </row>
    <row r="81" spans="1:10" x14ac:dyDescent="0.25">
      <c r="A81" s="3" t="s">
        <v>10</v>
      </c>
      <c r="B81" s="5" t="s">
        <v>46</v>
      </c>
      <c r="C81" s="3" t="s">
        <v>12</v>
      </c>
      <c r="D81" s="3">
        <v>1.3597999999999999</v>
      </c>
      <c r="E81" s="3">
        <v>1.41</v>
      </c>
      <c r="F81" s="3">
        <v>1.3480000000000001</v>
      </c>
      <c r="G81" s="4">
        <v>43222</v>
      </c>
      <c r="H81" s="4">
        <v>43230</v>
      </c>
      <c r="I81" s="3" t="s">
        <v>121</v>
      </c>
      <c r="J81" s="3">
        <v>-118</v>
      </c>
    </row>
    <row r="82" spans="1:10" x14ac:dyDescent="0.25">
      <c r="A82" s="3" t="s">
        <v>57</v>
      </c>
      <c r="B82" s="5" t="s">
        <v>11</v>
      </c>
      <c r="C82" s="3" t="s">
        <v>16</v>
      </c>
      <c r="D82" s="3">
        <v>0.876</v>
      </c>
      <c r="E82" s="3">
        <v>0.86599999999999999</v>
      </c>
      <c r="F82" s="3">
        <v>0.88049999999999995</v>
      </c>
      <c r="G82" s="4">
        <v>43229</v>
      </c>
      <c r="H82" s="4">
        <v>43230</v>
      </c>
      <c r="I82" s="3" t="s">
        <v>122</v>
      </c>
      <c r="J82" s="3">
        <v>-45</v>
      </c>
    </row>
    <row r="83" spans="1:10" x14ac:dyDescent="0.25">
      <c r="A83" s="3" t="s">
        <v>23</v>
      </c>
      <c r="B83" s="5" t="s">
        <v>26</v>
      </c>
      <c r="C83" s="3" t="s">
        <v>12</v>
      </c>
      <c r="D83" s="3">
        <v>1.0508999999999999</v>
      </c>
      <c r="E83" s="3">
        <v>1.08</v>
      </c>
      <c r="F83" s="3">
        <v>1.0649999999999999</v>
      </c>
      <c r="G83" s="4">
        <v>43202</v>
      </c>
      <c r="H83" s="4">
        <v>43230</v>
      </c>
      <c r="I83" s="3" t="s">
        <v>123</v>
      </c>
      <c r="J83" s="3">
        <v>291</v>
      </c>
    </row>
    <row r="84" spans="1:10" x14ac:dyDescent="0.25">
      <c r="A84" s="3" t="s">
        <v>14</v>
      </c>
      <c r="B84" s="5" t="s">
        <v>15</v>
      </c>
      <c r="C84" s="3" t="s">
        <v>16</v>
      </c>
      <c r="D84" s="3">
        <v>82.3</v>
      </c>
      <c r="E84" s="3">
        <v>80.5</v>
      </c>
      <c r="F84" s="3">
        <v>83.1</v>
      </c>
      <c r="G84" s="4">
        <v>43227</v>
      </c>
      <c r="H84" s="4">
        <v>43230</v>
      </c>
      <c r="I84" s="3" t="s">
        <v>124</v>
      </c>
      <c r="J84" s="3">
        <v>35</v>
      </c>
    </row>
    <row r="85" spans="1:10" x14ac:dyDescent="0.25">
      <c r="A85" s="3" t="s">
        <v>27</v>
      </c>
      <c r="B85" s="5" t="s">
        <v>11</v>
      </c>
      <c r="C85" s="3" t="s">
        <v>16</v>
      </c>
      <c r="D85" s="3">
        <v>0.751</v>
      </c>
      <c r="E85" s="3">
        <v>0.73350000000000004</v>
      </c>
      <c r="F85" s="3">
        <v>0.74950000000000006</v>
      </c>
      <c r="G85" s="4">
        <v>43209</v>
      </c>
      <c r="H85" s="4">
        <v>43229</v>
      </c>
      <c r="I85" s="3" t="s">
        <v>125</v>
      </c>
      <c r="J85" s="3">
        <v>47</v>
      </c>
    </row>
    <row r="86" spans="1:10" x14ac:dyDescent="0.25">
      <c r="A86" s="3" t="s">
        <v>48</v>
      </c>
      <c r="B86" s="5" t="s">
        <v>11</v>
      </c>
      <c r="C86" s="3" t="s">
        <v>16</v>
      </c>
      <c r="D86" s="3">
        <v>1.1970000000000001</v>
      </c>
      <c r="E86" s="3">
        <v>1.173</v>
      </c>
      <c r="F86" s="3">
        <v>1.1875</v>
      </c>
      <c r="G86" s="4">
        <v>43224</v>
      </c>
      <c r="H86" s="4">
        <v>43229</v>
      </c>
      <c r="I86" s="3" t="s">
        <v>126</v>
      </c>
      <c r="J86" s="3">
        <v>95</v>
      </c>
    </row>
    <row r="87" spans="1:10" x14ac:dyDescent="0.25">
      <c r="A87" s="3" t="s">
        <v>48</v>
      </c>
      <c r="B87" s="5" t="s">
        <v>11</v>
      </c>
      <c r="C87" s="3" t="s">
        <v>16</v>
      </c>
      <c r="D87" s="3">
        <v>1.202</v>
      </c>
      <c r="E87" s="3">
        <v>1.1919999999999999</v>
      </c>
      <c r="F87" s="3">
        <v>1.202</v>
      </c>
      <c r="G87" s="4">
        <v>43221</v>
      </c>
      <c r="H87" s="4">
        <v>43224</v>
      </c>
      <c r="I87" s="3" t="s">
        <v>127</v>
      </c>
      <c r="J87" s="3">
        <v>100</v>
      </c>
    </row>
    <row r="88" spans="1:10" x14ac:dyDescent="0.25">
      <c r="A88" s="3" t="s">
        <v>10</v>
      </c>
      <c r="B88" s="5" t="s">
        <v>11</v>
      </c>
      <c r="C88" s="3" t="s">
        <v>12</v>
      </c>
      <c r="D88" s="3">
        <v>1.3635999999999999</v>
      </c>
      <c r="E88" s="3">
        <v>1.3875</v>
      </c>
      <c r="F88" s="3">
        <v>1.3525</v>
      </c>
      <c r="G88" s="4">
        <v>43222</v>
      </c>
      <c r="H88" s="4">
        <v>43224</v>
      </c>
      <c r="I88" s="3" t="s">
        <v>128</v>
      </c>
      <c r="J88" s="3">
        <v>-111</v>
      </c>
    </row>
    <row r="89" spans="1:10" x14ac:dyDescent="0.25">
      <c r="A89" s="3" t="s">
        <v>117</v>
      </c>
      <c r="B89" s="5" t="s">
        <v>32</v>
      </c>
      <c r="C89" s="3" t="s">
        <v>16</v>
      </c>
      <c r="D89" s="3">
        <v>150.19999999999999</v>
      </c>
      <c r="E89" s="3">
        <v>144.19999999999999</v>
      </c>
      <c r="F89" s="3">
        <v>150</v>
      </c>
      <c r="G89" s="4">
        <v>43220</v>
      </c>
      <c r="H89" s="4">
        <v>43224</v>
      </c>
      <c r="I89" s="3" t="s">
        <v>129</v>
      </c>
      <c r="J89" s="3">
        <v>250</v>
      </c>
    </row>
    <row r="90" spans="1:10" x14ac:dyDescent="0.25">
      <c r="A90" s="3" t="s">
        <v>20</v>
      </c>
      <c r="B90" s="5" t="s">
        <v>77</v>
      </c>
      <c r="C90" s="3" t="s">
        <v>12</v>
      </c>
      <c r="D90" s="3">
        <v>1.2004999999999999</v>
      </c>
      <c r="E90" s="3">
        <v>1.24</v>
      </c>
      <c r="F90" s="3">
        <v>1.1879999999999999</v>
      </c>
      <c r="G90" s="4">
        <v>43209</v>
      </c>
      <c r="H90" s="4">
        <v>43224</v>
      </c>
      <c r="I90" s="3" t="s">
        <v>130</v>
      </c>
      <c r="J90" s="3">
        <v>-43</v>
      </c>
    </row>
    <row r="91" spans="1:10" x14ac:dyDescent="0.25">
      <c r="A91" s="3" t="s">
        <v>18</v>
      </c>
      <c r="B91" s="5" t="s">
        <v>11</v>
      </c>
      <c r="C91" s="3" t="s">
        <v>63</v>
      </c>
      <c r="D91" s="3">
        <v>109.3</v>
      </c>
      <c r="E91" s="3">
        <v>0</v>
      </c>
      <c r="F91" s="3">
        <v>110.3</v>
      </c>
      <c r="G91" s="4">
        <v>43217</v>
      </c>
      <c r="H91" s="4">
        <v>43223</v>
      </c>
      <c r="I91" s="3" t="s">
        <v>64</v>
      </c>
      <c r="J91" s="3">
        <v>0</v>
      </c>
    </row>
    <row r="92" spans="1:10" x14ac:dyDescent="0.25">
      <c r="A92" s="3" t="s">
        <v>18</v>
      </c>
      <c r="B92" s="5" t="s">
        <v>11</v>
      </c>
      <c r="C92" s="3" t="s">
        <v>71</v>
      </c>
      <c r="D92" s="3">
        <v>109.1</v>
      </c>
      <c r="E92" s="3">
        <v>0</v>
      </c>
      <c r="F92" s="3">
        <v>108.1</v>
      </c>
      <c r="G92" s="4">
        <v>43221</v>
      </c>
      <c r="H92" s="4">
        <v>43223</v>
      </c>
      <c r="I92" s="3" t="s">
        <v>64</v>
      </c>
      <c r="J92" s="3">
        <v>0</v>
      </c>
    </row>
    <row r="93" spans="1:10" x14ac:dyDescent="0.25">
      <c r="A93" s="3" t="s">
        <v>48</v>
      </c>
      <c r="B93" s="5" t="s">
        <v>41</v>
      </c>
      <c r="C93" s="3" t="s">
        <v>16</v>
      </c>
      <c r="D93" s="3">
        <v>1.2024999999999999</v>
      </c>
      <c r="E93" s="3">
        <v>1.1915</v>
      </c>
      <c r="F93" s="3">
        <v>1.2</v>
      </c>
      <c r="G93" s="4">
        <v>43222</v>
      </c>
      <c r="H93" s="4">
        <v>43222</v>
      </c>
      <c r="I93" s="3" t="s">
        <v>131</v>
      </c>
      <c r="J93" s="3">
        <v>25</v>
      </c>
    </row>
    <row r="94" spans="1:10" x14ac:dyDescent="0.25">
      <c r="A94" s="3" t="s">
        <v>18</v>
      </c>
      <c r="B94" s="5" t="s">
        <v>32</v>
      </c>
      <c r="C94" s="3" t="s">
        <v>12</v>
      </c>
      <c r="D94" s="3">
        <v>106.87</v>
      </c>
      <c r="E94" s="3">
        <v>110</v>
      </c>
      <c r="F94" s="3">
        <v>107</v>
      </c>
      <c r="G94" s="4">
        <v>43188</v>
      </c>
      <c r="H94" s="4">
        <v>43222</v>
      </c>
      <c r="I94" s="3" t="s">
        <v>132</v>
      </c>
      <c r="J94" s="3">
        <v>313</v>
      </c>
    </row>
    <row r="95" spans="1:10" x14ac:dyDescent="0.25">
      <c r="A95" s="3" t="s">
        <v>57</v>
      </c>
      <c r="B95" s="5" t="s">
        <v>11</v>
      </c>
      <c r="C95" s="3" t="s">
        <v>71</v>
      </c>
      <c r="D95" s="3">
        <v>0.87749999999999995</v>
      </c>
      <c r="E95" s="3">
        <v>0</v>
      </c>
      <c r="F95" s="3">
        <v>0.86750000000000005</v>
      </c>
      <c r="G95" s="4">
        <v>43221</v>
      </c>
      <c r="H95" s="4">
        <v>43222</v>
      </c>
      <c r="I95" s="3" t="s">
        <v>64</v>
      </c>
      <c r="J95" s="3">
        <v>0</v>
      </c>
    </row>
    <row r="96" spans="1:10" x14ac:dyDescent="0.25">
      <c r="A96" s="3" t="s">
        <v>18</v>
      </c>
      <c r="B96" s="5" t="s">
        <v>11</v>
      </c>
      <c r="C96" s="3" t="s">
        <v>71</v>
      </c>
      <c r="D96" s="3">
        <v>109.8</v>
      </c>
      <c r="E96" s="3">
        <v>0</v>
      </c>
      <c r="F96" s="3">
        <v>108.8</v>
      </c>
      <c r="G96" s="4">
        <v>43262</v>
      </c>
      <c r="H96" s="4">
        <v>43265</v>
      </c>
      <c r="I96" s="3" t="s">
        <v>64</v>
      </c>
      <c r="J96" s="3">
        <v>0</v>
      </c>
    </row>
    <row r="97" spans="1:10" x14ac:dyDescent="0.25">
      <c r="A97" s="3" t="s">
        <v>48</v>
      </c>
      <c r="B97" s="5" t="s">
        <v>11</v>
      </c>
      <c r="C97" s="3" t="s">
        <v>12</v>
      </c>
      <c r="D97" s="3">
        <v>1.1735</v>
      </c>
      <c r="E97" s="3">
        <v>1.1950000000000001</v>
      </c>
      <c r="F97" s="3">
        <v>1.1735</v>
      </c>
      <c r="G97" s="4">
        <v>43257</v>
      </c>
      <c r="H97" s="4">
        <v>43263</v>
      </c>
      <c r="I97" s="3" t="s">
        <v>133</v>
      </c>
      <c r="J97" s="3">
        <v>0</v>
      </c>
    </row>
    <row r="98" spans="1:10" x14ac:dyDescent="0.25">
      <c r="A98" s="3" t="s">
        <v>134</v>
      </c>
      <c r="B98" s="5" t="s">
        <v>32</v>
      </c>
      <c r="C98" s="3" t="s">
        <v>16</v>
      </c>
      <c r="D98" s="3">
        <v>1.7132000000000001</v>
      </c>
      <c r="E98" s="3">
        <v>1.63</v>
      </c>
      <c r="F98" s="3">
        <v>1.71</v>
      </c>
      <c r="G98" s="4">
        <v>43238</v>
      </c>
      <c r="H98" s="4">
        <v>43259</v>
      </c>
      <c r="I98" s="3" t="s">
        <v>135</v>
      </c>
      <c r="J98" s="3">
        <v>353</v>
      </c>
    </row>
    <row r="99" spans="1:10" x14ac:dyDescent="0.25">
      <c r="A99" s="3" t="s">
        <v>18</v>
      </c>
      <c r="B99" s="5" t="s">
        <v>11</v>
      </c>
      <c r="C99" s="3" t="s">
        <v>12</v>
      </c>
      <c r="D99" s="3">
        <v>109.8</v>
      </c>
      <c r="E99" s="3">
        <v>110.6</v>
      </c>
      <c r="F99" s="3">
        <v>109.35</v>
      </c>
      <c r="G99" s="4">
        <v>43258</v>
      </c>
      <c r="H99" s="4">
        <v>43259</v>
      </c>
      <c r="I99" s="3" t="s">
        <v>136</v>
      </c>
      <c r="J99" s="3">
        <v>-45</v>
      </c>
    </row>
    <row r="100" spans="1:10" x14ac:dyDescent="0.25">
      <c r="A100" s="3" t="s">
        <v>27</v>
      </c>
      <c r="B100" s="5" t="s">
        <v>11</v>
      </c>
      <c r="C100" s="3" t="s">
        <v>12</v>
      </c>
      <c r="D100" s="3">
        <v>0.76100000000000001</v>
      </c>
      <c r="E100" s="3">
        <v>0.78100000000000003</v>
      </c>
      <c r="F100" s="3">
        <v>0.75849999999999995</v>
      </c>
      <c r="G100" s="4">
        <v>43255</v>
      </c>
      <c r="H100" s="4">
        <v>43259</v>
      </c>
      <c r="I100" s="3" t="s">
        <v>137</v>
      </c>
      <c r="J100" s="3">
        <v>-25</v>
      </c>
    </row>
    <row r="101" spans="1:10" x14ac:dyDescent="0.25">
      <c r="A101" s="3" t="s">
        <v>10</v>
      </c>
      <c r="B101" s="5" t="s">
        <v>11</v>
      </c>
      <c r="C101" s="3" t="s">
        <v>16</v>
      </c>
      <c r="D101" s="3">
        <v>1.3345</v>
      </c>
      <c r="E101" s="3">
        <v>1.3080000000000001</v>
      </c>
      <c r="F101" s="3">
        <v>1.3454999999999999</v>
      </c>
      <c r="G101" s="4">
        <v>43248</v>
      </c>
      <c r="H101" s="4">
        <v>43258</v>
      </c>
      <c r="I101" s="3" t="s">
        <v>138</v>
      </c>
      <c r="J101" s="3">
        <v>-110</v>
      </c>
    </row>
    <row r="102" spans="1:10" x14ac:dyDescent="0.25">
      <c r="A102" s="3" t="s">
        <v>48</v>
      </c>
      <c r="B102" s="5" t="s">
        <v>32</v>
      </c>
      <c r="C102" s="3" t="s">
        <v>16</v>
      </c>
      <c r="D102" s="3">
        <v>1.2107000000000001</v>
      </c>
      <c r="E102" s="3">
        <v>1.1499999999999999</v>
      </c>
      <c r="F102" s="3">
        <v>1.177</v>
      </c>
      <c r="G102" s="4">
        <v>43217</v>
      </c>
      <c r="H102" s="4">
        <v>43257</v>
      </c>
      <c r="I102" s="3" t="s">
        <v>139</v>
      </c>
      <c r="J102" s="3">
        <v>377</v>
      </c>
    </row>
    <row r="103" spans="1:10" x14ac:dyDescent="0.25">
      <c r="A103" s="3" t="s">
        <v>140</v>
      </c>
      <c r="B103" s="5" t="s">
        <v>32</v>
      </c>
      <c r="C103" s="3" t="s">
        <v>16</v>
      </c>
      <c r="D103" s="3">
        <v>1.2923</v>
      </c>
      <c r="E103" s="3">
        <v>1.22</v>
      </c>
      <c r="F103" s="3">
        <v>1.3049999999999999</v>
      </c>
      <c r="G103" s="4">
        <v>43255</v>
      </c>
      <c r="H103" s="4">
        <v>43256</v>
      </c>
      <c r="I103" s="3" t="s">
        <v>141</v>
      </c>
      <c r="J103" s="3">
        <v>-127</v>
      </c>
    </row>
    <row r="104" spans="1:10" x14ac:dyDescent="0.25">
      <c r="A104" s="3" t="s">
        <v>18</v>
      </c>
      <c r="B104" s="5" t="s">
        <v>11</v>
      </c>
      <c r="C104" s="3" t="s">
        <v>16</v>
      </c>
      <c r="D104" s="3">
        <v>109.05</v>
      </c>
      <c r="E104" s="3">
        <v>107.2</v>
      </c>
      <c r="F104" s="3">
        <v>109.85</v>
      </c>
      <c r="G104" s="4">
        <v>43241</v>
      </c>
      <c r="H104" s="4">
        <v>43255</v>
      </c>
      <c r="I104" s="3" t="s">
        <v>142</v>
      </c>
      <c r="J104" s="3">
        <v>-80</v>
      </c>
    </row>
    <row r="105" spans="1:10" x14ac:dyDescent="0.25">
      <c r="A105" s="3" t="s">
        <v>27</v>
      </c>
      <c r="B105" s="5" t="s">
        <v>11</v>
      </c>
      <c r="C105" s="3" t="s">
        <v>16</v>
      </c>
      <c r="D105" s="3">
        <v>0.754</v>
      </c>
      <c r="E105" s="3">
        <v>0.74150000000000005</v>
      </c>
      <c r="F105" s="3">
        <v>0.76249999999999996</v>
      </c>
      <c r="G105" s="4">
        <v>43249</v>
      </c>
      <c r="H105" s="4">
        <v>43255</v>
      </c>
      <c r="I105" s="3" t="s">
        <v>143</v>
      </c>
      <c r="J105" s="3">
        <v>-85</v>
      </c>
    </row>
    <row r="106" spans="1:10" x14ac:dyDescent="0.25">
      <c r="A106" s="3" t="s">
        <v>144</v>
      </c>
      <c r="B106" s="5" t="s">
        <v>50</v>
      </c>
      <c r="C106" s="3" t="s">
        <v>16</v>
      </c>
      <c r="D106" s="3">
        <v>126.3</v>
      </c>
      <c r="E106" s="3">
        <v>126</v>
      </c>
      <c r="F106" s="3">
        <v>128.25</v>
      </c>
      <c r="G106" s="4">
        <v>43249</v>
      </c>
      <c r="H106" s="4">
        <v>43255</v>
      </c>
      <c r="I106" s="3" t="s">
        <v>145</v>
      </c>
      <c r="J106" s="3">
        <v>-195</v>
      </c>
    </row>
    <row r="107" spans="1:10" x14ac:dyDescent="0.25">
      <c r="A107" s="3" t="s">
        <v>57</v>
      </c>
      <c r="B107" s="5" t="s">
        <v>11</v>
      </c>
      <c r="C107" s="3" t="s">
        <v>12</v>
      </c>
      <c r="D107" s="3">
        <v>0.876</v>
      </c>
      <c r="E107" s="3">
        <v>0</v>
      </c>
      <c r="F107" s="3">
        <v>0.86599999999999999</v>
      </c>
      <c r="G107" s="4">
        <v>43250</v>
      </c>
      <c r="H107" s="4">
        <v>43252</v>
      </c>
      <c r="I107" s="3" t="s">
        <v>146</v>
      </c>
      <c r="J107" s="3">
        <v>39</v>
      </c>
    </row>
    <row r="108" spans="1:10" x14ac:dyDescent="0.25">
      <c r="A108" s="3" t="s">
        <v>48</v>
      </c>
      <c r="B108" s="5" t="s">
        <v>11</v>
      </c>
      <c r="C108" s="3" t="s">
        <v>16</v>
      </c>
      <c r="D108" s="3">
        <v>1.159</v>
      </c>
      <c r="E108" s="3">
        <v>1.1435</v>
      </c>
      <c r="F108" s="3">
        <v>1.1700999999999999</v>
      </c>
      <c r="G108" s="4">
        <v>43249</v>
      </c>
      <c r="H108" s="4">
        <v>43251</v>
      </c>
      <c r="I108" s="3" t="s">
        <v>147</v>
      </c>
      <c r="J108" s="3">
        <v>-111</v>
      </c>
    </row>
    <row r="109" spans="1:10" x14ac:dyDescent="0.25">
      <c r="A109" s="3" t="s">
        <v>57</v>
      </c>
      <c r="B109" s="5" t="s">
        <v>11</v>
      </c>
      <c r="C109" s="3" t="s">
        <v>63</v>
      </c>
      <c r="D109" s="3">
        <v>0.87350000000000005</v>
      </c>
      <c r="E109" s="3">
        <v>0</v>
      </c>
      <c r="F109" s="3">
        <v>0.88349999999999995</v>
      </c>
      <c r="G109" s="4">
        <v>43248</v>
      </c>
      <c r="H109" s="4">
        <v>43250</v>
      </c>
      <c r="I109" s="3" t="s">
        <v>64</v>
      </c>
      <c r="J109" s="3">
        <v>0</v>
      </c>
    </row>
    <row r="110" spans="1:10" x14ac:dyDescent="0.25">
      <c r="A110" s="3" t="s">
        <v>48</v>
      </c>
      <c r="B110" s="5" t="s">
        <v>38</v>
      </c>
      <c r="C110" s="3" t="s">
        <v>16</v>
      </c>
      <c r="D110" s="3">
        <v>1.2344999999999999</v>
      </c>
      <c r="E110" s="3">
        <v>1.1499999999999999</v>
      </c>
      <c r="F110" s="3">
        <v>1.19</v>
      </c>
      <c r="G110" s="4">
        <v>43207</v>
      </c>
      <c r="H110" s="4">
        <v>43249</v>
      </c>
      <c r="I110" s="3" t="s">
        <v>148</v>
      </c>
      <c r="J110" s="3">
        <v>771</v>
      </c>
    </row>
    <row r="111" spans="1:10" x14ac:dyDescent="0.25">
      <c r="A111" s="3" t="s">
        <v>140</v>
      </c>
      <c r="B111" s="5" t="s">
        <v>149</v>
      </c>
      <c r="C111" s="3" t="s">
        <v>63</v>
      </c>
      <c r="D111" s="3">
        <v>1.3105</v>
      </c>
      <c r="E111" s="3">
        <v>1.18</v>
      </c>
      <c r="F111" s="3">
        <v>1.33</v>
      </c>
      <c r="G111" s="4">
        <v>43245</v>
      </c>
      <c r="H111" s="4">
        <v>43249</v>
      </c>
      <c r="I111" s="3" t="s">
        <v>64</v>
      </c>
      <c r="J111" s="3">
        <v>0</v>
      </c>
    </row>
    <row r="112" spans="1:10" x14ac:dyDescent="0.25">
      <c r="A112" s="3" t="s">
        <v>144</v>
      </c>
      <c r="B112" s="5" t="s">
        <v>59</v>
      </c>
      <c r="C112" s="3" t="s">
        <v>16</v>
      </c>
      <c r="D112" s="3">
        <v>128.75</v>
      </c>
      <c r="E112" s="3">
        <v>125.82</v>
      </c>
      <c r="F112" s="3">
        <v>130.5</v>
      </c>
      <c r="G112" s="4">
        <v>43243</v>
      </c>
      <c r="H112" s="4">
        <v>43249</v>
      </c>
      <c r="I112" s="3" t="s">
        <v>150</v>
      </c>
      <c r="J112" s="3">
        <v>293</v>
      </c>
    </row>
    <row r="113" spans="1:10" x14ac:dyDescent="0.25">
      <c r="A113" s="3" t="s">
        <v>48</v>
      </c>
      <c r="B113" s="5" t="s">
        <v>11</v>
      </c>
      <c r="C113" s="3" t="s">
        <v>16</v>
      </c>
      <c r="D113" s="3">
        <v>1.1779999999999999</v>
      </c>
      <c r="E113" s="3">
        <v>1.1579999999999999</v>
      </c>
      <c r="F113" s="3">
        <v>1.1735</v>
      </c>
      <c r="G113" s="4">
        <v>43231</v>
      </c>
      <c r="H113" s="4">
        <v>43249</v>
      </c>
      <c r="I113" s="3" t="s">
        <v>151</v>
      </c>
      <c r="J113" s="3">
        <v>200</v>
      </c>
    </row>
    <row r="114" spans="1:10" x14ac:dyDescent="0.25">
      <c r="A114" s="3" t="s">
        <v>140</v>
      </c>
      <c r="B114" s="5" t="s">
        <v>32</v>
      </c>
      <c r="C114" s="3" t="s">
        <v>71</v>
      </c>
      <c r="D114" s="3">
        <v>1.2649999999999999</v>
      </c>
      <c r="E114" s="3">
        <v>1.31</v>
      </c>
      <c r="F114" s="3">
        <v>1.2509999999999999</v>
      </c>
      <c r="G114" s="4">
        <v>43231</v>
      </c>
      <c r="H114" s="4">
        <v>43245</v>
      </c>
      <c r="I114" s="3" t="s">
        <v>64</v>
      </c>
      <c r="J114" s="3">
        <v>0</v>
      </c>
    </row>
    <row r="115" spans="1:10" x14ac:dyDescent="0.25">
      <c r="A115" s="3" t="s">
        <v>27</v>
      </c>
      <c r="B115" s="5" t="s">
        <v>11</v>
      </c>
      <c r="C115" s="3" t="s">
        <v>71</v>
      </c>
      <c r="D115" s="3">
        <v>0.749</v>
      </c>
      <c r="E115" s="3">
        <v>0</v>
      </c>
      <c r="F115" s="3">
        <v>0.73899999999999999</v>
      </c>
      <c r="G115" s="4">
        <v>43243</v>
      </c>
      <c r="H115" s="4">
        <v>43244</v>
      </c>
      <c r="I115" s="3" t="s">
        <v>64</v>
      </c>
      <c r="J115" s="3">
        <v>0</v>
      </c>
    </row>
    <row r="116" spans="1:10" x14ac:dyDescent="0.25">
      <c r="A116" s="3" t="s">
        <v>20</v>
      </c>
      <c r="B116" s="5" t="s">
        <v>94</v>
      </c>
      <c r="C116" s="3" t="s">
        <v>16</v>
      </c>
      <c r="D116" s="3">
        <v>1.1964999999999999</v>
      </c>
      <c r="E116" s="3">
        <v>1.1499999999999999</v>
      </c>
      <c r="F116" s="3">
        <v>1.165</v>
      </c>
      <c r="G116" s="4">
        <v>43227</v>
      </c>
      <c r="H116" s="4">
        <v>43243</v>
      </c>
      <c r="I116" s="3" t="s">
        <v>152</v>
      </c>
      <c r="J116" s="3">
        <v>315</v>
      </c>
    </row>
    <row r="117" spans="1:10" x14ac:dyDescent="0.25">
      <c r="A117" s="3" t="s">
        <v>18</v>
      </c>
      <c r="B117" s="5" t="s">
        <v>50</v>
      </c>
      <c r="C117" s="3" t="s">
        <v>12</v>
      </c>
      <c r="D117" s="3">
        <v>109.25</v>
      </c>
      <c r="E117" s="3">
        <v>112.3</v>
      </c>
      <c r="F117" s="3">
        <v>110.25</v>
      </c>
      <c r="G117" s="4">
        <v>43231</v>
      </c>
      <c r="H117" s="4">
        <v>43243</v>
      </c>
      <c r="I117" s="3" t="s">
        <v>153</v>
      </c>
      <c r="J117" s="3">
        <v>100</v>
      </c>
    </row>
    <row r="118" spans="1:10" x14ac:dyDescent="0.25">
      <c r="A118" s="3" t="s">
        <v>27</v>
      </c>
      <c r="B118" s="5" t="s">
        <v>11</v>
      </c>
      <c r="C118" s="3" t="s">
        <v>12</v>
      </c>
      <c r="D118" s="3">
        <v>0.749</v>
      </c>
      <c r="E118" s="3">
        <v>0.76500000000000001</v>
      </c>
      <c r="F118" s="3">
        <v>0.75549999999999995</v>
      </c>
      <c r="G118" s="4">
        <v>43230</v>
      </c>
      <c r="H118" s="4">
        <v>43243</v>
      </c>
      <c r="I118" s="3" t="s">
        <v>154</v>
      </c>
      <c r="J118" s="3">
        <v>65</v>
      </c>
    </row>
    <row r="119" spans="1:10" x14ac:dyDescent="0.25">
      <c r="A119" s="3" t="s">
        <v>140</v>
      </c>
      <c r="B119" s="5" t="s">
        <v>50</v>
      </c>
      <c r="C119" s="3" t="s">
        <v>12</v>
      </c>
      <c r="D119" s="3">
        <v>1.2849999999999999</v>
      </c>
      <c r="E119" s="3">
        <v>1.3115000000000001</v>
      </c>
      <c r="F119" s="3">
        <v>1.2749999999999999</v>
      </c>
      <c r="G119" s="4">
        <v>43242</v>
      </c>
      <c r="H119" s="4">
        <v>43242</v>
      </c>
      <c r="I119" s="3" t="s">
        <v>155</v>
      </c>
      <c r="J119" s="3">
        <v>-100</v>
      </c>
    </row>
    <row r="120" spans="1:10" x14ac:dyDescent="0.25">
      <c r="A120" s="3" t="s">
        <v>57</v>
      </c>
      <c r="B120" s="5" t="s">
        <v>11</v>
      </c>
      <c r="C120" s="3" t="s">
        <v>16</v>
      </c>
      <c r="D120" s="3">
        <v>0.875</v>
      </c>
      <c r="E120" s="3">
        <v>0.86499999999999999</v>
      </c>
      <c r="F120" s="3">
        <v>0.87849999999999995</v>
      </c>
      <c r="G120" s="4">
        <v>43235</v>
      </c>
      <c r="H120" s="4">
        <v>43242</v>
      </c>
      <c r="I120" s="3" t="s">
        <v>156</v>
      </c>
      <c r="J120" s="3">
        <v>-35</v>
      </c>
    </row>
    <row r="121" spans="1:10" x14ac:dyDescent="0.25">
      <c r="A121" s="3" t="s">
        <v>10</v>
      </c>
      <c r="B121" s="5" t="s">
        <v>11</v>
      </c>
      <c r="C121" s="3" t="s">
        <v>16</v>
      </c>
      <c r="D121" s="3">
        <v>1.3205</v>
      </c>
      <c r="E121" s="3">
        <v>1.302</v>
      </c>
      <c r="F121" s="3">
        <v>1.3320000000000001</v>
      </c>
      <c r="G121" s="4">
        <v>43284</v>
      </c>
      <c r="H121" s="4">
        <v>43290</v>
      </c>
      <c r="I121" s="3" t="s">
        <v>157</v>
      </c>
      <c r="J121" s="3">
        <v>-115</v>
      </c>
    </row>
    <row r="122" spans="1:10" x14ac:dyDescent="0.25">
      <c r="A122" s="3" t="s">
        <v>117</v>
      </c>
      <c r="B122" s="5" t="s">
        <v>32</v>
      </c>
      <c r="C122" s="3" t="s">
        <v>16</v>
      </c>
      <c r="D122" s="3">
        <v>145.56</v>
      </c>
      <c r="E122" s="3">
        <v>140</v>
      </c>
      <c r="F122" s="3">
        <v>146.5</v>
      </c>
      <c r="G122" s="4">
        <v>43273</v>
      </c>
      <c r="H122" s="4">
        <v>43286</v>
      </c>
      <c r="I122" s="3" t="s">
        <v>158</v>
      </c>
      <c r="J122" s="3">
        <v>-94</v>
      </c>
    </row>
    <row r="123" spans="1:10" x14ac:dyDescent="0.25">
      <c r="A123" s="3" t="s">
        <v>18</v>
      </c>
      <c r="B123" s="5" t="s">
        <v>11</v>
      </c>
      <c r="C123" s="3" t="s">
        <v>71</v>
      </c>
      <c r="D123" s="3">
        <v>109.8</v>
      </c>
      <c r="E123" s="3">
        <v>0</v>
      </c>
      <c r="F123" s="3">
        <v>108.8</v>
      </c>
      <c r="G123" s="4">
        <v>43283</v>
      </c>
      <c r="H123" s="4">
        <v>43285</v>
      </c>
      <c r="I123" s="3" t="s">
        <v>64</v>
      </c>
      <c r="J123" s="3">
        <v>0</v>
      </c>
    </row>
    <row r="124" spans="1:10" x14ac:dyDescent="0.25">
      <c r="A124" s="3" t="s">
        <v>48</v>
      </c>
      <c r="B124" s="5" t="s">
        <v>11</v>
      </c>
      <c r="C124" s="3" t="s">
        <v>71</v>
      </c>
      <c r="D124" s="3">
        <v>1.1399999999999999</v>
      </c>
      <c r="E124" s="3">
        <v>0</v>
      </c>
      <c r="F124" s="3">
        <v>1.1299999999999999</v>
      </c>
      <c r="G124" s="4">
        <v>43280</v>
      </c>
      <c r="H124" s="4">
        <v>43285</v>
      </c>
      <c r="I124" s="3" t="s">
        <v>64</v>
      </c>
      <c r="J124" s="3">
        <v>0</v>
      </c>
    </row>
    <row r="125" spans="1:10" x14ac:dyDescent="0.25">
      <c r="A125" s="3" t="s">
        <v>14</v>
      </c>
      <c r="B125" s="5" t="s">
        <v>50</v>
      </c>
      <c r="C125" s="3" t="s">
        <v>16</v>
      </c>
      <c r="D125" s="3">
        <v>81.150000000000006</v>
      </c>
      <c r="E125" s="3">
        <v>77.5</v>
      </c>
      <c r="F125" s="3">
        <v>82.1</v>
      </c>
      <c r="G125" s="4">
        <v>43279</v>
      </c>
      <c r="H125" s="4">
        <v>43283</v>
      </c>
      <c r="I125" s="3" t="s">
        <v>159</v>
      </c>
      <c r="J125" s="3">
        <v>-95</v>
      </c>
    </row>
    <row r="126" spans="1:10" x14ac:dyDescent="0.25">
      <c r="A126" s="3" t="s">
        <v>106</v>
      </c>
      <c r="B126" s="5" t="s">
        <v>69</v>
      </c>
      <c r="C126" s="3" t="s">
        <v>16</v>
      </c>
      <c r="D126" s="3">
        <v>84.95</v>
      </c>
      <c r="E126" s="3">
        <v>81</v>
      </c>
      <c r="F126" s="3">
        <v>83.95</v>
      </c>
      <c r="G126" s="4">
        <v>43264</v>
      </c>
      <c r="H126" s="4">
        <v>43280</v>
      </c>
      <c r="I126" s="3" t="s">
        <v>160</v>
      </c>
      <c r="J126" s="3">
        <v>100</v>
      </c>
    </row>
    <row r="127" spans="1:10" x14ac:dyDescent="0.25">
      <c r="A127" s="3" t="s">
        <v>144</v>
      </c>
      <c r="B127" s="5" t="s">
        <v>32</v>
      </c>
      <c r="C127" s="3" t="s">
        <v>16</v>
      </c>
      <c r="D127" s="3">
        <v>127.97</v>
      </c>
      <c r="E127" s="3">
        <v>122</v>
      </c>
      <c r="F127" s="3">
        <v>127.92</v>
      </c>
      <c r="G127" s="4">
        <v>43276</v>
      </c>
      <c r="H127" s="4">
        <v>43280</v>
      </c>
      <c r="I127" s="3" t="s">
        <v>161</v>
      </c>
      <c r="J127" s="3">
        <v>5</v>
      </c>
    </row>
    <row r="128" spans="1:10" x14ac:dyDescent="0.25">
      <c r="A128" s="3" t="s">
        <v>57</v>
      </c>
      <c r="B128" s="5" t="s">
        <v>11</v>
      </c>
      <c r="C128" s="3" t="s">
        <v>12</v>
      </c>
      <c r="D128" s="3">
        <v>0.876</v>
      </c>
      <c r="E128" s="3">
        <v>0.88549999999999995</v>
      </c>
      <c r="F128" s="3">
        <v>0.86990000000000001</v>
      </c>
      <c r="G128" s="4">
        <v>43252</v>
      </c>
      <c r="H128" s="4">
        <v>43279</v>
      </c>
      <c r="I128" s="3" t="s">
        <v>162</v>
      </c>
      <c r="J128" s="3">
        <v>95</v>
      </c>
    </row>
    <row r="129" spans="1:10" x14ac:dyDescent="0.25">
      <c r="A129" s="3" t="s">
        <v>57</v>
      </c>
      <c r="B129" s="5" t="s">
        <v>69</v>
      </c>
      <c r="C129" s="3" t="s">
        <v>16</v>
      </c>
      <c r="D129" s="3">
        <v>0.87450000000000006</v>
      </c>
      <c r="E129" s="3">
        <v>0.84</v>
      </c>
      <c r="F129" s="3">
        <v>0.88500000000000001</v>
      </c>
      <c r="G129" s="4">
        <v>43180</v>
      </c>
      <c r="H129" s="4">
        <v>43279</v>
      </c>
      <c r="I129" s="3" t="s">
        <v>163</v>
      </c>
      <c r="J129" s="3">
        <v>-105</v>
      </c>
    </row>
    <row r="130" spans="1:10" x14ac:dyDescent="0.25">
      <c r="A130" s="3" t="s">
        <v>10</v>
      </c>
      <c r="B130" s="5" t="s">
        <v>50</v>
      </c>
      <c r="C130" s="3" t="s">
        <v>12</v>
      </c>
      <c r="D130" s="3">
        <v>1.3245</v>
      </c>
      <c r="E130" s="3">
        <v>1.4524999999999999</v>
      </c>
      <c r="F130" s="3">
        <v>1.31</v>
      </c>
      <c r="G130" s="4">
        <v>43277</v>
      </c>
      <c r="H130" s="4">
        <v>43279</v>
      </c>
      <c r="I130" s="3" t="s">
        <v>164</v>
      </c>
      <c r="J130" s="3">
        <v>-145</v>
      </c>
    </row>
    <row r="131" spans="1:10" x14ac:dyDescent="0.25">
      <c r="A131" s="3" t="s">
        <v>48</v>
      </c>
      <c r="B131" s="5" t="s">
        <v>11</v>
      </c>
      <c r="C131" s="3" t="s">
        <v>16</v>
      </c>
      <c r="D131" s="3">
        <v>1.171</v>
      </c>
      <c r="E131" s="3">
        <v>1.155</v>
      </c>
      <c r="F131" s="3">
        <v>1.1779999999999999</v>
      </c>
      <c r="G131" s="4">
        <v>43273</v>
      </c>
      <c r="H131" s="4">
        <v>43278</v>
      </c>
      <c r="I131" s="3" t="s">
        <v>165</v>
      </c>
      <c r="J131" s="3">
        <v>160</v>
      </c>
    </row>
    <row r="132" spans="1:10" x14ac:dyDescent="0.25">
      <c r="A132" s="3" t="s">
        <v>10</v>
      </c>
      <c r="B132" s="5" t="s">
        <v>11</v>
      </c>
      <c r="C132" s="3" t="s">
        <v>12</v>
      </c>
      <c r="D132" s="3">
        <v>1.3214999999999999</v>
      </c>
      <c r="E132" s="3">
        <v>1.343</v>
      </c>
      <c r="F132" s="3">
        <v>1.3154999999999999</v>
      </c>
      <c r="G132" s="4">
        <v>43277</v>
      </c>
      <c r="H132" s="4">
        <v>43278</v>
      </c>
      <c r="I132" s="3" t="s">
        <v>166</v>
      </c>
      <c r="J132" s="3">
        <v>-60</v>
      </c>
    </row>
    <row r="133" spans="1:10" x14ac:dyDescent="0.25">
      <c r="A133" s="3" t="s">
        <v>18</v>
      </c>
      <c r="B133" s="5" t="s">
        <v>11</v>
      </c>
      <c r="C133" s="3" t="s">
        <v>16</v>
      </c>
      <c r="D133" s="3">
        <v>109.9</v>
      </c>
      <c r="E133" s="3">
        <v>108.8</v>
      </c>
      <c r="F133" s="3">
        <v>110.3</v>
      </c>
      <c r="G133" s="4">
        <v>43276</v>
      </c>
      <c r="H133" s="4">
        <v>43277</v>
      </c>
      <c r="I133" s="3" t="s">
        <v>167</v>
      </c>
      <c r="J133" s="3">
        <v>-21</v>
      </c>
    </row>
    <row r="134" spans="1:10" x14ac:dyDescent="0.25">
      <c r="A134" s="3" t="s">
        <v>10</v>
      </c>
      <c r="B134" s="5" t="s">
        <v>11</v>
      </c>
      <c r="C134" s="3" t="s">
        <v>12</v>
      </c>
      <c r="D134" s="3">
        <v>1.3225</v>
      </c>
      <c r="E134" s="3">
        <v>0</v>
      </c>
      <c r="F134" s="3">
        <v>1.3125</v>
      </c>
      <c r="G134" s="4">
        <v>43272</v>
      </c>
      <c r="H134" s="4">
        <v>43277</v>
      </c>
      <c r="I134" s="3" t="s">
        <v>168</v>
      </c>
      <c r="J134" s="3">
        <v>17</v>
      </c>
    </row>
    <row r="135" spans="1:10" x14ac:dyDescent="0.25">
      <c r="A135" s="3" t="s">
        <v>14</v>
      </c>
      <c r="B135" s="5" t="s">
        <v>32</v>
      </c>
      <c r="C135" s="3" t="s">
        <v>16</v>
      </c>
      <c r="D135" s="3">
        <v>82.21</v>
      </c>
      <c r="E135" s="3">
        <v>78</v>
      </c>
      <c r="F135" s="3">
        <v>82.01</v>
      </c>
      <c r="G135" s="4">
        <v>43269</v>
      </c>
      <c r="H135" s="4">
        <v>43273</v>
      </c>
      <c r="I135" s="3" t="s">
        <v>169</v>
      </c>
      <c r="J135" s="3">
        <v>41</v>
      </c>
    </row>
    <row r="136" spans="1:10" x14ac:dyDescent="0.25">
      <c r="A136" s="3" t="s">
        <v>27</v>
      </c>
      <c r="B136" s="5" t="s">
        <v>50</v>
      </c>
      <c r="C136" s="3" t="s">
        <v>16</v>
      </c>
      <c r="D136" s="3">
        <v>0.74429999999999996</v>
      </c>
      <c r="E136" s="3">
        <v>0.72250000000000003</v>
      </c>
      <c r="F136" s="3">
        <v>0.74199999999999999</v>
      </c>
      <c r="G136" s="4">
        <v>43269</v>
      </c>
      <c r="H136" s="4">
        <v>43273</v>
      </c>
      <c r="I136" s="3" t="s">
        <v>170</v>
      </c>
      <c r="J136" s="3">
        <v>23</v>
      </c>
    </row>
    <row r="137" spans="1:10" x14ac:dyDescent="0.25">
      <c r="A137" s="3" t="s">
        <v>171</v>
      </c>
      <c r="B137" s="5" t="s">
        <v>32</v>
      </c>
      <c r="C137" s="3" t="s">
        <v>16</v>
      </c>
      <c r="D137" s="3">
        <v>0.99399999999999999</v>
      </c>
      <c r="E137" s="3">
        <v>0.94</v>
      </c>
      <c r="F137" s="3">
        <v>1.0065</v>
      </c>
      <c r="G137" s="4">
        <v>43245</v>
      </c>
      <c r="H137" s="4">
        <v>43273</v>
      </c>
      <c r="I137" s="3" t="s">
        <v>172</v>
      </c>
      <c r="J137" s="3">
        <v>28</v>
      </c>
    </row>
    <row r="138" spans="1:10" x14ac:dyDescent="0.25">
      <c r="A138" s="3" t="s">
        <v>18</v>
      </c>
      <c r="B138" s="5" t="s">
        <v>32</v>
      </c>
      <c r="C138" s="3" t="s">
        <v>16</v>
      </c>
      <c r="D138" s="3">
        <v>110</v>
      </c>
      <c r="E138" s="3">
        <v>103</v>
      </c>
      <c r="F138" s="3">
        <v>111.5</v>
      </c>
      <c r="G138" s="4">
        <v>43245</v>
      </c>
      <c r="H138" s="4">
        <v>43273</v>
      </c>
      <c r="I138" s="3" t="s">
        <v>173</v>
      </c>
      <c r="J138" s="3">
        <v>10</v>
      </c>
    </row>
    <row r="139" spans="1:10" x14ac:dyDescent="0.25">
      <c r="A139" s="3" t="s">
        <v>18</v>
      </c>
      <c r="B139" s="5" t="s">
        <v>11</v>
      </c>
      <c r="C139" s="3" t="s">
        <v>12</v>
      </c>
      <c r="D139" s="3">
        <v>110.2</v>
      </c>
      <c r="E139" s="3">
        <v>111.3</v>
      </c>
      <c r="F139" s="3">
        <v>110.2</v>
      </c>
      <c r="G139" s="4">
        <v>43266</v>
      </c>
      <c r="H139" s="4">
        <v>43272</v>
      </c>
      <c r="I139" s="3" t="s">
        <v>174</v>
      </c>
      <c r="J139" s="3">
        <v>0</v>
      </c>
    </row>
    <row r="140" spans="1:10" x14ac:dyDescent="0.25">
      <c r="A140" s="3" t="s">
        <v>48</v>
      </c>
      <c r="B140" s="5" t="s">
        <v>11</v>
      </c>
      <c r="C140" s="3" t="s">
        <v>16</v>
      </c>
      <c r="D140" s="3">
        <v>1.1639999999999999</v>
      </c>
      <c r="E140" s="3">
        <v>1.1459999999999999</v>
      </c>
      <c r="F140" s="3">
        <v>1.1585000000000001</v>
      </c>
      <c r="G140" s="4">
        <v>43265</v>
      </c>
      <c r="H140" s="4">
        <v>43272</v>
      </c>
      <c r="I140" s="3" t="s">
        <v>175</v>
      </c>
      <c r="J140" s="3">
        <v>55</v>
      </c>
    </row>
    <row r="141" spans="1:10" x14ac:dyDescent="0.25">
      <c r="A141" s="3" t="s">
        <v>140</v>
      </c>
      <c r="B141" s="5" t="s">
        <v>149</v>
      </c>
      <c r="C141" s="3" t="s">
        <v>16</v>
      </c>
      <c r="D141" s="3">
        <v>1.3005</v>
      </c>
      <c r="E141" s="3">
        <v>1.18</v>
      </c>
      <c r="F141" s="3">
        <v>1.33</v>
      </c>
      <c r="G141" s="4">
        <v>43249</v>
      </c>
      <c r="H141" s="4">
        <v>43271</v>
      </c>
      <c r="I141" s="3" t="s">
        <v>176</v>
      </c>
      <c r="J141" s="3">
        <v>-295</v>
      </c>
    </row>
    <row r="142" spans="1:10" x14ac:dyDescent="0.25">
      <c r="A142" s="3" t="s">
        <v>10</v>
      </c>
      <c r="B142" s="5" t="s">
        <v>11</v>
      </c>
      <c r="C142" s="3" t="s">
        <v>12</v>
      </c>
      <c r="D142" s="3">
        <v>1.3268</v>
      </c>
      <c r="E142" s="3">
        <v>1.3465</v>
      </c>
      <c r="F142" s="3">
        <v>1.3180000000000001</v>
      </c>
      <c r="G142" s="4">
        <v>43267</v>
      </c>
      <c r="H142" s="4">
        <v>43270</v>
      </c>
      <c r="I142" s="3" t="s">
        <v>177</v>
      </c>
      <c r="J142" s="3">
        <v>-88</v>
      </c>
    </row>
    <row r="143" spans="1:10" x14ac:dyDescent="0.25">
      <c r="A143" s="3" t="s">
        <v>14</v>
      </c>
      <c r="B143" s="5" t="s">
        <v>38</v>
      </c>
      <c r="C143" s="3" t="s">
        <v>12</v>
      </c>
      <c r="D143" s="3">
        <v>83</v>
      </c>
      <c r="E143" s="3">
        <v>90</v>
      </c>
      <c r="F143" s="3">
        <v>81</v>
      </c>
      <c r="G143" s="4">
        <v>43210</v>
      </c>
      <c r="H143" s="4">
        <v>43270</v>
      </c>
      <c r="I143" s="3" t="s">
        <v>178</v>
      </c>
      <c r="J143" s="3">
        <v>-200</v>
      </c>
    </row>
    <row r="144" spans="1:10" x14ac:dyDescent="0.25">
      <c r="A144" s="3" t="s">
        <v>140</v>
      </c>
      <c r="B144" s="5" t="s">
        <v>50</v>
      </c>
      <c r="C144" s="3" t="s">
        <v>71</v>
      </c>
      <c r="D144" s="3">
        <v>1.29</v>
      </c>
      <c r="E144" s="3">
        <v>1.325</v>
      </c>
      <c r="F144" s="3">
        <v>1.2809999999999999</v>
      </c>
      <c r="G144" s="4">
        <v>43262</v>
      </c>
      <c r="H144" s="4">
        <v>43266</v>
      </c>
      <c r="I144" s="3" t="s">
        <v>64</v>
      </c>
      <c r="J144" s="3">
        <v>0</v>
      </c>
    </row>
    <row r="145" spans="1:10" x14ac:dyDescent="0.25">
      <c r="A145" s="3" t="s">
        <v>27</v>
      </c>
      <c r="B145" s="5" t="s">
        <v>50</v>
      </c>
      <c r="C145" s="3" t="s">
        <v>12</v>
      </c>
      <c r="D145" s="3">
        <v>0.76300000000000001</v>
      </c>
      <c r="E145" s="3">
        <v>0.8125</v>
      </c>
      <c r="F145" s="3">
        <v>0.74750000000000005</v>
      </c>
      <c r="G145" s="4">
        <v>43257</v>
      </c>
      <c r="H145" s="4">
        <v>43265</v>
      </c>
      <c r="I145" s="3" t="s">
        <v>179</v>
      </c>
      <c r="J145" s="3">
        <v>-155</v>
      </c>
    </row>
    <row r="146" spans="1:10" x14ac:dyDescent="0.25">
      <c r="A146" s="3" t="s">
        <v>18</v>
      </c>
      <c r="B146" s="5" t="s">
        <v>11</v>
      </c>
      <c r="C146" s="3" t="s">
        <v>16</v>
      </c>
      <c r="D146" s="3">
        <v>110.99</v>
      </c>
      <c r="E146" s="3">
        <v>109.5</v>
      </c>
      <c r="F146" s="3">
        <v>111.6</v>
      </c>
      <c r="G146" s="4">
        <v>43307</v>
      </c>
      <c r="H146" s="4">
        <v>43312</v>
      </c>
      <c r="I146" s="3" t="s">
        <v>180</v>
      </c>
      <c r="J146" s="3">
        <v>-61</v>
      </c>
    </row>
    <row r="147" spans="1:10" x14ac:dyDescent="0.25">
      <c r="A147" s="3" t="s">
        <v>57</v>
      </c>
      <c r="B147" s="5" t="s">
        <v>11</v>
      </c>
      <c r="C147" s="3" t="s">
        <v>16</v>
      </c>
      <c r="D147" s="3">
        <v>0.89270000000000005</v>
      </c>
      <c r="E147" s="3">
        <v>0.88249999999999995</v>
      </c>
      <c r="F147" s="3">
        <v>0.89149999999999996</v>
      </c>
      <c r="G147" s="4">
        <v>43301</v>
      </c>
      <c r="H147" s="4">
        <v>43311</v>
      </c>
      <c r="I147" s="3" t="s">
        <v>181</v>
      </c>
      <c r="J147" s="3">
        <v>12</v>
      </c>
    </row>
    <row r="148" spans="1:10" x14ac:dyDescent="0.25">
      <c r="A148" s="3" t="s">
        <v>48</v>
      </c>
      <c r="B148" s="5" t="s">
        <v>11</v>
      </c>
      <c r="C148" s="3" t="s">
        <v>16</v>
      </c>
      <c r="D148" s="3">
        <v>1.1695</v>
      </c>
      <c r="E148" s="3">
        <v>1.1585000000000001</v>
      </c>
      <c r="F148" s="3">
        <v>1.1695</v>
      </c>
      <c r="G148" s="4">
        <v>43305</v>
      </c>
      <c r="H148" s="4">
        <v>43311</v>
      </c>
      <c r="I148" s="3" t="s">
        <v>182</v>
      </c>
      <c r="J148" s="3">
        <v>0</v>
      </c>
    </row>
    <row r="149" spans="1:10" x14ac:dyDescent="0.25">
      <c r="A149" s="3" t="s">
        <v>23</v>
      </c>
      <c r="B149" s="5" t="s">
        <v>50</v>
      </c>
      <c r="C149" s="3" t="s">
        <v>16</v>
      </c>
      <c r="D149" s="3">
        <v>1.0891999999999999</v>
      </c>
      <c r="E149" s="3">
        <v>1.0649999999999999</v>
      </c>
      <c r="F149" s="3">
        <v>1.101</v>
      </c>
      <c r="G149" s="4">
        <v>43304</v>
      </c>
      <c r="H149" s="4">
        <v>43308</v>
      </c>
      <c r="I149" s="3" t="s">
        <v>183</v>
      </c>
      <c r="J149" s="3">
        <v>1</v>
      </c>
    </row>
    <row r="150" spans="1:10" x14ac:dyDescent="0.25">
      <c r="A150" s="3" t="s">
        <v>48</v>
      </c>
      <c r="B150" s="5" t="s">
        <v>11</v>
      </c>
      <c r="C150" s="3" t="s">
        <v>16</v>
      </c>
      <c r="D150" s="3">
        <v>1.1675</v>
      </c>
      <c r="E150" s="3">
        <v>1.151</v>
      </c>
      <c r="F150" s="3">
        <v>1.175</v>
      </c>
      <c r="G150" s="4">
        <v>43300</v>
      </c>
      <c r="H150" s="4">
        <v>43304</v>
      </c>
      <c r="I150" s="3" t="s">
        <v>184</v>
      </c>
      <c r="J150" s="3">
        <v>-75</v>
      </c>
    </row>
    <row r="151" spans="1:10" x14ac:dyDescent="0.25">
      <c r="A151" s="3" t="s">
        <v>18</v>
      </c>
      <c r="B151" s="5" t="s">
        <v>11</v>
      </c>
      <c r="C151" s="3" t="s">
        <v>12</v>
      </c>
      <c r="D151" s="3">
        <v>111.4</v>
      </c>
      <c r="E151" s="3">
        <v>112.9</v>
      </c>
      <c r="F151" s="3">
        <v>110.89</v>
      </c>
      <c r="G151" s="4">
        <v>43300</v>
      </c>
      <c r="H151" s="4">
        <v>43304</v>
      </c>
      <c r="I151" s="3" t="s">
        <v>185</v>
      </c>
      <c r="J151" s="3">
        <v>-51</v>
      </c>
    </row>
    <row r="152" spans="1:10" x14ac:dyDescent="0.25">
      <c r="A152" s="3" t="s">
        <v>18</v>
      </c>
      <c r="B152" s="5" t="s">
        <v>41</v>
      </c>
      <c r="C152" s="3" t="s">
        <v>12</v>
      </c>
      <c r="D152" s="3">
        <v>112.28</v>
      </c>
      <c r="E152" s="3">
        <v>113.4</v>
      </c>
      <c r="F152" s="3">
        <v>111.5</v>
      </c>
      <c r="G152" s="4">
        <v>43293</v>
      </c>
      <c r="H152" s="4">
        <v>43301</v>
      </c>
      <c r="I152" s="3" t="s">
        <v>186</v>
      </c>
      <c r="J152" s="3">
        <v>-78</v>
      </c>
    </row>
    <row r="153" spans="1:10" x14ac:dyDescent="0.25">
      <c r="A153" s="3" t="s">
        <v>18</v>
      </c>
      <c r="B153" s="5" t="s">
        <v>149</v>
      </c>
      <c r="C153" s="3" t="s">
        <v>12</v>
      </c>
      <c r="D153" s="3">
        <v>112.32</v>
      </c>
      <c r="E153" s="3">
        <v>115</v>
      </c>
      <c r="F153" s="3">
        <v>111.5</v>
      </c>
      <c r="G153" s="4">
        <v>43297</v>
      </c>
      <c r="H153" s="4">
        <v>43301</v>
      </c>
      <c r="I153" s="3" t="s">
        <v>187</v>
      </c>
      <c r="J153" s="3">
        <v>-82</v>
      </c>
    </row>
    <row r="154" spans="1:10" x14ac:dyDescent="0.25">
      <c r="A154" s="3" t="s">
        <v>48</v>
      </c>
      <c r="B154" s="5" t="s">
        <v>11</v>
      </c>
      <c r="C154" s="3" t="s">
        <v>16</v>
      </c>
      <c r="D154" s="3">
        <v>1.165</v>
      </c>
      <c r="E154" s="3">
        <v>0</v>
      </c>
      <c r="F154" s="3">
        <v>1.175</v>
      </c>
      <c r="G154" s="4">
        <v>43299</v>
      </c>
      <c r="H154" s="4">
        <v>43300</v>
      </c>
      <c r="I154" s="3" t="s">
        <v>188</v>
      </c>
      <c r="J154" s="3">
        <v>1</v>
      </c>
    </row>
    <row r="155" spans="1:10" x14ac:dyDescent="0.25">
      <c r="A155" s="3" t="s">
        <v>18</v>
      </c>
      <c r="B155" s="5" t="s">
        <v>50</v>
      </c>
      <c r="C155" s="3" t="s">
        <v>12</v>
      </c>
      <c r="D155" s="3">
        <v>112.32</v>
      </c>
      <c r="E155" s="3">
        <v>114.25</v>
      </c>
      <c r="F155" s="3">
        <v>112.42</v>
      </c>
      <c r="G155" s="4">
        <v>43297</v>
      </c>
      <c r="H155" s="4">
        <v>43300</v>
      </c>
      <c r="I155" s="3" t="s">
        <v>189</v>
      </c>
      <c r="J155" s="3">
        <v>10</v>
      </c>
    </row>
    <row r="156" spans="1:10" x14ac:dyDescent="0.25">
      <c r="A156" s="3" t="s">
        <v>48</v>
      </c>
      <c r="B156" s="5" t="s">
        <v>11</v>
      </c>
      <c r="C156" s="3" t="s">
        <v>16</v>
      </c>
      <c r="D156" s="3">
        <v>1.1695</v>
      </c>
      <c r="E156" s="3">
        <v>1.1585000000000001</v>
      </c>
      <c r="F156" s="3">
        <v>1.1745000000000001</v>
      </c>
      <c r="G156" s="4">
        <v>43293</v>
      </c>
      <c r="H156" s="4">
        <v>43298</v>
      </c>
      <c r="I156" s="3" t="s">
        <v>190</v>
      </c>
      <c r="J156" s="3">
        <v>-26</v>
      </c>
    </row>
    <row r="157" spans="1:10" x14ac:dyDescent="0.25">
      <c r="A157" s="3" t="s">
        <v>10</v>
      </c>
      <c r="B157" s="5" t="s">
        <v>11</v>
      </c>
      <c r="C157" s="3" t="s">
        <v>16</v>
      </c>
      <c r="D157" s="3">
        <v>1.3172999999999999</v>
      </c>
      <c r="E157" s="3">
        <v>1.3055000000000001</v>
      </c>
      <c r="F157" s="3">
        <v>1.3265</v>
      </c>
      <c r="G157" s="4">
        <v>43294</v>
      </c>
      <c r="H157" s="4">
        <v>43297</v>
      </c>
      <c r="I157" s="3" t="s">
        <v>191</v>
      </c>
      <c r="J157" s="3">
        <v>-92</v>
      </c>
    </row>
    <row r="158" spans="1:10" x14ac:dyDescent="0.25">
      <c r="A158" s="3" t="s">
        <v>45</v>
      </c>
      <c r="B158" s="5" t="s">
        <v>46</v>
      </c>
      <c r="C158" s="3" t="s">
        <v>16</v>
      </c>
      <c r="D158" s="3">
        <v>1.738</v>
      </c>
      <c r="E158" s="3">
        <v>1.7</v>
      </c>
      <c r="F158" s="3">
        <v>1.7549999999999999</v>
      </c>
      <c r="G158" s="4">
        <v>43280</v>
      </c>
      <c r="H158" s="4">
        <v>43293</v>
      </c>
      <c r="I158" s="3" t="s">
        <v>192</v>
      </c>
      <c r="J158" s="3">
        <v>1</v>
      </c>
    </row>
    <row r="159" spans="1:10" x14ac:dyDescent="0.25">
      <c r="A159" s="3" t="s">
        <v>20</v>
      </c>
      <c r="B159" s="5" t="s">
        <v>32</v>
      </c>
      <c r="C159" s="3" t="s">
        <v>16</v>
      </c>
      <c r="D159" s="3">
        <v>1.1506000000000001</v>
      </c>
      <c r="E159" s="3">
        <v>1.1200000000000001</v>
      </c>
      <c r="F159" s="3">
        <v>1.1659999999999999</v>
      </c>
      <c r="G159" s="4">
        <v>43273</v>
      </c>
      <c r="H159" s="4">
        <v>43293</v>
      </c>
      <c r="I159" s="3" t="s">
        <v>193</v>
      </c>
      <c r="J159" s="3">
        <v>-154</v>
      </c>
    </row>
    <row r="160" spans="1:10" x14ac:dyDescent="0.25">
      <c r="A160" s="3" t="s">
        <v>18</v>
      </c>
      <c r="B160" s="5" t="s">
        <v>24</v>
      </c>
      <c r="C160" s="3" t="s">
        <v>16</v>
      </c>
      <c r="D160" s="3">
        <v>110</v>
      </c>
      <c r="E160" s="3">
        <v>105</v>
      </c>
      <c r="F160" s="3">
        <v>112.1</v>
      </c>
      <c r="G160" s="4">
        <v>43245</v>
      </c>
      <c r="H160" s="4">
        <v>43292</v>
      </c>
      <c r="I160" s="3" t="s">
        <v>194</v>
      </c>
      <c r="J160" s="3">
        <v>-210</v>
      </c>
    </row>
    <row r="161" spans="1:10" x14ac:dyDescent="0.25">
      <c r="A161" s="3" t="s">
        <v>48</v>
      </c>
      <c r="B161" s="5" t="s">
        <v>11</v>
      </c>
      <c r="C161" s="3" t="s">
        <v>12</v>
      </c>
      <c r="D161" s="3">
        <v>1.1719999999999999</v>
      </c>
      <c r="E161" s="3">
        <v>1.1839999999999999</v>
      </c>
      <c r="F161" s="3">
        <v>1.1675</v>
      </c>
      <c r="G161" s="4">
        <v>43292</v>
      </c>
      <c r="H161" s="4">
        <v>43292</v>
      </c>
      <c r="I161" s="3" t="s">
        <v>195</v>
      </c>
      <c r="J161" s="3">
        <v>-45</v>
      </c>
    </row>
    <row r="162" spans="1:10" x14ac:dyDescent="0.25">
      <c r="A162" s="3" t="s">
        <v>144</v>
      </c>
      <c r="B162" s="5" t="s">
        <v>15</v>
      </c>
      <c r="C162" s="3" t="s">
        <v>16</v>
      </c>
      <c r="D162" s="3">
        <v>129</v>
      </c>
      <c r="E162" s="3">
        <v>124.62</v>
      </c>
      <c r="F162" s="3">
        <v>130.87</v>
      </c>
      <c r="G162" s="4">
        <v>43262</v>
      </c>
      <c r="H162" s="4">
        <v>43292</v>
      </c>
      <c r="I162" s="3" t="s">
        <v>196</v>
      </c>
      <c r="J162" s="3">
        <v>-187</v>
      </c>
    </row>
    <row r="163" spans="1:10" x14ac:dyDescent="0.25">
      <c r="A163" s="3" t="s">
        <v>48</v>
      </c>
      <c r="B163" s="5" t="s">
        <v>11</v>
      </c>
      <c r="C163" s="3" t="s">
        <v>63</v>
      </c>
      <c r="D163" s="3">
        <v>1.177</v>
      </c>
      <c r="E163" s="3">
        <v>0</v>
      </c>
      <c r="F163" s="3">
        <v>1.1870000000000001</v>
      </c>
      <c r="G163" s="4">
        <v>43290</v>
      </c>
      <c r="H163" s="4">
        <v>43292</v>
      </c>
      <c r="I163" s="3" t="s">
        <v>64</v>
      </c>
      <c r="J163" s="3">
        <v>0</v>
      </c>
    </row>
    <row r="164" spans="1:10" x14ac:dyDescent="0.25">
      <c r="A164" s="3" t="s">
        <v>66</v>
      </c>
      <c r="B164" s="5" t="s">
        <v>26</v>
      </c>
      <c r="C164" s="3" t="s">
        <v>12</v>
      </c>
      <c r="D164" s="3">
        <v>1.5495000000000001</v>
      </c>
      <c r="E164" s="3">
        <v>1.619</v>
      </c>
      <c r="F164" s="3">
        <v>1.57</v>
      </c>
      <c r="G164" s="4">
        <v>43259</v>
      </c>
      <c r="H164" s="4">
        <v>43291</v>
      </c>
      <c r="I164" s="3" t="s">
        <v>197</v>
      </c>
      <c r="J164" s="3">
        <v>205</v>
      </c>
    </row>
    <row r="165" spans="1:10" x14ac:dyDescent="0.25">
      <c r="A165" s="3" t="s">
        <v>27</v>
      </c>
      <c r="B165" s="5" t="s">
        <v>11</v>
      </c>
      <c r="C165" s="3" t="s">
        <v>71</v>
      </c>
      <c r="D165" s="3">
        <v>0.74250000000000005</v>
      </c>
      <c r="E165" s="3">
        <v>0</v>
      </c>
      <c r="F165" s="3">
        <v>0.73250000000000004</v>
      </c>
      <c r="G165" s="4">
        <v>43290</v>
      </c>
      <c r="H165" s="4">
        <v>43291</v>
      </c>
      <c r="I165" s="3" t="s">
        <v>64</v>
      </c>
      <c r="J165" s="3">
        <v>0</v>
      </c>
    </row>
    <row r="166" spans="1:10" x14ac:dyDescent="0.25">
      <c r="A166" s="3" t="s">
        <v>18</v>
      </c>
      <c r="B166" s="5" t="s">
        <v>11</v>
      </c>
      <c r="C166" s="3" t="s">
        <v>16</v>
      </c>
      <c r="D166" s="3">
        <v>110.65</v>
      </c>
      <c r="E166" s="3">
        <v>109.7</v>
      </c>
      <c r="F166" s="3">
        <v>111.05</v>
      </c>
      <c r="G166" s="4">
        <v>43285</v>
      </c>
      <c r="H166" s="4">
        <v>43291</v>
      </c>
      <c r="I166" s="3" t="s">
        <v>198</v>
      </c>
      <c r="J166" s="3">
        <v>-40</v>
      </c>
    </row>
    <row r="167" spans="1:10" x14ac:dyDescent="0.25">
      <c r="A167" s="3" t="s">
        <v>48</v>
      </c>
      <c r="B167" s="5" t="s">
        <v>11</v>
      </c>
      <c r="C167" s="3" t="s">
        <v>12</v>
      </c>
      <c r="D167" s="3">
        <v>1.1625000000000001</v>
      </c>
      <c r="E167" s="3">
        <v>1.1815</v>
      </c>
      <c r="F167" s="3">
        <v>1.1745000000000001</v>
      </c>
      <c r="G167" s="4">
        <v>43283</v>
      </c>
      <c r="H167" s="4">
        <v>43290</v>
      </c>
      <c r="I167" s="3" t="s">
        <v>199</v>
      </c>
      <c r="J167" s="3">
        <v>120</v>
      </c>
    </row>
    <row r="168" spans="1:10" ht="22.5" x14ac:dyDescent="0.25">
      <c r="A168" s="3" t="s">
        <v>27</v>
      </c>
      <c r="B168" s="5" t="s">
        <v>11</v>
      </c>
      <c r="C168" s="3" t="s">
        <v>16</v>
      </c>
      <c r="D168" s="3">
        <v>0.74099999999999999</v>
      </c>
      <c r="E168" s="3">
        <v>0.71699999999999997</v>
      </c>
      <c r="F168" s="3">
        <v>0.748</v>
      </c>
      <c r="G168" s="4">
        <v>43265</v>
      </c>
      <c r="H168" s="4">
        <v>43290</v>
      </c>
      <c r="I168" s="3" t="s">
        <v>200</v>
      </c>
      <c r="J168" s="3">
        <v>-70</v>
      </c>
    </row>
    <row r="169" spans="1:10" x14ac:dyDescent="0.25">
      <c r="A169" s="3" t="s">
        <v>10</v>
      </c>
      <c r="B169" s="5" t="s">
        <v>11</v>
      </c>
      <c r="C169" s="3" t="s">
        <v>16</v>
      </c>
      <c r="D169" s="3">
        <v>0</v>
      </c>
      <c r="E169" s="3">
        <v>0</v>
      </c>
      <c r="F169" s="3">
        <v>0</v>
      </c>
      <c r="G169" s="4">
        <v>43282</v>
      </c>
      <c r="H169" s="4">
        <v>43290</v>
      </c>
      <c r="I169" s="3" t="s">
        <v>157</v>
      </c>
      <c r="J169" s="3">
        <v>-115</v>
      </c>
    </row>
    <row r="170" spans="1:10" x14ac:dyDescent="0.25">
      <c r="A170" s="3" t="s">
        <v>27</v>
      </c>
      <c r="B170" s="5" t="s">
        <v>32</v>
      </c>
      <c r="C170" s="3" t="s">
        <v>16</v>
      </c>
      <c r="D170" s="3">
        <v>0.74399999999999999</v>
      </c>
      <c r="E170" s="3">
        <v>0.68</v>
      </c>
      <c r="F170" s="3">
        <v>0.745</v>
      </c>
      <c r="G170" s="4">
        <v>43273</v>
      </c>
      <c r="H170" s="4">
        <v>43290</v>
      </c>
      <c r="I170" s="3" t="s">
        <v>201</v>
      </c>
      <c r="J170" s="3">
        <v>-10</v>
      </c>
    </row>
    <row r="171" spans="1:10" x14ac:dyDescent="0.25">
      <c r="A171" s="3" t="s">
        <v>27</v>
      </c>
      <c r="B171" s="5" t="s">
        <v>15</v>
      </c>
      <c r="C171" s="3" t="s">
        <v>16</v>
      </c>
      <c r="D171" s="3">
        <v>0.73129999999999995</v>
      </c>
      <c r="E171" s="3">
        <v>0.71699999999999997</v>
      </c>
      <c r="F171" s="3">
        <v>0.73099999999999998</v>
      </c>
      <c r="G171" s="4">
        <v>43332</v>
      </c>
      <c r="H171" s="4">
        <v>43336</v>
      </c>
      <c r="I171" s="3" t="s">
        <v>202</v>
      </c>
      <c r="J171" s="3">
        <v>3</v>
      </c>
    </row>
    <row r="172" spans="1:10" x14ac:dyDescent="0.25">
      <c r="A172" s="3" t="s">
        <v>57</v>
      </c>
      <c r="B172" s="5" t="s">
        <v>11</v>
      </c>
      <c r="C172" s="3" t="s">
        <v>16</v>
      </c>
      <c r="D172" s="3">
        <v>0.89549999999999996</v>
      </c>
      <c r="E172" s="3">
        <v>0.88400000000000001</v>
      </c>
      <c r="F172" s="3">
        <v>0.90049999999999997</v>
      </c>
      <c r="G172" s="4">
        <v>43325</v>
      </c>
      <c r="H172" s="4">
        <v>43335</v>
      </c>
      <c r="I172" s="3" t="s">
        <v>203</v>
      </c>
      <c r="J172" s="3">
        <v>-50</v>
      </c>
    </row>
    <row r="173" spans="1:10" x14ac:dyDescent="0.25">
      <c r="A173" s="3" t="s">
        <v>48</v>
      </c>
      <c r="B173" s="5" t="s">
        <v>32</v>
      </c>
      <c r="C173" s="3" t="s">
        <v>12</v>
      </c>
      <c r="D173" s="3">
        <v>1.135</v>
      </c>
      <c r="E173" s="3">
        <v>1.1619999999999999</v>
      </c>
      <c r="F173" s="3">
        <v>1.1599999999999999</v>
      </c>
      <c r="G173" s="4">
        <v>43328</v>
      </c>
      <c r="H173" s="4">
        <v>43334</v>
      </c>
      <c r="I173" s="3" t="s">
        <v>204</v>
      </c>
      <c r="J173" s="3">
        <v>270</v>
      </c>
    </row>
    <row r="174" spans="1:10" x14ac:dyDescent="0.25">
      <c r="A174" s="3" t="s">
        <v>100</v>
      </c>
      <c r="B174" s="5" t="s">
        <v>50</v>
      </c>
      <c r="C174" s="3" t="s">
        <v>16</v>
      </c>
      <c r="D174" s="3">
        <v>1.4941</v>
      </c>
      <c r="E174" s="3">
        <v>1.38</v>
      </c>
      <c r="F174" s="3">
        <v>1.51</v>
      </c>
      <c r="G174" s="4">
        <v>43332</v>
      </c>
      <c r="H174" s="4">
        <v>43333</v>
      </c>
      <c r="I174" s="3" t="s">
        <v>205</v>
      </c>
      <c r="J174" s="3">
        <v>-159</v>
      </c>
    </row>
    <row r="175" spans="1:10" x14ac:dyDescent="0.25">
      <c r="A175" s="3" t="s">
        <v>48</v>
      </c>
      <c r="B175" s="5" t="s">
        <v>11</v>
      </c>
      <c r="C175" s="3" t="s">
        <v>16</v>
      </c>
      <c r="D175" s="3">
        <v>1.1425000000000001</v>
      </c>
      <c r="E175" s="3">
        <v>1.1265000000000001</v>
      </c>
      <c r="F175" s="3">
        <v>1.1545000000000001</v>
      </c>
      <c r="G175" s="4">
        <v>43314</v>
      </c>
      <c r="H175" s="4">
        <v>43333</v>
      </c>
      <c r="I175" s="3" t="s">
        <v>206</v>
      </c>
      <c r="J175" s="3">
        <v>-120</v>
      </c>
    </row>
    <row r="176" spans="1:10" x14ac:dyDescent="0.25">
      <c r="A176" s="3" t="s">
        <v>27</v>
      </c>
      <c r="B176" s="5" t="s">
        <v>11</v>
      </c>
      <c r="C176" s="3" t="s">
        <v>16</v>
      </c>
      <c r="D176" s="3">
        <v>0.72650000000000003</v>
      </c>
      <c r="E176" s="3">
        <v>0.71099999999999997</v>
      </c>
      <c r="F176" s="3">
        <v>0.73350000000000004</v>
      </c>
      <c r="G176" s="4">
        <v>43322</v>
      </c>
      <c r="H176" s="4">
        <v>43332</v>
      </c>
      <c r="I176" s="3" t="s">
        <v>207</v>
      </c>
      <c r="J176" s="3">
        <v>-70</v>
      </c>
    </row>
    <row r="177" spans="1:10" x14ac:dyDescent="0.25">
      <c r="A177" s="3" t="s">
        <v>48</v>
      </c>
      <c r="B177" s="5" t="s">
        <v>50</v>
      </c>
      <c r="C177" s="3" t="s">
        <v>16</v>
      </c>
      <c r="D177" s="3">
        <v>1.1375999999999999</v>
      </c>
      <c r="E177" s="3">
        <v>1.1100000000000001</v>
      </c>
      <c r="F177" s="3">
        <v>1.1525000000000001</v>
      </c>
      <c r="G177" s="4">
        <v>43325</v>
      </c>
      <c r="H177" s="4">
        <v>43328</v>
      </c>
      <c r="I177" s="3" t="s">
        <v>208</v>
      </c>
      <c r="J177" s="3">
        <v>2</v>
      </c>
    </row>
    <row r="178" spans="1:10" x14ac:dyDescent="0.25">
      <c r="A178" s="3" t="s">
        <v>140</v>
      </c>
      <c r="B178" s="5" t="s">
        <v>24</v>
      </c>
      <c r="C178" s="3" t="s">
        <v>12</v>
      </c>
      <c r="D178" s="3">
        <v>1.3049999999999999</v>
      </c>
      <c r="E178" s="3">
        <v>1.35</v>
      </c>
      <c r="F178" s="3">
        <v>1.3049999999999999</v>
      </c>
      <c r="G178" s="4">
        <v>43292</v>
      </c>
      <c r="H178" s="4">
        <v>43327</v>
      </c>
      <c r="I178" s="3" t="s">
        <v>209</v>
      </c>
      <c r="J178" s="3">
        <v>0</v>
      </c>
    </row>
    <row r="179" spans="1:10" x14ac:dyDescent="0.25">
      <c r="A179" s="3" t="s">
        <v>18</v>
      </c>
      <c r="B179" s="5" t="s">
        <v>11</v>
      </c>
      <c r="C179" s="3" t="s">
        <v>63</v>
      </c>
      <c r="D179" s="3">
        <v>111.4</v>
      </c>
      <c r="E179" s="3">
        <v>0</v>
      </c>
      <c r="F179" s="3">
        <v>112.4</v>
      </c>
      <c r="G179" s="4">
        <v>43325</v>
      </c>
      <c r="H179" s="4">
        <v>43326</v>
      </c>
      <c r="I179" s="3" t="s">
        <v>64</v>
      </c>
      <c r="J179" s="3">
        <v>0</v>
      </c>
    </row>
    <row r="180" spans="1:10" x14ac:dyDescent="0.25">
      <c r="A180" s="3" t="s">
        <v>57</v>
      </c>
      <c r="B180" s="5" t="s">
        <v>11</v>
      </c>
      <c r="C180" s="3" t="s">
        <v>16</v>
      </c>
      <c r="D180" s="3">
        <v>0.9012</v>
      </c>
      <c r="E180" s="3">
        <v>0.89100000000000001</v>
      </c>
      <c r="F180" s="3">
        <v>0.89700000000000002</v>
      </c>
      <c r="G180" s="4">
        <v>43321</v>
      </c>
      <c r="H180" s="4">
        <v>43325</v>
      </c>
      <c r="I180" s="3" t="s">
        <v>210</v>
      </c>
      <c r="J180" s="3">
        <v>70</v>
      </c>
    </row>
    <row r="181" spans="1:10" x14ac:dyDescent="0.25">
      <c r="A181" s="3" t="s">
        <v>14</v>
      </c>
      <c r="B181" s="5" t="s">
        <v>32</v>
      </c>
      <c r="C181" s="3" t="s">
        <v>16</v>
      </c>
      <c r="D181" s="3">
        <v>82.33</v>
      </c>
      <c r="E181" s="3">
        <v>79</v>
      </c>
      <c r="F181" s="3">
        <v>81.3</v>
      </c>
      <c r="G181" s="4">
        <v>43318</v>
      </c>
      <c r="H181" s="4">
        <v>43322</v>
      </c>
      <c r="I181" s="3" t="s">
        <v>211</v>
      </c>
      <c r="J181" s="3">
        <v>160</v>
      </c>
    </row>
    <row r="182" spans="1:10" x14ac:dyDescent="0.25">
      <c r="A182" s="3" t="s">
        <v>10</v>
      </c>
      <c r="B182" s="5" t="s">
        <v>50</v>
      </c>
      <c r="C182" s="3" t="s">
        <v>63</v>
      </c>
      <c r="D182" s="3">
        <v>1.3049999999999999</v>
      </c>
      <c r="E182" s="3">
        <v>1.27</v>
      </c>
      <c r="F182" s="3">
        <v>1.3149999999999999</v>
      </c>
      <c r="G182" s="4">
        <v>43318</v>
      </c>
      <c r="H182" s="4">
        <v>43322</v>
      </c>
      <c r="I182" s="3" t="s">
        <v>64</v>
      </c>
      <c r="J182" s="3">
        <v>0</v>
      </c>
    </row>
    <row r="183" spans="1:10" x14ac:dyDescent="0.25">
      <c r="A183" s="3" t="s">
        <v>57</v>
      </c>
      <c r="B183" s="5" t="s">
        <v>50</v>
      </c>
      <c r="C183" s="3" t="s">
        <v>12</v>
      </c>
      <c r="D183" s="3">
        <v>0.89290000000000003</v>
      </c>
      <c r="E183" s="3">
        <v>0.92</v>
      </c>
      <c r="F183" s="3">
        <v>0.89300000000000002</v>
      </c>
      <c r="G183" s="4">
        <v>43318</v>
      </c>
      <c r="H183" s="4">
        <v>43322</v>
      </c>
      <c r="I183" s="3" t="s">
        <v>212</v>
      </c>
      <c r="J183" s="3">
        <v>1</v>
      </c>
    </row>
    <row r="184" spans="1:10" x14ac:dyDescent="0.25">
      <c r="A184" s="3" t="s">
        <v>23</v>
      </c>
      <c r="B184" s="5" t="s">
        <v>213</v>
      </c>
      <c r="C184" s="3" t="s">
        <v>71</v>
      </c>
      <c r="D184" s="3">
        <v>1.0936999999999999</v>
      </c>
      <c r="E184" s="3">
        <v>1.1200000000000001</v>
      </c>
      <c r="F184" s="3">
        <v>1.0820000000000001</v>
      </c>
      <c r="G184" s="4">
        <v>43318</v>
      </c>
      <c r="H184" s="4">
        <v>43322</v>
      </c>
      <c r="I184" s="3" t="s">
        <v>64</v>
      </c>
      <c r="J184" s="3">
        <v>0</v>
      </c>
    </row>
    <row r="185" spans="1:10" x14ac:dyDescent="0.25">
      <c r="A185" s="3" t="s">
        <v>20</v>
      </c>
      <c r="B185" s="5" t="s">
        <v>77</v>
      </c>
      <c r="C185" s="3" t="s">
        <v>12</v>
      </c>
      <c r="D185" s="3">
        <v>1.1544000000000001</v>
      </c>
      <c r="E185" s="3">
        <v>1.2</v>
      </c>
      <c r="F185" s="3">
        <v>1.1365000000000001</v>
      </c>
      <c r="G185" s="4">
        <v>43283</v>
      </c>
      <c r="H185" s="4">
        <v>43322</v>
      </c>
      <c r="I185" s="3" t="s">
        <v>214</v>
      </c>
      <c r="J185" s="3">
        <v>-179</v>
      </c>
    </row>
    <row r="186" spans="1:10" x14ac:dyDescent="0.25">
      <c r="A186" s="3" t="s">
        <v>18</v>
      </c>
      <c r="B186" s="5" t="s">
        <v>11</v>
      </c>
      <c r="C186" s="3" t="s">
        <v>63</v>
      </c>
      <c r="D186" s="3">
        <v>111.4</v>
      </c>
      <c r="E186" s="3">
        <v>0</v>
      </c>
      <c r="F186" s="3">
        <v>112.4</v>
      </c>
      <c r="G186" s="4">
        <v>43318</v>
      </c>
      <c r="H186" s="4">
        <v>43322</v>
      </c>
      <c r="I186" s="3" t="s">
        <v>64</v>
      </c>
      <c r="J186" s="3">
        <v>0</v>
      </c>
    </row>
    <row r="187" spans="1:10" x14ac:dyDescent="0.25">
      <c r="A187" s="3" t="s">
        <v>48</v>
      </c>
      <c r="B187" s="5" t="s">
        <v>50</v>
      </c>
      <c r="C187" s="3" t="s">
        <v>12</v>
      </c>
      <c r="D187" s="3">
        <v>1.1639999999999999</v>
      </c>
      <c r="E187" s="3">
        <v>1.1850000000000001</v>
      </c>
      <c r="F187" s="3">
        <v>1.1485000000000001</v>
      </c>
      <c r="G187" s="4">
        <v>43265</v>
      </c>
      <c r="H187" s="4">
        <v>43322</v>
      </c>
      <c r="I187" s="3" t="s">
        <v>215</v>
      </c>
      <c r="J187" s="3">
        <v>-155</v>
      </c>
    </row>
    <row r="188" spans="1:10" x14ac:dyDescent="0.25">
      <c r="A188" s="3" t="s">
        <v>48</v>
      </c>
      <c r="B188" s="5" t="s">
        <v>32</v>
      </c>
      <c r="C188" s="3" t="s">
        <v>12</v>
      </c>
      <c r="D188" s="3">
        <v>1.1599999999999999</v>
      </c>
      <c r="E188" s="3">
        <v>1.21</v>
      </c>
      <c r="F188" s="3">
        <v>1.1499999999999999</v>
      </c>
      <c r="G188" s="4">
        <v>43287</v>
      </c>
      <c r="H188" s="4">
        <v>43322</v>
      </c>
      <c r="I188" s="3" t="s">
        <v>216</v>
      </c>
      <c r="J188" s="3">
        <v>-100</v>
      </c>
    </row>
    <row r="189" spans="1:10" x14ac:dyDescent="0.25">
      <c r="A189" s="3" t="s">
        <v>29</v>
      </c>
      <c r="B189" s="5" t="s">
        <v>213</v>
      </c>
      <c r="C189" s="3" t="s">
        <v>12</v>
      </c>
      <c r="D189" s="3">
        <v>1.3149999999999999</v>
      </c>
      <c r="E189" s="3">
        <v>1.385</v>
      </c>
      <c r="F189" s="3">
        <v>1.278</v>
      </c>
      <c r="G189" s="4">
        <v>43256</v>
      </c>
      <c r="H189" s="4">
        <v>43321</v>
      </c>
      <c r="I189" s="3" t="s">
        <v>217</v>
      </c>
      <c r="J189" s="3">
        <v>-370</v>
      </c>
    </row>
    <row r="190" spans="1:10" x14ac:dyDescent="0.25">
      <c r="A190" s="3" t="s">
        <v>57</v>
      </c>
      <c r="B190" s="5" t="s">
        <v>59</v>
      </c>
      <c r="C190" s="3" t="s">
        <v>16</v>
      </c>
      <c r="D190" s="3">
        <v>0.89</v>
      </c>
      <c r="E190" s="3">
        <v>0.875</v>
      </c>
      <c r="F190" s="3">
        <v>0.9</v>
      </c>
      <c r="G190" s="4">
        <v>43292</v>
      </c>
      <c r="H190" s="4">
        <v>43320</v>
      </c>
      <c r="I190" s="3" t="s">
        <v>218</v>
      </c>
      <c r="J190" s="3">
        <v>-100</v>
      </c>
    </row>
    <row r="191" spans="1:10" x14ac:dyDescent="0.25">
      <c r="A191" s="3" t="s">
        <v>100</v>
      </c>
      <c r="B191" s="5" t="s">
        <v>149</v>
      </c>
      <c r="C191" s="3" t="s">
        <v>16</v>
      </c>
      <c r="D191" s="3">
        <v>1.5165999999999999</v>
      </c>
      <c r="E191" s="3">
        <v>1.4987999999999999</v>
      </c>
      <c r="F191" s="3">
        <v>1.5149999999999999</v>
      </c>
      <c r="G191" s="4">
        <v>43313</v>
      </c>
      <c r="H191" s="4">
        <v>43319</v>
      </c>
      <c r="I191" s="3" t="s">
        <v>219</v>
      </c>
      <c r="J191" s="3">
        <v>105</v>
      </c>
    </row>
    <row r="192" spans="1:10" x14ac:dyDescent="0.25">
      <c r="A192" s="3" t="s">
        <v>18</v>
      </c>
      <c r="B192" s="5" t="s">
        <v>15</v>
      </c>
      <c r="C192" s="3" t="s">
        <v>16</v>
      </c>
      <c r="D192" s="3">
        <v>111.58</v>
      </c>
      <c r="E192" s="3">
        <v>108.1</v>
      </c>
      <c r="F192" s="3">
        <v>112</v>
      </c>
      <c r="G192" s="4">
        <v>43304</v>
      </c>
      <c r="H192" s="4">
        <v>43315</v>
      </c>
      <c r="I192" s="3" t="s">
        <v>220</v>
      </c>
      <c r="J192" s="3">
        <v>36</v>
      </c>
    </row>
    <row r="193" spans="1:10" x14ac:dyDescent="0.25">
      <c r="A193" s="3" t="s">
        <v>10</v>
      </c>
      <c r="B193" s="5" t="s">
        <v>15</v>
      </c>
      <c r="C193" s="3" t="s">
        <v>16</v>
      </c>
      <c r="D193" s="3">
        <v>1.3128</v>
      </c>
      <c r="E193" s="3">
        <v>1.2809999999999999</v>
      </c>
      <c r="F193" s="3">
        <v>1.31</v>
      </c>
      <c r="G193" s="4">
        <v>43311</v>
      </c>
      <c r="H193" s="4">
        <v>43314</v>
      </c>
      <c r="I193" s="3" t="s">
        <v>221</v>
      </c>
      <c r="J193" s="3">
        <v>28</v>
      </c>
    </row>
    <row r="194" spans="1:10" x14ac:dyDescent="0.25">
      <c r="A194" s="3" t="s">
        <v>171</v>
      </c>
      <c r="B194" s="5" t="s">
        <v>32</v>
      </c>
      <c r="C194" s="3" t="s">
        <v>16</v>
      </c>
      <c r="D194" s="3">
        <v>0.99250000000000005</v>
      </c>
      <c r="E194" s="3">
        <v>0.96</v>
      </c>
      <c r="F194" s="3">
        <v>0.99050000000000005</v>
      </c>
      <c r="G194" s="4">
        <v>43304</v>
      </c>
      <c r="H194" s="4">
        <v>43312</v>
      </c>
      <c r="I194" s="3" t="s">
        <v>222</v>
      </c>
      <c r="J194" s="3">
        <v>20</v>
      </c>
    </row>
    <row r="195" spans="1:10" x14ac:dyDescent="0.25">
      <c r="A195" s="3" t="s">
        <v>144</v>
      </c>
      <c r="B195" s="5" t="s">
        <v>77</v>
      </c>
      <c r="C195" s="3" t="s">
        <v>16</v>
      </c>
      <c r="D195" s="3">
        <v>131.44</v>
      </c>
      <c r="E195" s="3">
        <v>127</v>
      </c>
      <c r="F195" s="3">
        <v>131.35</v>
      </c>
      <c r="G195" s="4">
        <v>43299</v>
      </c>
      <c r="H195" s="4">
        <v>43312</v>
      </c>
      <c r="I195" s="3" t="s">
        <v>223</v>
      </c>
      <c r="J195" s="3">
        <v>55</v>
      </c>
    </row>
    <row r="196" spans="1:10" x14ac:dyDescent="0.25">
      <c r="A196" s="1"/>
    </row>
    <row r="197" spans="1:10" x14ac:dyDescent="0.25">
      <c r="A197" s="1"/>
    </row>
    <row r="198" spans="1:10" x14ac:dyDescent="0.25">
      <c r="A198" s="1"/>
    </row>
    <row r="199" spans="1:10" x14ac:dyDescent="0.25">
      <c r="A199" s="1"/>
    </row>
    <row r="200" spans="1:10" x14ac:dyDescent="0.25">
      <c r="A200" s="1"/>
    </row>
    <row r="201" spans="1:10" x14ac:dyDescent="0.25">
      <c r="A201" s="1"/>
    </row>
    <row r="202" spans="1:10" x14ac:dyDescent="0.25">
      <c r="A202" s="1"/>
    </row>
    <row r="203" spans="1:10" x14ac:dyDescent="0.25">
      <c r="A203" s="1"/>
    </row>
    <row r="208" spans="1:10" x14ac:dyDescent="0.25">
      <c r="A208" s="2" t="s">
        <v>82</v>
      </c>
    </row>
  </sheetData>
  <conditionalFormatting sqref="L2:R2">
    <cfRule type="expression" dxfId="15" priority="17">
      <formula>$R$2&gt;0</formula>
    </cfRule>
  </conditionalFormatting>
  <conditionalFormatting sqref="L3:R3">
    <cfRule type="expression" dxfId="14" priority="15">
      <formula>$R$3&gt;0</formula>
    </cfRule>
  </conditionalFormatting>
  <conditionalFormatting sqref="L4:R4">
    <cfRule type="expression" dxfId="13" priority="14">
      <formula>$R$4&gt;0</formula>
    </cfRule>
  </conditionalFormatting>
  <conditionalFormatting sqref="L5:R5">
    <cfRule type="expression" dxfId="12" priority="13">
      <formula>$R$5&gt;0</formula>
    </cfRule>
  </conditionalFormatting>
  <conditionalFormatting sqref="L6:R6">
    <cfRule type="expression" dxfId="11" priority="12">
      <formula>$R$6&gt;0</formula>
    </cfRule>
  </conditionalFormatting>
  <conditionalFormatting sqref="L7:R7">
    <cfRule type="expression" dxfId="10" priority="11">
      <formula>$R$7&gt;0</formula>
    </cfRule>
  </conditionalFormatting>
  <conditionalFormatting sqref="L8:R8">
    <cfRule type="expression" dxfId="9" priority="10">
      <formula>$R$8&gt;0</formula>
    </cfRule>
  </conditionalFormatting>
  <conditionalFormatting sqref="L9:R9">
    <cfRule type="expression" dxfId="8" priority="9">
      <formula>$R$9&gt;0</formula>
    </cfRule>
  </conditionalFormatting>
  <conditionalFormatting sqref="L10:R10">
    <cfRule type="expression" dxfId="7" priority="8">
      <formula>$R$10&gt;0</formula>
    </cfRule>
  </conditionalFormatting>
  <conditionalFormatting sqref="L11:R11">
    <cfRule type="expression" dxfId="6" priority="7">
      <formula>$R$11&gt;0</formula>
    </cfRule>
  </conditionalFormatting>
  <conditionalFormatting sqref="L12:R12">
    <cfRule type="expression" dxfId="5" priority="6">
      <formula>$R$12&gt;0</formula>
    </cfRule>
  </conditionalFormatting>
  <conditionalFormatting sqref="L13:R13">
    <cfRule type="expression" dxfId="4" priority="5">
      <formula>$R$13&gt;0</formula>
    </cfRule>
  </conditionalFormatting>
  <conditionalFormatting sqref="L14:R14">
    <cfRule type="expression" dxfId="3" priority="4">
      <formula>$R$14&gt;0</formula>
    </cfRule>
  </conditionalFormatting>
  <conditionalFormatting sqref="L15:R15">
    <cfRule type="expression" dxfId="2" priority="3">
      <formula>$R$15&gt;0</formula>
    </cfRule>
  </conditionalFormatting>
  <conditionalFormatting sqref="L16:R16">
    <cfRule type="expression" dxfId="1" priority="2">
      <formula>$R$16&gt;0</formula>
    </cfRule>
  </conditionalFormatting>
  <conditionalFormatting sqref="G2:H1000">
    <cfRule type="cellIs" dxfId="0" priority="1" operator="equal">
      <formula>$M$25</formula>
    </cfRule>
  </conditionalFormatting>
  <hyperlinks>
    <hyperlink ref="A208" r:id="rId1" display="https://twitter.com/share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Данные</vt:lpstr>
    </vt:vector>
  </TitlesOfParts>
  <Company>FK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Oleg Snegov</dc:creator>
  <cp:lastModifiedBy>Phoenix</cp:lastModifiedBy>
  <dcterms:created xsi:type="dcterms:W3CDTF">2017-10-30T01:49:43Z</dcterms:created>
  <dcterms:modified xsi:type="dcterms:W3CDTF">2018-08-26T13:22:57Z</dcterms:modified>
</cp:coreProperties>
</file>