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/>
  <mc:AlternateContent xmlns:mc="http://schemas.openxmlformats.org/markup-compatibility/2006">
    <mc:Choice Requires="x15">
      <x15ac:absPath xmlns:x15ac="http://schemas.microsoft.com/office/spreadsheetml/2010/11/ac" url="M:\ПАПИНО\Трейдинг\"/>
    </mc:Choice>
  </mc:AlternateContent>
  <xr:revisionPtr revIDLastSave="0" documentId="8_{BB4952B8-0C82-4C9F-AF5E-07EDF7484773}" xr6:coauthVersionLast="47" xr6:coauthVersionMax="47" xr10:uidLastSave="{00000000-0000-0000-0000-000000000000}"/>
  <bookViews>
    <workbookView xWindow="-120" yWindow="-120" windowWidth="29040" windowHeight="15840" tabRatio="892" activeTab="7" xr2:uid="{00000000-000D-0000-FFFF-FFFF00000000}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5" l="1"/>
  <c r="N10" i="5"/>
  <c r="N9" i="5"/>
  <c r="N8" i="5"/>
  <c r="N7" i="5"/>
  <c r="N6" i="5"/>
  <c r="J12" i="5"/>
  <c r="J10" i="5"/>
  <c r="J9" i="5"/>
  <c r="J8" i="5"/>
  <c r="J7" i="5"/>
  <c r="J6" i="5"/>
  <c r="F12" i="5"/>
  <c r="F10" i="5"/>
  <c r="F9" i="5"/>
  <c r="F8" i="5"/>
  <c r="F7" i="5"/>
  <c r="F6" i="5"/>
  <c r="B12" i="5"/>
  <c r="B9" i="5"/>
  <c r="B6" i="5"/>
  <c r="B8" i="5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B16" i="4"/>
  <c r="B7" i="5"/>
  <c r="B10" i="5"/>
  <c r="N13" i="5"/>
  <c r="J13" i="5"/>
  <c r="F13" i="5"/>
  <c r="B13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1" i="1"/>
  <c r="N20" i="1"/>
  <c r="J24" i="1"/>
  <c r="J25" i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1" i="10"/>
  <c r="I20" i="10"/>
  <c r="J20" i="10"/>
  <c r="K20" i="10" s="1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1" i="10" s="1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/>
  <c r="P21" i="1" s="1"/>
  <c r="O21" i="1"/>
  <c r="K20" i="1"/>
  <c r="L20" i="1"/>
  <c r="L21" i="1" s="1"/>
  <c r="L22" i="1" s="1"/>
  <c r="L23" i="1" s="1"/>
  <c r="L24" i="1" s="1"/>
  <c r="K21" i="1"/>
  <c r="K22" i="1"/>
  <c r="K23" i="1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G20" i="1"/>
  <c r="H20" i="1" s="1"/>
  <c r="H21" i="1" s="1"/>
  <c r="G21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C20" i="1"/>
  <c r="C21" i="1"/>
  <c r="C22" i="1"/>
  <c r="C23" i="1" s="1"/>
  <c r="C24" i="1" s="1"/>
  <c r="C25" i="1" s="1"/>
  <c r="D20" i="1"/>
  <c r="D21" i="1"/>
  <c r="D22" i="1" s="1"/>
  <c r="D23" i="1" s="1"/>
  <c r="D24" i="1" s="1"/>
  <c r="D25" i="1" s="1"/>
  <c r="O21" i="4"/>
  <c r="P21" i="4"/>
  <c r="O22" i="4"/>
  <c r="O23" i="4"/>
  <c r="O24" i="4" s="1"/>
  <c r="K22" i="4"/>
  <c r="K21" i="4"/>
  <c r="L21" i="4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G21" i="4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H21" i="4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21" i="4"/>
  <c r="D21" i="4"/>
  <c r="D22" i="4"/>
  <c r="N1" i="1"/>
  <c r="J1" i="1"/>
  <c r="F1" i="1"/>
  <c r="B1" i="1"/>
  <c r="J1" i="4"/>
  <c r="B1" i="4"/>
  <c r="J1" i="10"/>
  <c r="O21" i="5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K21" i="5"/>
  <c r="G21" i="5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2" i="5"/>
  <c r="J15" i="5"/>
  <c r="J2" i="5"/>
  <c r="F15" i="5"/>
  <c r="F2" i="5"/>
  <c r="B15" i="5"/>
  <c r="G20" i="10"/>
  <c r="A11" i="13"/>
  <c r="A12" i="13"/>
  <c r="A13" i="13"/>
  <c r="A14" i="13"/>
  <c r="A15" i="13" s="1"/>
  <c r="A16" i="13" s="1"/>
  <c r="A17" i="13" s="1"/>
  <c r="A18" i="13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21" i="8"/>
  <c r="L22" i="8" s="1"/>
  <c r="L23" i="8" s="1"/>
  <c r="L24" i="8" s="1"/>
  <c r="L25" i="8" s="1"/>
  <c r="L26" i="8" s="1"/>
  <c r="L27" i="8" s="1"/>
  <c r="L28" i="8" s="1"/>
  <c r="L29" i="8" s="1"/>
  <c r="L30" i="8"/>
  <c r="L31" i="8"/>
  <c r="L32" i="8"/>
  <c r="I39" i="8"/>
  <c r="I38" i="8"/>
  <c r="I37" i="8"/>
  <c r="I36" i="8"/>
  <c r="I35" i="8"/>
  <c r="I34" i="8"/>
  <c r="I33" i="8"/>
  <c r="I20" i="8"/>
  <c r="I21" i="8" s="1"/>
  <c r="I22" i="8" s="1"/>
  <c r="I23" i="8" s="1"/>
  <c r="I24" i="8"/>
  <c r="I25" i="8" s="1"/>
  <c r="I26" i="8" s="1"/>
  <c r="I27" i="8" s="1"/>
  <c r="I28" i="8" s="1"/>
  <c r="I29" i="8" s="1"/>
  <c r="I30" i="8" s="1"/>
  <c r="I31" i="8" s="1"/>
  <c r="I32" i="8" s="1"/>
  <c r="F39" i="8"/>
  <c r="F38" i="8"/>
  <c r="F37" i="8"/>
  <c r="F36" i="8"/>
  <c r="F35" i="8"/>
  <c r="F34" i="8"/>
  <c r="F33" i="8"/>
  <c r="F32" i="8"/>
  <c r="F31" i="8"/>
  <c r="F30" i="8"/>
  <c r="F20" i="8"/>
  <c r="F21" i="8"/>
  <c r="F22" i="8" s="1"/>
  <c r="F23" i="8"/>
  <c r="F24" i="8" s="1"/>
  <c r="F25" i="8" s="1"/>
  <c r="F26" i="8" s="1"/>
  <c r="F27" i="8" s="1"/>
  <c r="F28" i="8" s="1"/>
  <c r="F29" i="8"/>
  <c r="C20" i="8"/>
  <c r="C21" i="8"/>
  <c r="C22" i="8" s="1"/>
  <c r="C23" i="8" s="1"/>
  <c r="C24" i="8" s="1"/>
  <c r="C25" i="8" s="1"/>
  <c r="C26" i="8" s="1"/>
  <c r="C27" i="8" s="1"/>
  <c r="C28" i="8" s="1"/>
  <c r="C29" i="8" s="1"/>
  <c r="C30" i="8" s="1"/>
  <c r="C31" i="8"/>
  <c r="C32" i="8"/>
  <c r="C33" i="8"/>
  <c r="C34" i="8"/>
  <c r="C35" i="8"/>
  <c r="C36" i="8"/>
  <c r="C37" i="8"/>
  <c r="C38" i="8"/>
  <c r="C39" i="8"/>
  <c r="P20" i="5"/>
  <c r="P21" i="5"/>
  <c r="P22" i="5" s="1"/>
  <c r="L20" i="5"/>
  <c r="L21" i="5"/>
  <c r="L22" i="5" s="1"/>
  <c r="K22" i="5"/>
  <c r="K23" i="5"/>
  <c r="K24" i="5" s="1"/>
  <c r="K25" i="5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3" i="5"/>
  <c r="L24" i="5" s="1"/>
  <c r="L25" i="5" s="1"/>
  <c r="L26" i="5" s="1"/>
  <c r="L27" i="5" s="1"/>
  <c r="L28" i="5" s="1"/>
  <c r="H20" i="5"/>
  <c r="H21" i="5"/>
  <c r="G22" i="5"/>
  <c r="H22" i="5"/>
  <c r="G23" i="5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D20" i="5"/>
  <c r="L22" i="4"/>
  <c r="L23" i="4"/>
  <c r="L24" i="4" s="1"/>
  <c r="L25" i="4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P22" i="4"/>
  <c r="P23" i="4" s="1"/>
  <c r="P24" i="4" s="1"/>
  <c r="H22" i="1"/>
  <c r="N23" i="1"/>
  <c r="O22" i="1"/>
  <c r="P22" i="1" s="1"/>
  <c r="P23" i="1" s="1"/>
  <c r="P24" i="1" s="1"/>
  <c r="N24" i="1"/>
  <c r="O23" i="1"/>
  <c r="O24" i="1"/>
  <c r="N25" i="1"/>
  <c r="C22" i="5"/>
  <c r="C23" i="5"/>
  <c r="C24" i="5" s="1"/>
  <c r="C25" i="5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D21" i="5"/>
  <c r="D22" i="5"/>
  <c r="I22" i="10"/>
  <c r="I23" i="10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J21" i="10" l="1"/>
  <c r="K21" i="10" s="1"/>
  <c r="P20" i="10"/>
  <c r="Q20" i="10" s="1"/>
  <c r="C22" i="10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G21" i="10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L29" i="5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23" i="5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N26" i="1"/>
  <c r="O25" i="1"/>
  <c r="P25" i="1" s="1"/>
  <c r="P23" i="5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C26" i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O25" i="4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K38" i="1"/>
  <c r="K39" i="1" s="1"/>
  <c r="L25" i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P21" i="10"/>
  <c r="O20" i="10"/>
  <c r="W20" i="10"/>
  <c r="AF20" i="10" l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D26" i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O26" i="1"/>
  <c r="P26" i="1" s="1"/>
  <c r="N27" i="1"/>
  <c r="L38" i="1"/>
  <c r="L39" i="1" s="1"/>
  <c r="P25" i="4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K22" i="10"/>
  <c r="O21" i="10"/>
  <c r="M21" i="10" s="1"/>
  <c r="N21" i="10" s="1"/>
  <c r="W21" i="10"/>
  <c r="AG21" i="10" s="1"/>
  <c r="Q21" i="10"/>
  <c r="X20" i="10"/>
  <c r="AG20" i="10"/>
  <c r="R20" i="10"/>
  <c r="T20" i="10" s="1"/>
  <c r="M20" i="10"/>
  <c r="N20" i="10" s="1"/>
  <c r="AF21" i="10" l="1"/>
  <c r="R21" i="10"/>
  <c r="T21" i="10" s="1"/>
  <c r="U21" i="10" s="1"/>
  <c r="P22" i="10"/>
  <c r="Q22" i="10" s="1"/>
  <c r="X21" i="10"/>
  <c r="Z21" i="10" s="1"/>
  <c r="AB21" i="10" s="1"/>
  <c r="AC21" i="10" s="1"/>
  <c r="N28" i="1"/>
  <c r="O27" i="1"/>
  <c r="P27" i="1" s="1"/>
  <c r="K23" i="10"/>
  <c r="W22" i="10"/>
  <c r="AG22" i="10" s="1"/>
  <c r="O22" i="10"/>
  <c r="M22" i="10" s="1"/>
  <c r="N22" i="10" s="1"/>
  <c r="Z20" i="10"/>
  <c r="AB20" i="10" s="1"/>
  <c r="AC20" i="10" s="1"/>
  <c r="AA20" i="10"/>
  <c r="S21" i="10" l="1"/>
  <c r="P23" i="10"/>
  <c r="Q23" i="10" s="1"/>
  <c r="X22" i="10"/>
  <c r="Z22" i="10" s="1"/>
  <c r="AB22" i="10" s="1"/>
  <c r="AC22" i="10" s="1"/>
  <c r="AA21" i="10"/>
  <c r="AF22" i="10"/>
  <c r="O28" i="1"/>
  <c r="P28" i="1" s="1"/>
  <c r="N29" i="1"/>
  <c r="K24" i="10"/>
  <c r="W23" i="10"/>
  <c r="AG23" i="10" s="1"/>
  <c r="O23" i="10"/>
  <c r="M23" i="10" s="1"/>
  <c r="N23" i="10" s="1"/>
  <c r="R22" i="10"/>
  <c r="P24" i="10" l="1"/>
  <c r="AA22" i="10"/>
  <c r="X23" i="10"/>
  <c r="Z23" i="10" s="1"/>
  <c r="AB23" i="10" s="1"/>
  <c r="AC23" i="10" s="1"/>
  <c r="N30" i="1"/>
  <c r="O29" i="1"/>
  <c r="P29" i="1" s="1"/>
  <c r="AF23" i="10"/>
  <c r="S22" i="10"/>
  <c r="T22" i="10"/>
  <c r="U22" i="10" s="1"/>
  <c r="Q24" i="10"/>
  <c r="O24" i="10"/>
  <c r="M24" i="10" s="1"/>
  <c r="N24" i="10" s="1"/>
  <c r="W24" i="10"/>
  <c r="AG24" i="10" s="1"/>
  <c r="K25" i="10"/>
  <c r="P25" i="10"/>
  <c r="R23" i="10"/>
  <c r="AA23" i="10" l="1"/>
  <c r="R24" i="10"/>
  <c r="T24" i="10" s="1"/>
  <c r="U24" i="10" s="1"/>
  <c r="O30" i="1"/>
  <c r="P30" i="1" s="1"/>
  <c r="N31" i="1"/>
  <c r="S23" i="10"/>
  <c r="T23" i="10"/>
  <c r="U23" i="10" s="1"/>
  <c r="K26" i="10"/>
  <c r="O25" i="10"/>
  <c r="M25" i="10" s="1"/>
  <c r="N25" i="10" s="1"/>
  <c r="W25" i="10"/>
  <c r="AG25" i="10" s="1"/>
  <c r="P26" i="10"/>
  <c r="X24" i="10"/>
  <c r="AF24" i="10"/>
  <c r="Q25" i="10"/>
  <c r="S24" i="10" l="1"/>
  <c r="N32" i="1"/>
  <c r="O31" i="1"/>
  <c r="P31" i="1" s="1"/>
  <c r="Q26" i="10"/>
  <c r="Z24" i="10"/>
  <c r="AB24" i="10" s="1"/>
  <c r="AC24" i="10" s="1"/>
  <c r="AA24" i="10"/>
  <c r="W26" i="10"/>
  <c r="AG26" i="10" s="1"/>
  <c r="P27" i="10"/>
  <c r="O26" i="10"/>
  <c r="M26" i="10" s="1"/>
  <c r="N26" i="10" s="1"/>
  <c r="K27" i="10"/>
  <c r="R25" i="10"/>
  <c r="AF25" i="10"/>
  <c r="X25" i="10"/>
  <c r="N33" i="1" l="1"/>
  <c r="O32" i="1"/>
  <c r="P32" i="1" s="1"/>
  <c r="K28" i="10"/>
  <c r="P28" i="10"/>
  <c r="W27" i="10"/>
  <c r="AG27" i="10" s="1"/>
  <c r="O27" i="10"/>
  <c r="M27" i="10" s="1"/>
  <c r="N27" i="10" s="1"/>
  <c r="X26" i="10"/>
  <c r="Z25" i="10"/>
  <c r="AB25" i="10" s="1"/>
  <c r="AC25" i="10" s="1"/>
  <c r="AA25" i="10"/>
  <c r="S25" i="10"/>
  <c r="T25" i="10"/>
  <c r="U25" i="10" s="1"/>
  <c r="R26" i="10"/>
  <c r="X27" i="10"/>
  <c r="Q27" i="10"/>
  <c r="AF26" i="10"/>
  <c r="AF27" i="10" l="1"/>
  <c r="N34" i="1"/>
  <c r="O33" i="1"/>
  <c r="P33" i="1" s="1"/>
  <c r="Z26" i="10"/>
  <c r="AB26" i="10" s="1"/>
  <c r="AC26" i="10" s="1"/>
  <c r="AA26" i="10"/>
  <c r="W28" i="10"/>
  <c r="AG28" i="10" s="1"/>
  <c r="O28" i="10"/>
  <c r="M28" i="10" s="1"/>
  <c r="N28" i="10" s="1"/>
  <c r="K29" i="10"/>
  <c r="P29" i="10"/>
  <c r="Q28" i="10"/>
  <c r="T26" i="10"/>
  <c r="U26" i="10" s="1"/>
  <c r="S26" i="10"/>
  <c r="Z27" i="10"/>
  <c r="AB27" i="10" s="1"/>
  <c r="AC27" i="10" s="1"/>
  <c r="AA27" i="10"/>
  <c r="R27" i="10"/>
  <c r="AF28" i="10" l="1"/>
  <c r="X28" i="10"/>
  <c r="Z28" i="10" s="1"/>
  <c r="AB28" i="10" s="1"/>
  <c r="AC28" i="10" s="1"/>
  <c r="O34" i="1"/>
  <c r="P34" i="1" s="1"/>
  <c r="N35" i="1"/>
  <c r="R28" i="10"/>
  <c r="S28" i="10" s="1"/>
  <c r="Q29" i="10"/>
  <c r="W29" i="10"/>
  <c r="AG29" i="10" s="1"/>
  <c r="P30" i="10"/>
  <c r="O29" i="10"/>
  <c r="M29" i="10" s="1"/>
  <c r="N29" i="10" s="1"/>
  <c r="K30" i="10"/>
  <c r="S27" i="10"/>
  <c r="T27" i="10"/>
  <c r="U27" i="10" s="1"/>
  <c r="T28" i="10" l="1"/>
  <c r="U28" i="10" s="1"/>
  <c r="AA28" i="10"/>
  <c r="N36" i="1"/>
  <c r="O35" i="1"/>
  <c r="P35" i="1" s="1"/>
  <c r="R29" i="10"/>
  <c r="T29" i="10" s="1"/>
  <c r="U29" i="10" s="1"/>
  <c r="Q30" i="10"/>
  <c r="AF29" i="10"/>
  <c r="X29" i="10"/>
  <c r="O30" i="10"/>
  <c r="M30" i="10" s="1"/>
  <c r="N30" i="10" s="1"/>
  <c r="K31" i="10"/>
  <c r="W30" i="10"/>
  <c r="AG30" i="10" s="1"/>
  <c r="P31" i="10"/>
  <c r="O36" i="1" l="1"/>
  <c r="P36" i="1" s="1"/>
  <c r="N37" i="1"/>
  <c r="S29" i="10"/>
  <c r="W31" i="10"/>
  <c r="AG31" i="10" s="1"/>
  <c r="P32" i="10"/>
  <c r="K32" i="10"/>
  <c r="O31" i="10"/>
  <c r="M31" i="10" s="1"/>
  <c r="N31" i="10" s="1"/>
  <c r="R30" i="10"/>
  <c r="X30" i="10"/>
  <c r="Q31" i="10"/>
  <c r="AA29" i="10"/>
  <c r="Z29" i="10"/>
  <c r="AB29" i="10" s="1"/>
  <c r="AC29" i="10" s="1"/>
  <c r="AF30" i="10"/>
  <c r="AF31" i="10" l="1"/>
  <c r="X31" i="10"/>
  <c r="AA31" i="10" s="1"/>
  <c r="N38" i="1"/>
  <c r="O37" i="1"/>
  <c r="P37" i="1" s="1"/>
  <c r="T30" i="10"/>
  <c r="U30" i="10" s="1"/>
  <c r="S30" i="10"/>
  <c r="Q32" i="10"/>
  <c r="R31" i="10"/>
  <c r="Z30" i="10"/>
  <c r="AB30" i="10" s="1"/>
  <c r="AC30" i="10" s="1"/>
  <c r="AA30" i="10"/>
  <c r="O32" i="10"/>
  <c r="M32" i="10" s="1"/>
  <c r="N32" i="10" s="1"/>
  <c r="K33" i="10"/>
  <c r="W32" i="10"/>
  <c r="AG32" i="10" s="1"/>
  <c r="P33" i="10"/>
  <c r="Z31" i="10" l="1"/>
  <c r="AB31" i="10" s="1"/>
  <c r="AC31" i="10" s="1"/>
  <c r="N39" i="1"/>
  <c r="O39" i="1" s="1"/>
  <c r="O38" i="1"/>
  <c r="P38" i="1" s="1"/>
  <c r="P39" i="1" s="1"/>
  <c r="R32" i="10"/>
  <c r="T32" i="10" s="1"/>
  <c r="U32" i="10" s="1"/>
  <c r="Q33" i="10"/>
  <c r="X32" i="10"/>
  <c r="AF32" i="10"/>
  <c r="W33" i="10"/>
  <c r="AG33" i="10" s="1"/>
  <c r="O33" i="10"/>
  <c r="M33" i="10" s="1"/>
  <c r="N33" i="10" s="1"/>
  <c r="K34" i="10"/>
  <c r="P34" i="10"/>
  <c r="T31" i="10"/>
  <c r="U31" i="10" s="1"/>
  <c r="S31" i="10"/>
  <c r="S32" i="10" l="1"/>
  <c r="O34" i="10"/>
  <c r="M34" i="10" s="1"/>
  <c r="N34" i="10" s="1"/>
  <c r="K35" i="10"/>
  <c r="W34" i="10"/>
  <c r="AG34" i="10" s="1"/>
  <c r="P35" i="10"/>
  <c r="Z32" i="10"/>
  <c r="AB32" i="10" s="1"/>
  <c r="AC32" i="10" s="1"/>
  <c r="AA32" i="10"/>
  <c r="Q34" i="10"/>
  <c r="AF33" i="10"/>
  <c r="X33" i="10"/>
  <c r="R33" i="10"/>
  <c r="X34" i="10" l="1"/>
  <c r="Z34" i="10" s="1"/>
  <c r="AB34" i="10" s="1"/>
  <c r="AC34" i="10" s="1"/>
  <c r="R34" i="10"/>
  <c r="T34" i="10" s="1"/>
  <c r="U34" i="10" s="1"/>
  <c r="AF34" i="10"/>
  <c r="S33" i="10"/>
  <c r="T33" i="10"/>
  <c r="U33" i="10" s="1"/>
  <c r="O35" i="10"/>
  <c r="M35" i="10" s="1"/>
  <c r="N35" i="10" s="1"/>
  <c r="K36" i="10"/>
  <c r="W35" i="10"/>
  <c r="AG35" i="10" s="1"/>
  <c r="P36" i="10"/>
  <c r="Z33" i="10"/>
  <c r="AB33" i="10" s="1"/>
  <c r="AC33" i="10" s="1"/>
  <c r="AA33" i="10"/>
  <c r="Q35" i="10"/>
  <c r="S34" i="10" l="1"/>
  <c r="AA34" i="10"/>
  <c r="AF35" i="10"/>
  <c r="R35" i="10"/>
  <c r="T35" i="10" s="1"/>
  <c r="U35" i="10" s="1"/>
  <c r="X35" i="10"/>
  <c r="AA35" i="10" s="1"/>
  <c r="P37" i="10"/>
  <c r="O36" i="10"/>
  <c r="M36" i="10" s="1"/>
  <c r="N36" i="10" s="1"/>
  <c r="W36" i="10"/>
  <c r="AG36" i="10" s="1"/>
  <c r="K37" i="10"/>
  <c r="Q36" i="10"/>
  <c r="S35" i="10" l="1"/>
  <c r="AF36" i="10"/>
  <c r="Z35" i="10"/>
  <c r="AB35" i="10" s="1"/>
  <c r="AC35" i="10" s="1"/>
  <c r="R36" i="10"/>
  <c r="S36" i="10" s="1"/>
  <c r="X36" i="10"/>
  <c r="AA36" i="10" s="1"/>
  <c r="Q37" i="10"/>
  <c r="O37" i="10"/>
  <c r="M37" i="10" s="1"/>
  <c r="N37" i="10" s="1"/>
  <c r="W37" i="10"/>
  <c r="AG37" i="10" s="1"/>
  <c r="P38" i="10"/>
  <c r="K38" i="10"/>
  <c r="Z36" i="10" l="1"/>
  <c r="AB36" i="10" s="1"/>
  <c r="AC36" i="10" s="1"/>
  <c r="T36" i="10"/>
  <c r="U36" i="10" s="1"/>
  <c r="R37" i="10"/>
  <c r="S37" i="10" s="1"/>
  <c r="Q38" i="10"/>
  <c r="K39" i="10"/>
  <c r="O38" i="10"/>
  <c r="M38" i="10" s="1"/>
  <c r="N38" i="10" s="1"/>
  <c r="W38" i="10"/>
  <c r="AG38" i="10" s="1"/>
  <c r="P39" i="10"/>
  <c r="X37" i="10"/>
  <c r="AF37" i="10"/>
  <c r="AF38" i="10" l="1"/>
  <c r="T37" i="10"/>
  <c r="U37" i="10" s="1"/>
  <c r="R38" i="10"/>
  <c r="S38" i="10" s="1"/>
  <c r="O39" i="10"/>
  <c r="M39" i="10" s="1"/>
  <c r="N39" i="10" s="1"/>
  <c r="W39" i="10"/>
  <c r="AG39" i="10" s="1"/>
  <c r="Q39" i="10"/>
  <c r="X38" i="10"/>
  <c r="Z37" i="10"/>
  <c r="AB37" i="10" s="1"/>
  <c r="AC37" i="10" s="1"/>
  <c r="AA37" i="10"/>
  <c r="T38" i="10" l="1"/>
  <c r="U38" i="10" s="1"/>
  <c r="R39" i="10"/>
  <c r="T39" i="10" s="1"/>
  <c r="U39" i="10" s="1"/>
  <c r="Z38" i="10"/>
  <c r="AB38" i="10" s="1"/>
  <c r="AC38" i="10" s="1"/>
  <c r="AA38" i="10"/>
  <c r="AF39" i="10"/>
  <c r="X39" i="10"/>
  <c r="S39" i="10" l="1"/>
  <c r="Z39" i="10"/>
  <c r="AB39" i="10" s="1"/>
  <c r="AC39" i="10" s="1"/>
  <c r="AA39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</authors>
  <commentList>
    <comment ref="K1" authorId="0" shapeId="0" xr:uid="{00000000-0006-0000-0700-000001000000}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 xr:uid="{00000000-0006-0000-0700-000002000000}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 xr:uid="{00000000-0006-0000-0700-000003000000}">
      <text>
        <r>
          <rPr>
            <sz val="8"/>
            <color indexed="81"/>
            <rFont val="Tahoma"/>
            <charset val="204"/>
          </rPr>
          <t>Разделитель запятая</t>
        </r>
      </text>
    </comment>
    <comment ref="O2" authorId="0" shapeId="0" xr:uid="{00000000-0006-0000-0700-000004000000}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 shapeId="0" xr:uid="{00000000-0006-0000-0700-000005000000}">
      <text>
        <r>
          <rPr>
            <sz val="8"/>
            <color indexed="81"/>
            <rFont val="Tahoma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 xr:uid="{00000000-0006-0000-0700-000006000000}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 shapeId="0" xr:uid="{00000000-0006-0000-0700-000007000000}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 xr:uid="{00000000-0006-0000-0700-000008000000}">
      <text>
        <r>
          <rPr>
            <sz val="8"/>
            <color indexed="81"/>
            <rFont val="Tahoma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 shapeId="0" xr:uid="{00000000-0006-0000-0700-000009000000}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 shapeId="0" xr:uid="{00000000-0006-0000-0700-00000A000000}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 shapeId="0" xr:uid="{00000000-0006-0000-0700-00000B000000}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 xr:uid="{00000000-0006-0000-0700-00000C000000}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 xr:uid="{00000000-0006-0000-0700-00000D000000}">
      <text>
        <r>
          <rPr>
            <sz val="8"/>
            <color indexed="81"/>
            <rFont val="Tahoma"/>
            <charset val="204"/>
          </rPr>
          <t xml:space="preserve">С учетом ордера текущего колена
</t>
        </r>
      </text>
    </comment>
    <comment ref="P18" authorId="0" shapeId="0" xr:uid="{00000000-0006-0000-0700-00000E000000}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 xr:uid="{00000000-0006-0000-0700-00000F000000}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 xr:uid="{00000000-0006-0000-0700-000010000000}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 xr:uid="{00000000-0006-0000-0700-000011000000}">
      <text>
        <r>
          <rPr>
            <sz val="8"/>
            <color indexed="81"/>
            <rFont val="Tahoma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 xr:uid="{00000000-0006-0000-0700-000012000000}">
      <text>
        <r>
          <rPr>
            <sz val="8"/>
            <color indexed="81"/>
            <rFont val="Tahoma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 xr:uid="{00000000-0006-0000-0700-000013000000}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 xr:uid="{00000000-0006-0000-0700-000014000000}">
      <text>
        <r>
          <rPr>
            <sz val="8"/>
            <color indexed="81"/>
            <rFont val="Tahoma"/>
            <charset val="204"/>
          </rPr>
          <t>Расстояние от наибольшего открытого ордера сетки 
(N-го колена)</t>
        </r>
      </text>
    </comment>
    <comment ref="S19" authorId="0" shapeId="0" xr:uid="{00000000-0006-0000-0700-000015000000}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 xr:uid="{00000000-0006-0000-0700-000016000000}">
      <text>
        <r>
          <rPr>
            <sz val="8"/>
            <color indexed="81"/>
            <rFont val="Tahoma"/>
            <charset val="204"/>
          </rPr>
          <t>Расстояние от наибольшего открытого ордера сетки 
(N-го колена)</t>
        </r>
      </text>
    </comment>
    <comment ref="U19" authorId="0" shapeId="0" xr:uid="{00000000-0006-0000-0700-000017000000}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 xr:uid="{00000000-0006-0000-0700-000018000000}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</authors>
  <commentList>
    <comment ref="B7" authorId="0" shapeId="0" xr:uid="{00000000-0006-0000-0900-000001000000}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 xr:uid="{00000000-0006-0000-0900-000002000000}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 xr:uid="{00000000-0006-0000-0900-000003000000}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 xr:uid="{00000000-0006-0000-0900-000004000000}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 xr:uid="{00000000-0006-0000-0900-000005000000}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 xr:uid="{00000000-0006-0000-0900-000006000000}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<sst xmlns="http://schemas.openxmlformats.org/spreadsheetml/2006/main" count="190" uniqueCount="96">
  <si>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</si>
  <si>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</si>
  <si>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</si>
  <si>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</si>
  <si>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</si>
  <si>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</si>
  <si>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</si>
  <si>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</si>
  <si>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</si>
  <si>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</si>
  <si>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</si>
  <si>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</si>
  <si>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</si>
  <si>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</si>
  <si>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</si>
  <si>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</si>
  <si>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</si>
  <si>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</si>
  <si>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</si>
  <si>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</si>
  <si>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</si>
  <si>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</si>
  <si>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</si>
  <si>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</si>
  <si>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</si>
  <si>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</si>
  <si>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</si>
  <si>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</si>
  <si>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</si>
  <si>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</si>
  <si>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</si>
  <si>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</si>
  <si>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</si>
  <si>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</si>
  <si>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</si>
  <si>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</si>
  <si>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</si>
  <si>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</si>
  <si>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</si>
  <si>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</si>
  <si>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</si>
  <si>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</si>
  <si>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</si>
  <si>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</si>
  <si>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</si>
  <si>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</si>
  <si>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</si>
  <si>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</si>
  <si>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</si>
  <si>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</si>
  <si>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</si>
  <si>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</si>
  <si>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</si>
  <si>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</si>
  <si>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</si>
  <si>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</si>
  <si>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</si>
  <si>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</si>
  <si>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</si>
  <si>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</si>
  <si>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</si>
  <si>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</si>
  <si>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</si>
  <si>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</si>
  <si>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</si>
  <si>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</si>
  <si>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</si>
  <si>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</si>
  <si>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</si>
  <si>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</si>
  <si>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</si>
  <si>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</si>
  <si>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</si>
  <si>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</si>
  <si>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</si>
  <si>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</si>
  <si>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</si>
  <si>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</si>
  <si>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</si>
  <si>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</si>
  <si>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</si>
  <si>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</si>
  <si>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</si>
  <si>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</si>
  <si>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</si>
  <si>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</si>
  <si>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</si>
  <si>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</si>
  <si>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</si>
  <si>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</si>
  <si>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</si>
  <si>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</si>
  <si>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</si>
  <si>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</si>
  <si>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</si>
  <si>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EURUSD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</si>
</sst>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8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Alignment="1" applyProtection="1">
      <alignment horizontal="center"/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/>
    </xf>
    <xf numFmtId="2" fontId="3" fillId="2" borderId="3" xfId="0" applyNumberFormat="1" applyFont="1" applyFill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2" fontId="3" fillId="3" borderId="3" xfId="0" applyNumberFormat="1" applyFont="1" applyFill="1" applyBorder="1" applyAlignment="1">
      <alignment horizontal="center"/>
    </xf>
    <xf numFmtId="167" fontId="3" fillId="2" borderId="1" xfId="0" applyNumberFormat="1" applyFont="1" applyFill="1" applyBorder="1" applyAlignment="1">
      <alignment horizontal="center" vertical="center"/>
    </xf>
    <xf numFmtId="2" fontId="3" fillId="2" borderId="5" xfId="0" applyNumberFormat="1" applyFont="1" applyFill="1" applyBorder="1" applyAlignment="1">
      <alignment horizontal="center"/>
    </xf>
    <xf numFmtId="2" fontId="3" fillId="2" borderId="2" xfId="0" applyNumberFormat="1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167" fontId="3" fillId="0" borderId="6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/>
    </xf>
    <xf numFmtId="2" fontId="3" fillId="2" borderId="8" xfId="0" applyNumberFormat="1" applyFont="1" applyFill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2" fontId="3" fillId="3" borderId="8" xfId="0" applyNumberFormat="1" applyFont="1" applyFill="1" applyBorder="1" applyAlignment="1">
      <alignment horizontal="center"/>
    </xf>
    <xf numFmtId="1" fontId="5" fillId="0" borderId="0" xfId="0" applyNumberFormat="1" applyFont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/>
    <xf numFmtId="0" fontId="4" fillId="0" borderId="0" xfId="0" applyFont="1"/>
    <xf numFmtId="0" fontId="10" fillId="0" borderId="0" xfId="0" applyFont="1"/>
    <xf numFmtId="0" fontId="10" fillId="4" borderId="0" xfId="0" applyFont="1" applyFill="1"/>
    <xf numFmtId="0" fontId="10" fillId="3" borderId="0" xfId="0" applyFont="1" applyFill="1"/>
    <xf numFmtId="0" fontId="3" fillId="0" borderId="0" xfId="0" applyFont="1"/>
    <xf numFmtId="0" fontId="3" fillId="5" borderId="0" xfId="0" applyFont="1" applyFill="1"/>
    <xf numFmtId="0" fontId="6" fillId="0" borderId="0" xfId="0" applyFont="1"/>
    <xf numFmtId="0" fontId="7" fillId="0" borderId="0" xfId="0" applyFont="1"/>
    <xf numFmtId="0" fontId="12" fillId="0" borderId="0" xfId="0" applyFont="1"/>
    <xf numFmtId="0" fontId="12" fillId="4" borderId="0" xfId="0" applyFont="1" applyFill="1"/>
    <xf numFmtId="0" fontId="12" fillId="3" borderId="0" xfId="0" applyFont="1" applyFill="1"/>
    <xf numFmtId="165" fontId="12" fillId="0" borderId="0" xfId="0" applyNumberFormat="1" applyFont="1"/>
    <xf numFmtId="165" fontId="12" fillId="4" borderId="0" xfId="0" applyNumberFormat="1" applyFont="1" applyFill="1"/>
    <xf numFmtId="165" fontId="12" fillId="3" borderId="0" xfId="0" applyNumberFormat="1" applyFont="1" applyFill="1"/>
    <xf numFmtId="165" fontId="3" fillId="0" borderId="0" xfId="0" applyNumberFormat="1" applyFont="1"/>
    <xf numFmtId="165" fontId="3" fillId="5" borderId="0" xfId="0" applyNumberFormat="1" applyFont="1" applyFill="1"/>
    <xf numFmtId="0" fontId="16" fillId="0" borderId="0" xfId="0" applyFont="1"/>
    <xf numFmtId="0" fontId="18" fillId="0" borderId="0" xfId="0" applyFont="1"/>
    <xf numFmtId="0" fontId="18" fillId="4" borderId="0" xfId="0" applyFont="1" applyFill="1"/>
    <xf numFmtId="0" fontId="18" fillId="3" borderId="0" xfId="0" applyFont="1" applyFill="1"/>
    <xf numFmtId="0" fontId="19" fillId="0" borderId="0" xfId="0" applyFont="1"/>
    <xf numFmtId="0" fontId="19" fillId="5" borderId="0" xfId="0" applyFont="1" applyFill="1"/>
    <xf numFmtId="165" fontId="18" fillId="0" borderId="0" xfId="0" applyNumberFormat="1" applyFont="1"/>
    <xf numFmtId="165" fontId="18" fillId="4" borderId="0" xfId="0" applyNumberFormat="1" applyFont="1" applyFill="1"/>
    <xf numFmtId="0" fontId="3" fillId="4" borderId="0" xfId="0" applyFont="1" applyFill="1"/>
    <xf numFmtId="0" fontId="3" fillId="3" borderId="0" xfId="0" applyFont="1" applyFill="1"/>
    <xf numFmtId="0" fontId="4" fillId="2" borderId="10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3" fillId="2" borderId="16" xfId="0" applyFont="1" applyFill="1" applyBorder="1"/>
    <xf numFmtId="166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/>
    <xf numFmtId="0" fontId="3" fillId="0" borderId="19" xfId="0" applyFont="1" applyBorder="1"/>
    <xf numFmtId="0" fontId="3" fillId="4" borderId="20" xfId="0" applyFont="1" applyFill="1" applyBorder="1"/>
    <xf numFmtId="0" fontId="3" fillId="0" borderId="21" xfId="0" applyFont="1" applyBorder="1"/>
    <xf numFmtId="0" fontId="3" fillId="3" borderId="20" xfId="0" applyFont="1" applyFill="1" applyBorder="1"/>
    <xf numFmtId="0" fontId="3" fillId="5" borderId="20" xfId="0" applyFont="1" applyFill="1" applyBorder="1"/>
    <xf numFmtId="1" fontId="4" fillId="2" borderId="22" xfId="0" applyNumberFormat="1" applyFont="1" applyFill="1" applyBorder="1" applyAlignment="1">
      <alignment horizontal="center"/>
    </xf>
    <xf numFmtId="2" fontId="3" fillId="4" borderId="3" xfId="0" applyNumberFormat="1" applyFont="1" applyFill="1" applyBorder="1" applyAlignment="1">
      <alignment horizontal="center"/>
    </xf>
    <xf numFmtId="2" fontId="3" fillId="5" borderId="3" xfId="0" applyNumberFormat="1" applyFont="1" applyFill="1" applyBorder="1" applyAlignment="1">
      <alignment horizontal="center"/>
    </xf>
    <xf numFmtId="1" fontId="4" fillId="2" borderId="23" xfId="0" applyNumberFormat="1" applyFont="1" applyFill="1" applyBorder="1" applyAlignment="1">
      <alignment horizontal="center"/>
    </xf>
    <xf numFmtId="2" fontId="3" fillId="4" borderId="8" xfId="0" applyNumberFormat="1" applyFont="1" applyFill="1" applyBorder="1" applyAlignment="1">
      <alignment horizontal="center"/>
    </xf>
    <xf numFmtId="2" fontId="3" fillId="5" borderId="8" xfId="0" applyNumberFormat="1" applyFont="1" applyFill="1" applyBorder="1" applyAlignment="1">
      <alignment horizontal="center"/>
    </xf>
    <xf numFmtId="1" fontId="9" fillId="0" borderId="0" xfId="0" applyNumberFormat="1" applyFont="1" applyAlignment="1" applyProtection="1">
      <alignment horizontal="center"/>
      <protection locked="0"/>
    </xf>
    <xf numFmtId="1" fontId="10" fillId="0" borderId="0" xfId="0" applyNumberFormat="1" applyFont="1"/>
    <xf numFmtId="1" fontId="10" fillId="4" borderId="0" xfId="0" applyNumberFormat="1" applyFont="1" applyFill="1"/>
    <xf numFmtId="1" fontId="10" fillId="3" borderId="0" xfId="0" applyNumberFormat="1" applyFont="1" applyFill="1"/>
    <xf numFmtId="1" fontId="3" fillId="5" borderId="0" xfId="0" applyNumberFormat="1" applyFont="1" applyFill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/>
    <xf numFmtId="171" fontId="18" fillId="4" borderId="0" xfId="0" applyNumberFormat="1" applyFont="1" applyFill="1"/>
    <xf numFmtId="171" fontId="18" fillId="3" borderId="0" xfId="0" applyNumberFormat="1" applyFont="1" applyFill="1"/>
    <xf numFmtId="171" fontId="19" fillId="5" borderId="0" xfId="0" applyNumberFormat="1" applyFont="1" applyFill="1"/>
    <xf numFmtId="171" fontId="12" fillId="0" borderId="0" xfId="0" applyNumberFormat="1" applyFont="1"/>
    <xf numFmtId="171" fontId="12" fillId="4" borderId="0" xfId="0" applyNumberFormat="1" applyFont="1" applyFill="1"/>
    <xf numFmtId="171" fontId="12" fillId="3" borderId="0" xfId="0" applyNumberFormat="1" applyFont="1" applyFill="1"/>
    <xf numFmtId="171" fontId="3" fillId="5" borderId="0" xfId="0" applyNumberFormat="1" applyFont="1" applyFill="1"/>
    <xf numFmtId="0" fontId="9" fillId="0" borderId="0" xfId="0" applyFont="1"/>
    <xf numFmtId="0" fontId="13" fillId="0" borderId="0" xfId="0" applyFont="1"/>
    <xf numFmtId="0" fontId="11" fillId="0" borderId="0" xfId="0" applyFont="1"/>
    <xf numFmtId="0" fontId="17" fillId="0" borderId="0" xfId="0" applyFont="1"/>
    <xf numFmtId="172" fontId="3" fillId="0" borderId="2" xfId="0" applyNumberFormat="1" applyFont="1" applyBorder="1" applyAlignment="1">
      <alignment horizontal="center"/>
    </xf>
    <xf numFmtId="172" fontId="3" fillId="2" borderId="5" xfId="0" applyNumberFormat="1" applyFont="1" applyFill="1" applyBorder="1" applyAlignment="1">
      <alignment horizontal="center"/>
    </xf>
    <xf numFmtId="172" fontId="3" fillId="2" borderId="2" xfId="0" applyNumberFormat="1" applyFont="1" applyFill="1" applyBorder="1" applyAlignment="1">
      <alignment horizontal="center"/>
    </xf>
    <xf numFmtId="172" fontId="3" fillId="0" borderId="7" xfId="0" applyNumberFormat="1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172" fontId="3" fillId="6" borderId="5" xfId="0" applyNumberFormat="1" applyFont="1" applyFill="1" applyBorder="1" applyAlignment="1">
      <alignment horizontal="center"/>
    </xf>
    <xf numFmtId="172" fontId="3" fillId="6" borderId="24" xfId="0" applyNumberFormat="1" applyFont="1" applyFill="1" applyBorder="1" applyAlignment="1">
      <alignment horizontal="center"/>
    </xf>
    <xf numFmtId="171" fontId="20" fillId="0" borderId="1" xfId="0" applyNumberFormat="1" applyFont="1" applyBorder="1" applyAlignment="1">
      <alignment horizontal="center" vertical="center"/>
    </xf>
    <xf numFmtId="171" fontId="20" fillId="2" borderId="1" xfId="0" applyNumberFormat="1" applyFont="1" applyFill="1" applyBorder="1" applyAlignment="1">
      <alignment horizontal="center" vertical="center"/>
    </xf>
    <xf numFmtId="171" fontId="20" fillId="0" borderId="6" xfId="0" applyNumberFormat="1" applyFont="1" applyBorder="1" applyAlignment="1">
      <alignment horizontal="center" vertical="center"/>
    </xf>
    <xf numFmtId="2" fontId="3" fillId="6" borderId="5" xfId="0" applyNumberFormat="1" applyFont="1" applyFill="1" applyBorder="1" applyAlignment="1">
      <alignment horizontal="center"/>
    </xf>
    <xf numFmtId="2" fontId="3" fillId="6" borderId="24" xfId="0" applyNumberFormat="1" applyFont="1" applyFill="1" applyBorder="1" applyAlignment="1">
      <alignment horizontal="center"/>
    </xf>
    <xf numFmtId="0" fontId="0" fillId="7" borderId="0" xfId="0" applyFill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4" xfId="0" applyBorder="1"/>
    <xf numFmtId="9" fontId="0" fillId="0" borderId="2" xfId="0" applyNumberFormat="1" applyBorder="1"/>
    <xf numFmtId="0" fontId="0" fillId="2" borderId="4" xfId="0" applyFill="1" applyBorder="1"/>
    <xf numFmtId="9" fontId="0" fillId="2" borderId="2" xfId="0" applyNumberFormat="1" applyFill="1" applyBorder="1"/>
    <xf numFmtId="0" fontId="0" fillId="0" borderId="9" xfId="0" applyBorder="1"/>
    <xf numFmtId="9" fontId="0" fillId="0" borderId="7" xfId="0" applyNumberFormat="1" applyBorder="1"/>
    <xf numFmtId="0" fontId="0" fillId="0" borderId="0" xfId="0" applyProtection="1">
      <protection locked="0"/>
    </xf>
    <xf numFmtId="172" fontId="0" fillId="6" borderId="4" xfId="0" applyNumberFormat="1" applyFill="1" applyBorder="1"/>
    <xf numFmtId="9" fontId="0" fillId="6" borderId="2" xfId="0" applyNumberFormat="1" applyFill="1" applyBorder="1"/>
    <xf numFmtId="172" fontId="0" fillId="6" borderId="9" xfId="0" applyNumberFormat="1" applyFill="1" applyBorder="1"/>
    <xf numFmtId="9" fontId="0" fillId="6" borderId="7" xfId="0" applyNumberFormat="1" applyFill="1" applyBorder="1"/>
    <xf numFmtId="172" fontId="1" fillId="2" borderId="4" xfId="0" applyNumberFormat="1" applyFont="1" applyFill="1" applyBorder="1"/>
    <xf numFmtId="9" fontId="1" fillId="2" borderId="2" xfId="0" applyNumberFormat="1" applyFont="1" applyFill="1" applyBorder="1"/>
    <xf numFmtId="172" fontId="0" fillId="2" borderId="4" xfId="0" applyNumberFormat="1" applyFill="1" applyBorder="1"/>
    <xf numFmtId="0" fontId="13" fillId="0" borderId="1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5" fillId="7" borderId="0" xfId="0" applyFont="1" applyFill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29" fillId="0" borderId="0" xfId="0" applyFont="1"/>
    <xf numFmtId="0" fontId="28" fillId="7" borderId="0" xfId="0" applyFont="1" applyFill="1"/>
    <xf numFmtId="171" fontId="30" fillId="4" borderId="0" xfId="0" applyNumberFormat="1" applyFont="1" applyFill="1"/>
    <xf numFmtId="171" fontId="30" fillId="3" borderId="0" xfId="0" applyNumberFormat="1" applyFont="1" applyFill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5" fillId="8" borderId="25" xfId="0" applyNumberFormat="1" applyFont="1" applyFill="1" applyBorder="1" applyProtection="1">
      <protection locked="0"/>
    </xf>
    <xf numFmtId="2" fontId="35" fillId="8" borderId="26" xfId="0" applyNumberFormat="1" applyFont="1" applyFill="1" applyBorder="1" applyProtection="1">
      <protection locked="0"/>
    </xf>
    <xf numFmtId="9" fontId="35" fillId="8" borderId="0" xfId="0" applyNumberFormat="1" applyFont="1" applyFill="1" applyProtection="1">
      <protection locked="0"/>
    </xf>
    <xf numFmtId="2" fontId="36" fillId="8" borderId="0" xfId="0" applyNumberFormat="1" applyFont="1" applyFill="1" applyProtection="1">
      <protection locked="0"/>
    </xf>
    <xf numFmtId="0" fontId="0" fillId="7" borderId="0" xfId="0" applyFill="1" applyAlignment="1">
      <alignment vertical="center"/>
    </xf>
    <xf numFmtId="168" fontId="0" fillId="0" borderId="3" xfId="0" applyNumberFormat="1" applyBorder="1"/>
    <xf numFmtId="168" fontId="0" fillId="2" borderId="3" xfId="0" applyNumberFormat="1" applyFill="1" applyBorder="1"/>
    <xf numFmtId="168" fontId="0" fillId="0" borderId="8" xfId="0" applyNumberFormat="1" applyBorder="1"/>
    <xf numFmtId="168" fontId="0" fillId="0" borderId="27" xfId="0" applyNumberFormat="1" applyBorder="1"/>
    <xf numFmtId="168" fontId="0" fillId="2" borderId="27" xfId="0" applyNumberFormat="1" applyFill="1" applyBorder="1"/>
    <xf numFmtId="168" fontId="0" fillId="0" borderId="28" xfId="0" applyNumberFormat="1" applyBorder="1"/>
    <xf numFmtId="1" fontId="13" fillId="2" borderId="22" xfId="0" applyNumberFormat="1" applyFont="1" applyFill="1" applyBorder="1" applyAlignment="1">
      <alignment horizontal="center"/>
    </xf>
    <xf numFmtId="1" fontId="13" fillId="2" borderId="23" xfId="0" applyNumberFormat="1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" fontId="13" fillId="2" borderId="3" xfId="0" applyNumberFormat="1" applyFont="1" applyFill="1" applyBorder="1" applyAlignment="1">
      <alignment horizontal="center"/>
    </xf>
    <xf numFmtId="1" fontId="13" fillId="2" borderId="8" xfId="0" applyNumberFormat="1" applyFont="1" applyFill="1" applyBorder="1" applyAlignment="1">
      <alignment horizontal="center"/>
    </xf>
    <xf numFmtId="0" fontId="24" fillId="0" borderId="0" xfId="0" applyFont="1"/>
    <xf numFmtId="0" fontId="43" fillId="0" borderId="0" xfId="0" applyFont="1"/>
    <xf numFmtId="0" fontId="0" fillId="0" borderId="0" xfId="0" applyAlignment="1">
      <alignment horizontal="center" vertical="center" wrapText="1"/>
    </xf>
    <xf numFmtId="173" fontId="43" fillId="0" borderId="0" xfId="0" applyNumberFormat="1" applyFont="1"/>
    <xf numFmtId="49" fontId="35" fillId="0" borderId="0" xfId="0" applyNumberFormat="1" applyFont="1" applyAlignment="1">
      <alignment horizontal="center"/>
    </xf>
    <xf numFmtId="0" fontId="1" fillId="0" borderId="0" xfId="0" applyFont="1"/>
    <xf numFmtId="0" fontId="44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/>
    </xf>
    <xf numFmtId="169" fontId="38" fillId="0" borderId="5" xfId="0" applyNumberFormat="1" applyFont="1" applyBorder="1" applyAlignment="1">
      <alignment horizontal="right" vertical="center"/>
    </xf>
    <xf numFmtId="174" fontId="38" fillId="0" borderId="2" xfId="0" applyNumberFormat="1" applyFont="1" applyBorder="1" applyAlignment="1">
      <alignment horizontal="right" vertical="center" inden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169" fontId="38" fillId="9" borderId="18" xfId="0" applyNumberFormat="1" applyFont="1" applyFill="1" applyBorder="1" applyAlignment="1">
      <alignment horizontal="right" vertical="center"/>
    </xf>
    <xf numFmtId="0" fontId="38" fillId="0" borderId="4" xfId="0" applyFont="1" applyBorder="1" applyAlignment="1">
      <alignment horizontal="left" vertical="center" indent="1"/>
    </xf>
    <xf numFmtId="0" fontId="38" fillId="9" borderId="29" xfId="0" applyFont="1" applyFill="1" applyBorder="1" applyAlignment="1">
      <alignment horizontal="center" vertical="center"/>
    </xf>
    <xf numFmtId="0" fontId="38" fillId="9" borderId="21" xfId="0" applyFont="1" applyFill="1" applyBorder="1" applyAlignment="1">
      <alignment horizontal="left" vertical="center" indent="1"/>
    </xf>
    <xf numFmtId="174" fontId="38" fillId="9" borderId="19" xfId="0" applyNumberFormat="1" applyFont="1" applyFill="1" applyBorder="1" applyAlignment="1">
      <alignment horizontal="right" vertical="center" indent="1"/>
    </xf>
    <xf numFmtId="0" fontId="38" fillId="9" borderId="27" xfId="0" applyFont="1" applyFill="1" applyBorder="1" applyAlignment="1">
      <alignment horizontal="center" vertical="center"/>
    </xf>
    <xf numFmtId="0" fontId="38" fillId="9" borderId="4" xfId="0" applyFont="1" applyFill="1" applyBorder="1" applyAlignment="1">
      <alignment horizontal="left" vertical="center" indent="1"/>
    </xf>
    <xf numFmtId="169" fontId="38" fillId="9" borderId="5" xfId="0" applyNumberFormat="1" applyFont="1" applyFill="1" applyBorder="1" applyAlignment="1">
      <alignment horizontal="right" vertical="center"/>
    </xf>
    <xf numFmtId="174" fontId="38" fillId="9" borderId="2" xfId="0" applyNumberFormat="1" applyFont="1" applyFill="1" applyBorder="1" applyAlignment="1">
      <alignment horizontal="right" vertical="center" indent="1"/>
    </xf>
    <xf numFmtId="0" fontId="38" fillId="4" borderId="27" xfId="0" applyFont="1" applyFill="1" applyBorder="1" applyAlignment="1">
      <alignment horizontal="center" vertical="center"/>
    </xf>
    <xf numFmtId="0" fontId="38" fillId="4" borderId="4" xfId="0" applyFont="1" applyFill="1" applyBorder="1" applyAlignment="1">
      <alignment horizontal="left" vertical="center" indent="1"/>
    </xf>
    <xf numFmtId="169" fontId="38" fillId="4" borderId="5" xfId="0" applyNumberFormat="1" applyFont="1" applyFill="1" applyBorder="1" applyAlignment="1">
      <alignment horizontal="right" vertical="center"/>
    </xf>
    <xf numFmtId="174" fontId="38" fillId="4" borderId="2" xfId="0" applyNumberFormat="1" applyFont="1" applyFill="1" applyBorder="1" applyAlignment="1">
      <alignment horizontal="right" vertical="center" indent="1"/>
    </xf>
    <xf numFmtId="0" fontId="38" fillId="6" borderId="27" xfId="0" applyFont="1" applyFill="1" applyBorder="1" applyAlignment="1">
      <alignment horizontal="center" vertical="center"/>
    </xf>
    <xf numFmtId="0" fontId="38" fillId="6" borderId="4" xfId="0" applyFont="1" applyFill="1" applyBorder="1" applyAlignment="1">
      <alignment horizontal="left" vertical="center" indent="1"/>
    </xf>
    <xf numFmtId="169" fontId="38" fillId="6" borderId="5" xfId="0" applyNumberFormat="1" applyFont="1" applyFill="1" applyBorder="1" applyAlignment="1">
      <alignment horizontal="right" vertical="center"/>
    </xf>
    <xf numFmtId="174" fontId="38" fillId="6" borderId="2" xfId="0" applyNumberFormat="1" applyFont="1" applyFill="1" applyBorder="1" applyAlignment="1">
      <alignment horizontal="right" vertical="center" indent="1"/>
    </xf>
    <xf numFmtId="0" fontId="38" fillId="3" borderId="27" xfId="0" applyFont="1" applyFill="1" applyBorder="1" applyAlignment="1">
      <alignment horizontal="center" vertical="center"/>
    </xf>
    <xf numFmtId="0" fontId="38" fillId="3" borderId="4" xfId="0" applyFont="1" applyFill="1" applyBorder="1" applyAlignment="1">
      <alignment horizontal="left" vertical="center" indent="1"/>
    </xf>
    <xf numFmtId="169" fontId="38" fillId="3" borderId="5" xfId="0" applyNumberFormat="1" applyFont="1" applyFill="1" applyBorder="1" applyAlignment="1">
      <alignment horizontal="right" vertical="center"/>
    </xf>
    <xf numFmtId="174" fontId="38" fillId="3" borderId="2" xfId="0" applyNumberFormat="1" applyFont="1" applyFill="1" applyBorder="1" applyAlignment="1">
      <alignment horizontal="right" vertical="center" indent="1"/>
    </xf>
    <xf numFmtId="168" fontId="38" fillId="8" borderId="6" xfId="0" applyNumberFormat="1" applyFont="1" applyFill="1" applyBorder="1"/>
    <xf numFmtId="168" fontId="38" fillId="8" borderId="1" xfId="0" applyNumberFormat="1" applyFont="1" applyFill="1" applyBorder="1"/>
    <xf numFmtId="168" fontId="38" fillId="2" borderId="1" xfId="0" applyNumberFormat="1" applyFont="1" applyFill="1" applyBorder="1"/>
    <xf numFmtId="0" fontId="0" fillId="0" borderId="20" xfId="0" applyBorder="1" applyAlignment="1">
      <alignment horizontal="center"/>
    </xf>
    <xf numFmtId="0" fontId="0" fillId="0" borderId="0" xfId="0" applyAlignment="1">
      <alignment horizontal="right"/>
    </xf>
    <xf numFmtId="2" fontId="36" fillId="0" borderId="0" xfId="0" applyNumberFormat="1" applyFont="1"/>
    <xf numFmtId="2" fontId="35" fillId="0" borderId="0" xfId="0" applyNumberFormat="1" applyFont="1"/>
    <xf numFmtId="9" fontId="35" fillId="0" borderId="0" xfId="0" applyNumberFormat="1" applyFont="1"/>
    <xf numFmtId="0" fontId="34" fillId="0" borderId="0" xfId="0" applyFont="1"/>
    <xf numFmtId="0" fontId="31" fillId="0" borderId="30" xfId="0" applyFont="1" applyBorder="1" applyAlignment="1">
      <alignment horizontal="center"/>
    </xf>
    <xf numFmtId="9" fontId="1" fillId="2" borderId="3" xfId="0" applyNumberFormat="1" applyFont="1" applyFill="1" applyBorder="1" applyAlignment="1">
      <alignment horizontal="right"/>
    </xf>
    <xf numFmtId="9" fontId="1" fillId="6" borderId="3" xfId="0" applyNumberFormat="1" applyFont="1" applyFill="1" applyBorder="1" applyAlignment="1">
      <alignment horizontal="right"/>
    </xf>
    <xf numFmtId="9" fontId="1" fillId="6" borderId="8" xfId="0" applyNumberFormat="1" applyFont="1" applyFill="1" applyBorder="1" applyAlignment="1">
      <alignment horizontal="right"/>
    </xf>
    <xf numFmtId="0" fontId="49" fillId="0" borderId="0" xfId="0" applyFont="1"/>
    <xf numFmtId="0" fontId="48" fillId="0" borderId="0" xfId="0" applyFont="1" applyAlignment="1">
      <alignment horizontal="center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6" fillId="0" borderId="0" xfId="0" applyFont="1"/>
    <xf numFmtId="1" fontId="55" fillId="0" borderId="0" xfId="0" applyNumberFormat="1" applyFont="1"/>
    <xf numFmtId="1" fontId="55" fillId="4" borderId="0" xfId="0" applyNumberFormat="1" applyFont="1" applyFill="1"/>
    <xf numFmtId="1" fontId="55" fillId="3" borderId="0" xfId="0" applyNumberFormat="1" applyFont="1" applyFill="1"/>
    <xf numFmtId="1" fontId="56" fillId="0" borderId="0" xfId="0" applyNumberFormat="1" applyFont="1"/>
    <xf numFmtId="1" fontId="56" fillId="5" borderId="0" xfId="0" applyNumberFormat="1" applyFont="1" applyFill="1"/>
    <xf numFmtId="0" fontId="34" fillId="0" borderId="0" xfId="0" applyFont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5" fillId="4" borderId="0" xfId="0" applyNumberFormat="1" applyFont="1" applyFill="1"/>
    <xf numFmtId="0" fontId="57" fillId="0" borderId="0" xfId="0" applyFont="1"/>
    <xf numFmtId="171" fontId="55" fillId="3" borderId="0" xfId="0" applyNumberFormat="1" applyFont="1" applyFill="1"/>
    <xf numFmtId="0" fontId="57" fillId="7" borderId="0" xfId="0" applyFont="1" applyFill="1"/>
    <xf numFmtId="0" fontId="36" fillId="0" borderId="0" xfId="0" applyFont="1" applyProtection="1">
      <protection locked="0"/>
    </xf>
    <xf numFmtId="0" fontId="58" fillId="0" borderId="0" xfId="0" applyFont="1"/>
    <xf numFmtId="0" fontId="59" fillId="0" borderId="0" xfId="0" applyFont="1"/>
    <xf numFmtId="0" fontId="59" fillId="0" borderId="0" xfId="0" applyFont="1" applyAlignment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/>
    <xf numFmtId="0" fontId="58" fillId="0" borderId="0" xfId="0" applyFont="1" applyAlignment="1">
      <alignment horizontal="left"/>
    </xf>
    <xf numFmtId="0" fontId="60" fillId="0" borderId="0" xfId="0" applyFont="1"/>
    <xf numFmtId="0" fontId="61" fillId="0" borderId="0" xfId="0" applyFont="1"/>
    <xf numFmtId="0" fontId="62" fillId="0" borderId="0" xfId="0" applyFont="1"/>
    <xf numFmtId="0" fontId="63" fillId="0" borderId="0" xfId="0" applyFont="1"/>
    <xf numFmtId="1" fontId="12" fillId="0" borderId="0" xfId="0" applyNumberFormat="1" applyFont="1"/>
    <xf numFmtId="1" fontId="12" fillId="4" borderId="0" xfId="0" applyNumberFormat="1" applyFont="1" applyFill="1"/>
    <xf numFmtId="1" fontId="12" fillId="3" borderId="0" xfId="0" applyNumberFormat="1" applyFont="1" applyFill="1"/>
    <xf numFmtId="1" fontId="64" fillId="0" borderId="0" xfId="0" applyNumberFormat="1" applyFont="1"/>
    <xf numFmtId="1" fontId="64" fillId="5" borderId="0" xfId="0" applyNumberFormat="1" applyFont="1" applyFill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5" fillId="0" borderId="0" xfId="0" applyFont="1"/>
    <xf numFmtId="0" fontId="0" fillId="4" borderId="0" xfId="0" applyFill="1"/>
    <xf numFmtId="0" fontId="0" fillId="3" borderId="0" xfId="0" applyFill="1"/>
    <xf numFmtId="1" fontId="24" fillId="0" borderId="0" xfId="0" applyNumberFormat="1" applyFont="1" applyAlignment="1" applyProtection="1">
      <alignment horizontal="center"/>
      <protection locked="0"/>
    </xf>
    <xf numFmtId="0" fontId="15" fillId="0" borderId="0" xfId="0" applyFont="1"/>
    <xf numFmtId="0" fontId="15" fillId="3" borderId="0" xfId="0" applyFont="1" applyFill="1"/>
    <xf numFmtId="0" fontId="5" fillId="3" borderId="10" xfId="0" applyFont="1" applyFill="1" applyBorder="1" applyAlignment="1">
      <alignment horizontal="center"/>
    </xf>
    <xf numFmtId="1" fontId="5" fillId="2" borderId="31" xfId="0" applyNumberFormat="1" applyFont="1" applyFill="1" applyBorder="1" applyAlignment="1">
      <alignment horizontal="center"/>
    </xf>
    <xf numFmtId="1" fontId="5" fillId="3" borderId="31" xfId="0" applyNumberFormat="1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3" fillId="2" borderId="20" xfId="0" applyFont="1" applyFill="1" applyBorder="1"/>
    <xf numFmtId="0" fontId="24" fillId="0" borderId="0" xfId="0" applyFont="1" applyAlignment="1" applyProtection="1">
      <alignment horizontal="center"/>
      <protection locked="0"/>
    </xf>
    <xf numFmtId="0" fontId="0" fillId="10" borderId="0" xfId="0" applyFill="1"/>
    <xf numFmtId="0" fontId="14" fillId="0" borderId="0" xfId="0" applyFont="1"/>
    <xf numFmtId="0" fontId="66" fillId="8" borderId="25" xfId="0" applyFont="1" applyFill="1" applyBorder="1" applyAlignment="1" applyProtection="1">
      <alignment horizontal="center"/>
      <protection locked="0"/>
    </xf>
    <xf numFmtId="0" fontId="67" fillId="0" borderId="0" xfId="0" applyFont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5" fillId="4" borderId="0" xfId="0" applyFont="1" applyFill="1"/>
    <xf numFmtId="0" fontId="55" fillId="3" borderId="0" xfId="0" applyFont="1" applyFill="1"/>
    <xf numFmtId="0" fontId="56" fillId="5" borderId="0" xfId="0" applyFont="1" applyFill="1"/>
    <xf numFmtId="171" fontId="56" fillId="5" borderId="0" xfId="0" applyNumberFormat="1" applyFont="1" applyFill="1"/>
    <xf numFmtId="0" fontId="68" fillId="0" borderId="0" xfId="0" applyFont="1"/>
    <xf numFmtId="0" fontId="70" fillId="0" borderId="0" xfId="0" applyFont="1"/>
    <xf numFmtId="1" fontId="72" fillId="8" borderId="25" xfId="0" applyNumberFormat="1" applyFont="1" applyFill="1" applyBorder="1" applyAlignment="1" applyProtection="1">
      <alignment horizontal="center"/>
      <protection locked="0"/>
    </xf>
    <xf numFmtId="171" fontId="72" fillId="8" borderId="0" xfId="0" applyNumberFormat="1" applyFont="1" applyFill="1" applyAlignment="1" applyProtection="1">
      <alignment horizontal="center"/>
      <protection locked="0"/>
    </xf>
    <xf numFmtId="0" fontId="73" fillId="4" borderId="0" xfId="0" applyFont="1" applyFill="1"/>
    <xf numFmtId="0" fontId="69" fillId="0" borderId="0" xfId="0" applyFont="1"/>
    <xf numFmtId="0" fontId="73" fillId="3" borderId="0" xfId="0" applyFont="1" applyFill="1"/>
    <xf numFmtId="1" fontId="68" fillId="8" borderId="25" xfId="0" applyNumberFormat="1" applyFont="1" applyFill="1" applyBorder="1" applyAlignment="1" applyProtection="1">
      <alignment horizontal="center"/>
      <protection locked="0"/>
    </xf>
    <xf numFmtId="0" fontId="69" fillId="7" borderId="0" xfId="0" applyFont="1" applyFill="1"/>
    <xf numFmtId="0" fontId="69" fillId="0" borderId="0" xfId="0" applyFont="1" applyProtection="1">
      <protection locked="0"/>
    </xf>
    <xf numFmtId="171" fontId="73" fillId="4" borderId="0" xfId="0" applyNumberFormat="1" applyFont="1" applyFill="1"/>
    <xf numFmtId="171" fontId="73" fillId="3" borderId="0" xfId="0" applyNumberFormat="1" applyFont="1" applyFill="1"/>
    <xf numFmtId="165" fontId="68" fillId="8" borderId="0" xfId="0" applyNumberFormat="1" applyFont="1" applyFill="1" applyAlignment="1" applyProtection="1">
      <alignment horizontal="center"/>
      <protection locked="0"/>
    </xf>
    <xf numFmtId="0" fontId="74" fillId="0" borderId="0" xfId="0" applyFont="1"/>
    <xf numFmtId="0" fontId="44" fillId="8" borderId="0" xfId="0" applyFont="1" applyFill="1" applyProtection="1">
      <protection locked="0"/>
    </xf>
    <xf numFmtId="0" fontId="13" fillId="4" borderId="0" xfId="0" applyFont="1" applyFill="1" applyAlignment="1">
      <alignment horizontal="center"/>
    </xf>
    <xf numFmtId="1" fontId="68" fillId="0" borderId="0" xfId="0" applyNumberFormat="1" applyFont="1" applyAlignment="1" applyProtection="1">
      <alignment horizontal="center"/>
      <protection locked="0"/>
    </xf>
    <xf numFmtId="1" fontId="68" fillId="3" borderId="0" xfId="0" applyNumberFormat="1" applyFont="1" applyFill="1" applyAlignment="1">
      <alignment horizontal="center"/>
    </xf>
    <xf numFmtId="1" fontId="71" fillId="5" borderId="0" xfId="0" applyNumberFormat="1" applyFont="1" applyFill="1" applyAlignment="1">
      <alignment horizontal="center"/>
    </xf>
    <xf numFmtId="166" fontId="3" fillId="0" borderId="30" xfId="0" applyNumberFormat="1" applyFont="1" applyBorder="1" applyAlignment="1">
      <alignment horizontal="center" vertical="center"/>
    </xf>
    <xf numFmtId="0" fontId="3" fillId="0" borderId="32" xfId="0" applyFont="1" applyBorder="1"/>
    <xf numFmtId="0" fontId="75" fillId="0" borderId="0" xfId="0" applyFont="1"/>
    <xf numFmtId="0" fontId="74" fillId="0" borderId="0" xfId="0" applyFont="1" applyAlignment="1" applyProtection="1">
      <alignment horizontal="center"/>
      <protection locked="0"/>
    </xf>
    <xf numFmtId="1" fontId="74" fillId="0" borderId="0" xfId="0" applyNumberFormat="1" applyFont="1" applyAlignment="1" applyProtection="1">
      <alignment horizontal="center"/>
      <protection locked="0"/>
    </xf>
    <xf numFmtId="0" fontId="31" fillId="0" borderId="33" xfId="0" applyFont="1" applyBorder="1" applyAlignment="1">
      <alignment horizontal="center"/>
    </xf>
    <xf numFmtId="10" fontId="0" fillId="0" borderId="3" xfId="0" applyNumberFormat="1" applyBorder="1"/>
    <xf numFmtId="10" fontId="0" fillId="2" borderId="3" xfId="0" applyNumberFormat="1" applyFill="1" applyBorder="1"/>
    <xf numFmtId="10" fontId="0" fillId="0" borderId="8" xfId="0" applyNumberFormat="1" applyBorder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5" fillId="0" borderId="0" xfId="0" applyNumberFormat="1" applyFont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Alignment="1" applyProtection="1">
      <alignment horizontal="center"/>
      <protection locked="0"/>
    </xf>
    <xf numFmtId="0" fontId="76" fillId="0" borderId="0" xfId="0" applyFont="1"/>
    <xf numFmtId="171" fontId="53" fillId="0" borderId="0" xfId="0" applyNumberFormat="1" applyFont="1"/>
    <xf numFmtId="0" fontId="3" fillId="0" borderId="1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2" fontId="10" fillId="0" borderId="0" xfId="0" applyNumberFormat="1" applyFont="1"/>
    <xf numFmtId="2" fontId="13" fillId="0" borderId="0" xfId="0" applyNumberFormat="1" applyFont="1"/>
    <xf numFmtId="171" fontId="17" fillId="0" borderId="0" xfId="0" applyNumberFormat="1" applyFont="1" applyAlignment="1">
      <alignment horizontal="center"/>
    </xf>
    <xf numFmtId="171" fontId="9" fillId="0" borderId="0" xfId="0" applyNumberFormat="1" applyFont="1" applyAlignment="1">
      <alignment horizontal="center"/>
    </xf>
    <xf numFmtId="171" fontId="52" fillId="0" borderId="0" xfId="0" applyNumberFormat="1" applyFont="1" applyAlignment="1">
      <alignment horizontal="center"/>
    </xf>
    <xf numFmtId="171" fontId="53" fillId="4" borderId="0" xfId="0" applyNumberFormat="1" applyFont="1" applyFill="1"/>
    <xf numFmtId="171" fontId="53" fillId="3" borderId="0" xfId="0" applyNumberFormat="1" applyFont="1" applyFill="1"/>
    <xf numFmtId="171" fontId="54" fillId="5" borderId="0" xfId="0" applyNumberFormat="1" applyFont="1" applyFill="1"/>
    <xf numFmtId="165" fontId="17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165" fontId="11" fillId="0" borderId="0" xfId="0" applyNumberFormat="1" applyFont="1" applyAlignment="1">
      <alignment horizontal="center"/>
    </xf>
    <xf numFmtId="0" fontId="24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7" borderId="0" xfId="0" applyFont="1" applyFill="1" applyAlignment="1">
      <alignment horizontal="center" vertical="center" wrapText="1"/>
    </xf>
    <xf numFmtId="49" fontId="24" fillId="0" borderId="10" xfId="0" applyNumberFormat="1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0" fontId="0" fillId="0" borderId="33" xfId="0" applyBorder="1"/>
    <xf numFmtId="0" fontId="0" fillId="0" borderId="21" xfId="0" applyBorder="1"/>
    <xf numFmtId="0" fontId="0" fillId="0" borderId="19" xfId="0" applyBorder="1"/>
    <xf numFmtId="0" fontId="0" fillId="2" borderId="20" xfId="0" applyFill="1" applyBorder="1"/>
    <xf numFmtId="169" fontId="0" fillId="0" borderId="27" xfId="0" applyNumberFormat="1" applyBorder="1"/>
    <xf numFmtId="170" fontId="37" fillId="8" borderId="3" xfId="0" applyNumberFormat="1" applyFont="1" applyFill="1" applyBorder="1"/>
    <xf numFmtId="9" fontId="0" fillId="0" borderId="4" xfId="0" applyNumberFormat="1" applyBorder="1" applyAlignment="1">
      <alignment horizontal="right" indent="1"/>
    </xf>
    <xf numFmtId="9" fontId="0" fillId="0" borderId="2" xfId="0" applyNumberFormat="1" applyBorder="1" applyAlignment="1">
      <alignment horizontal="right" indent="1"/>
    </xf>
    <xf numFmtId="9" fontId="0" fillId="7" borderId="0" xfId="0" applyNumberFormat="1" applyFill="1"/>
    <xf numFmtId="171" fontId="38" fillId="8" borderId="27" xfId="0" applyNumberFormat="1" applyFont="1" applyFill="1" applyBorder="1"/>
    <xf numFmtId="9" fontId="0" fillId="0" borderId="3" xfId="0" applyNumberFormat="1" applyBorder="1" applyAlignment="1">
      <alignment horizontal="right" indent="1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69" fontId="0" fillId="2" borderId="27" xfId="0" applyNumberFormat="1" applyFill="1" applyBorder="1"/>
    <xf numFmtId="170" fontId="37" fillId="2" borderId="3" xfId="0" applyNumberFormat="1" applyFont="1" applyFill="1" applyBorder="1"/>
    <xf numFmtId="9" fontId="0" fillId="2" borderId="4" xfId="0" applyNumberFormat="1" applyFill="1" applyBorder="1" applyAlignment="1">
      <alignment horizontal="right" indent="1"/>
    </xf>
    <xf numFmtId="9" fontId="0" fillId="2" borderId="2" xfId="0" applyNumberFormat="1" applyFill="1" applyBorder="1" applyAlignment="1">
      <alignment horizontal="right" indent="1"/>
    </xf>
    <xf numFmtId="171" fontId="38" fillId="2" borderId="27" xfId="0" applyNumberFormat="1" applyFont="1" applyFill="1" applyBorder="1"/>
    <xf numFmtId="9" fontId="0" fillId="2" borderId="3" xfId="0" applyNumberFormat="1" applyFill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169" fontId="0" fillId="0" borderId="28" xfId="0" applyNumberFormat="1" applyBorder="1"/>
    <xf numFmtId="170" fontId="37" fillId="8" borderId="8" xfId="0" applyNumberFormat="1" applyFont="1" applyFill="1" applyBorder="1"/>
    <xf numFmtId="9" fontId="0" fillId="0" borderId="9" xfId="0" applyNumberFormat="1" applyBorder="1" applyAlignment="1">
      <alignment horizontal="right" indent="1"/>
    </xf>
    <xf numFmtId="9" fontId="0" fillId="0" borderId="7" xfId="0" applyNumberFormat="1" applyBorder="1" applyAlignment="1">
      <alignment horizontal="right" indent="1"/>
    </xf>
    <xf numFmtId="171" fontId="38" fillId="8" borderId="28" xfId="0" applyNumberFormat="1" applyFont="1" applyFill="1" applyBorder="1"/>
    <xf numFmtId="9" fontId="0" fillId="0" borderId="8" xfId="0" applyNumberFormat="1" applyBorder="1" applyAlignment="1">
      <alignment horizontal="right" indent="1"/>
    </xf>
    <xf numFmtId="1" fontId="0" fillId="0" borderId="9" xfId="0" applyNumberFormat="1" applyBorder="1" applyAlignment="1">
      <alignment horizontal="right" indent="1"/>
    </xf>
    <xf numFmtId="1" fontId="0" fillId="0" borderId="7" xfId="0" applyNumberFormat="1" applyBorder="1" applyAlignment="1">
      <alignment horizontal="right" indent="1"/>
    </xf>
    <xf numFmtId="2" fontId="33" fillId="0" borderId="0" xfId="0" applyNumberFormat="1" applyFont="1"/>
    <xf numFmtId="2" fontId="7" fillId="0" borderId="0" xfId="0" applyNumberFormat="1" applyFont="1"/>
    <xf numFmtId="2" fontId="11" fillId="0" borderId="0" xfId="0" applyNumberFormat="1" applyFont="1"/>
    <xf numFmtId="171" fontId="72" fillId="0" borderId="0" xfId="0" applyNumberFormat="1" applyFont="1" applyAlignment="1">
      <alignment horizontal="center"/>
    </xf>
    <xf numFmtId="165" fontId="68" fillId="0" borderId="0" xfId="0" applyNumberFormat="1" applyFont="1" applyAlignment="1">
      <alignment horizontal="center"/>
    </xf>
    <xf numFmtId="0" fontId="44" fillId="0" borderId="0" xfId="0" applyFont="1"/>
    <xf numFmtId="171" fontId="32" fillId="0" borderId="0" xfId="0" applyNumberFormat="1" applyFont="1" applyAlignment="1">
      <alignment horizontal="center"/>
    </xf>
    <xf numFmtId="165" fontId="29" fillId="0" borderId="0" xfId="0" applyNumberFormat="1" applyFont="1" applyAlignment="1">
      <alignment horizontal="center"/>
    </xf>
    <xf numFmtId="171" fontId="5" fillId="0" borderId="0" xfId="0" applyNumberFormat="1" applyFont="1" applyAlignment="1">
      <alignment horizontal="center"/>
    </xf>
    <xf numFmtId="0" fontId="0" fillId="11" borderId="0" xfId="0" applyFill="1"/>
    <xf numFmtId="0" fontId="0" fillId="11" borderId="0" xfId="0" applyFill="1" applyAlignment="1">
      <alignment vertical="center"/>
    </xf>
    <xf numFmtId="0" fontId="23" fillId="11" borderId="0" xfId="0" applyFont="1" applyFill="1" applyAlignment="1">
      <alignment horizontal="center" vertical="center" wrapText="1"/>
    </xf>
    <xf numFmtId="9" fontId="0" fillId="11" borderId="0" xfId="0" applyNumberFormat="1" applyFill="1"/>
    <xf numFmtId="0" fontId="31" fillId="0" borderId="10" xfId="0" applyFont="1" applyBorder="1" applyAlignment="1">
      <alignment horizontal="center" vertical="center" wrapText="1"/>
    </xf>
    <xf numFmtId="1" fontId="5" fillId="3" borderId="34" xfId="0" applyNumberFormat="1" applyFont="1" applyFill="1" applyBorder="1" applyAlignment="1">
      <alignment horizontal="center"/>
    </xf>
    <xf numFmtId="1" fontId="5" fillId="12" borderId="34" xfId="0" applyNumberFormat="1" applyFont="1" applyFill="1" applyBorder="1" applyAlignment="1">
      <alignment horizontal="center"/>
    </xf>
    <xf numFmtId="1" fontId="5" fillId="12" borderId="35" xfId="0" applyNumberFormat="1" applyFont="1" applyFill="1" applyBorder="1" applyAlignment="1">
      <alignment horizontal="center"/>
    </xf>
    <xf numFmtId="1" fontId="5" fillId="3" borderId="36" xfId="0" applyNumberFormat="1" applyFont="1" applyFill="1" applyBorder="1" applyAlignment="1">
      <alignment horizontal="center"/>
    </xf>
    <xf numFmtId="1" fontId="5" fillId="3" borderId="37" xfId="0" applyNumberFormat="1" applyFont="1" applyFill="1" applyBorder="1" applyAlignment="1">
      <alignment horizontal="center"/>
    </xf>
    <xf numFmtId="1" fontId="5" fillId="3" borderId="14" xfId="0" applyNumberFormat="1" applyFont="1" applyFill="1" applyBorder="1" applyAlignment="1">
      <alignment horizontal="center"/>
    </xf>
    <xf numFmtId="0" fontId="48" fillId="0" borderId="0" xfId="0" applyFont="1" applyAlignment="1">
      <alignment horizontal="center"/>
    </xf>
    <xf numFmtId="0" fontId="50" fillId="0" borderId="0" xfId="0" applyFont="1" applyAlignment="1">
      <alignment horizontal="left"/>
    </xf>
    <xf numFmtId="0" fontId="46" fillId="0" borderId="36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23" fillId="0" borderId="15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6" fillId="0" borderId="36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5" t="s">
        <v>85</v>
      </c>
      <c r="B1" s="247" t="str">
        <f>IF(C$1=0,"LastOrder",IF(C$1=1,"MinOrder","ОШИБКА"))</f>
        <v>LastOrder</v>
      </c>
      <c r="C1" s="258">
        <v>0</v>
      </c>
      <c r="I1" s="249"/>
      <c r="J1" s="247" t="str">
        <f>IF(K$1=0,"LastOrder",IF(K$1=1,"MinOrder","ОШИБКА"))</f>
        <v>LastOrder</v>
      </c>
      <c r="K1" s="258">
        <v>0</v>
      </c>
    </row>
    <row r="2" spans="1:16" ht="15" x14ac:dyDescent="0.25">
      <c r="A2" s="25" t="s">
        <v>0</v>
      </c>
      <c r="B2" s="231" t="str">
        <f>IF(C$2&lt;0,"д.б. &gt;0","")</f>
        <v/>
      </c>
      <c r="C2" s="1">
        <v>0.01</v>
      </c>
      <c r="D2" s="27"/>
      <c r="E2" s="27"/>
      <c r="F2" s="27"/>
      <c r="G2" s="27"/>
      <c r="H2" s="27"/>
      <c r="I2" s="29"/>
      <c r="J2" s="231" t="str">
        <f>IF(K$2&lt;0,"д.б. &gt;0","")</f>
        <v/>
      </c>
      <c r="K2" s="1">
        <v>0.01</v>
      </c>
      <c r="L2" s="30"/>
      <c r="M2" s="30"/>
      <c r="N2" s="30"/>
      <c r="O2" s="30"/>
      <c r="P2" s="30"/>
    </row>
    <row r="3" spans="1:16" ht="15" x14ac:dyDescent="0.25">
      <c r="A3" s="25" t="s">
        <v>1</v>
      </c>
      <c r="B3" s="231" t="str">
        <f>IF(C$3&lt;0,"д.б. &gt;0","")</f>
        <v/>
      </c>
      <c r="C3" s="2">
        <v>1.4</v>
      </c>
      <c r="D3" s="27"/>
      <c r="E3" s="27"/>
      <c r="F3" s="27"/>
      <c r="G3" s="27"/>
      <c r="H3" s="27"/>
      <c r="I3" s="29"/>
      <c r="J3" s="231" t="str">
        <f>IF(K$3&lt;0,"д.б. &gt;0","")</f>
        <v/>
      </c>
      <c r="K3" s="2">
        <v>1.5</v>
      </c>
      <c r="L3" s="30"/>
      <c r="M3" s="30"/>
      <c r="N3" s="30"/>
      <c r="O3" s="30"/>
      <c r="P3" s="30"/>
    </row>
    <row r="4" spans="1:16" ht="15" x14ac:dyDescent="0.25">
      <c r="A4" s="25"/>
      <c r="B4" s="231"/>
      <c r="C4" s="315"/>
      <c r="D4" s="27"/>
      <c r="E4" s="27"/>
      <c r="F4" s="27"/>
      <c r="G4" s="27"/>
      <c r="H4" s="27"/>
      <c r="I4" s="29"/>
      <c r="J4" s="231"/>
      <c r="K4" s="315"/>
      <c r="L4" s="30"/>
      <c r="M4" s="30"/>
      <c r="N4" s="30"/>
      <c r="O4" s="30"/>
      <c r="P4" s="30"/>
    </row>
    <row r="5" spans="1:16" ht="15" x14ac:dyDescent="0.25">
      <c r="A5" s="32"/>
      <c r="B5" s="231"/>
      <c r="C5" s="306"/>
      <c r="D5" s="27"/>
      <c r="E5" s="27"/>
      <c r="F5" s="27"/>
      <c r="G5" s="27"/>
      <c r="H5" s="27"/>
      <c r="I5" s="29"/>
      <c r="J5" s="231"/>
      <c r="K5" s="27"/>
      <c r="L5" s="30"/>
      <c r="M5" s="30"/>
      <c r="N5" s="30"/>
      <c r="O5" s="30"/>
      <c r="P5" s="30"/>
    </row>
    <row r="6" spans="1:16" ht="15" x14ac:dyDescent="0.25">
      <c r="A6" s="33" t="s">
        <v>2</v>
      </c>
      <c r="B6" s="231" t="str">
        <f>IF(C$6&lt;0,"д.б. &gt;=0","")</f>
        <v/>
      </c>
      <c r="C6" s="4">
        <v>6</v>
      </c>
      <c r="D6" s="34"/>
      <c r="E6" s="34"/>
      <c r="F6" s="34"/>
      <c r="G6" s="34"/>
      <c r="H6" s="34"/>
      <c r="I6" s="36"/>
      <c r="J6" s="231" t="str">
        <f>IF(K$6&lt;0,"д.б. &gt;=0","")</f>
        <v/>
      </c>
      <c r="K6" s="5">
        <v>5</v>
      </c>
      <c r="L6" s="30"/>
      <c r="M6" s="30"/>
      <c r="N6" s="30"/>
      <c r="O6" s="30"/>
      <c r="P6" s="30"/>
    </row>
    <row r="7" spans="1:16" ht="15" x14ac:dyDescent="0.25">
      <c r="A7" s="33" t="s">
        <v>3</v>
      </c>
      <c r="B7" s="232" t="str">
        <f>IF(AND(C$6=0,C$7&lt;&gt;0),"д.б. =0","")</f>
        <v/>
      </c>
      <c r="C7" s="6">
        <v>0.02</v>
      </c>
      <c r="D7" s="34"/>
      <c r="E7" s="34"/>
      <c r="F7" s="34"/>
      <c r="G7" s="34"/>
      <c r="H7" s="34"/>
      <c r="I7" s="36"/>
      <c r="J7" s="232" t="str">
        <f>IF(AND(K$6=0,K$7&lt;&gt;0),"д.б. =0","")</f>
        <v/>
      </c>
      <c r="K7" s="6">
        <v>0.02</v>
      </c>
      <c r="L7" s="30"/>
      <c r="M7" s="30"/>
      <c r="N7" s="30"/>
      <c r="O7" s="30"/>
      <c r="P7" s="30"/>
    </row>
    <row r="8" spans="1:16" ht="15" x14ac:dyDescent="0.25">
      <c r="A8" s="32"/>
      <c r="B8" s="230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07"/>
      <c r="D8" s="27"/>
      <c r="E8" s="27"/>
      <c r="F8" s="27"/>
      <c r="G8" s="27"/>
      <c r="H8" s="27"/>
      <c r="I8" s="29"/>
      <c r="J8" s="230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0"/>
      <c r="L8" s="30"/>
      <c r="M8" s="30"/>
      <c r="N8" s="30"/>
      <c r="O8" s="30"/>
      <c r="P8" s="30"/>
    </row>
    <row r="9" spans="1:16" ht="15" x14ac:dyDescent="0.25">
      <c r="A9" s="42" t="s">
        <v>4</v>
      </c>
      <c r="B9" s="231" t="str">
        <f>IF(C$9&lt;0,"д.б. &gt;=0","")</f>
        <v/>
      </c>
      <c r="C9" s="22">
        <v>11</v>
      </c>
      <c r="D9" s="251"/>
      <c r="E9" s="251"/>
      <c r="F9" s="251"/>
      <c r="G9" s="251"/>
      <c r="H9" s="251"/>
      <c r="I9" s="252"/>
      <c r="J9" s="231" t="str">
        <f>IF(K$9&lt;0,"д.б. &gt;=0","")</f>
        <v/>
      </c>
      <c r="K9" s="23">
        <v>10</v>
      </c>
      <c r="L9" s="30"/>
      <c r="M9" s="30"/>
      <c r="N9" s="30"/>
      <c r="O9" s="30"/>
      <c r="P9" s="30"/>
    </row>
    <row r="10" spans="1:16" ht="15" x14ac:dyDescent="0.25">
      <c r="A10" s="42" t="s">
        <v>5</v>
      </c>
      <c r="B10" s="232" t="str">
        <f>IF(AND(C$9=0,C$10&lt;&gt;0),"д.б. =0","")</f>
        <v/>
      </c>
      <c r="C10" s="24">
        <v>-0.05</v>
      </c>
      <c r="D10" s="251"/>
      <c r="E10" s="251"/>
      <c r="F10" s="251"/>
      <c r="G10" s="251"/>
      <c r="H10" s="251"/>
      <c r="I10" s="252"/>
      <c r="J10" s="232" t="str">
        <f>IF(AND(K$9=0,K$10&lt;&gt;0),"д.б. =0","")</f>
        <v/>
      </c>
      <c r="K10" s="24">
        <v>-0.05</v>
      </c>
      <c r="L10" s="30"/>
      <c r="M10" s="30"/>
      <c r="N10" s="30"/>
      <c r="O10" s="30"/>
      <c r="P10" s="30"/>
    </row>
    <row r="11" spans="1:16" ht="15" x14ac:dyDescent="0.25">
      <c r="A11" s="234"/>
      <c r="B11" s="232"/>
      <c r="C11" s="316"/>
      <c r="D11" s="251"/>
      <c r="E11" s="251"/>
      <c r="F11" s="251"/>
      <c r="G11" s="251"/>
      <c r="H11" s="251"/>
      <c r="I11" s="252"/>
      <c r="J11" s="232"/>
      <c r="K11" s="317"/>
      <c r="L11" s="30"/>
      <c r="M11" s="30"/>
      <c r="N11" s="30"/>
      <c r="O11" s="30"/>
      <c r="P11" s="30"/>
    </row>
    <row r="12" spans="1:16" ht="16.5" x14ac:dyDescent="0.3">
      <c r="A12" s="301" t="s">
        <v>92</v>
      </c>
      <c r="B12" s="232" t="str">
        <f>IF(C$12&lt;0,"д.б. &gt;=0","")</f>
        <v/>
      </c>
      <c r="C12" s="74">
        <v>0</v>
      </c>
      <c r="D12" s="251"/>
      <c r="E12" s="251"/>
      <c r="F12" s="251"/>
      <c r="G12" s="251"/>
      <c r="H12" s="251"/>
      <c r="I12" s="252"/>
      <c r="J12" s="232" t="str">
        <f>IF(K$12&lt;0,"д.б. &gt;=0","")</f>
        <v/>
      </c>
      <c r="K12" s="74">
        <v>0</v>
      </c>
      <c r="L12" s="30"/>
      <c r="M12" s="30"/>
      <c r="N12" s="30"/>
      <c r="O12" s="30"/>
      <c r="P12" s="30"/>
    </row>
    <row r="13" spans="1:16" ht="16.5" x14ac:dyDescent="0.3">
      <c r="A13" s="301" t="s">
        <v>93</v>
      </c>
      <c r="B13" s="232" t="str">
        <f>IF(AND(C$12=0,C$13&lt;&gt;0),"д.б. =0","")</f>
        <v/>
      </c>
      <c r="C13" s="300">
        <v>0</v>
      </c>
      <c r="D13" s="251"/>
      <c r="E13" s="251"/>
      <c r="F13" s="251"/>
      <c r="G13" s="251"/>
      <c r="H13" s="251"/>
      <c r="I13" s="252"/>
      <c r="J13" s="232" t="str">
        <f>IF(AND(K$12=0,K$13&lt;&gt;0),"д.б. =0","")</f>
        <v/>
      </c>
      <c r="K13" s="300">
        <v>0</v>
      </c>
      <c r="L13" s="30"/>
      <c r="M13" s="30"/>
      <c r="N13" s="30"/>
      <c r="O13" s="30"/>
      <c r="P13" s="30"/>
    </row>
    <row r="14" spans="1:16" ht="15" x14ac:dyDescent="0.25">
      <c r="A14" s="234"/>
      <c r="B14" s="232"/>
      <c r="C14" s="316"/>
      <c r="D14" s="251"/>
      <c r="E14" s="251"/>
      <c r="F14" s="251"/>
      <c r="G14" s="251" t="s">
        <v>11</v>
      </c>
      <c r="H14" s="251"/>
      <c r="I14" s="252"/>
      <c r="J14" s="232"/>
      <c r="K14" s="317"/>
      <c r="L14" s="30"/>
      <c r="M14" s="30"/>
      <c r="N14" s="30"/>
      <c r="O14" s="30"/>
      <c r="P14" s="30"/>
    </row>
    <row r="15" spans="1:16" ht="15" x14ac:dyDescent="0.25">
      <c r="A15" s="25" t="s">
        <v>83</v>
      </c>
      <c r="B15" s="231" t="str">
        <f>IF(C$15&lt;0,"д.б. &gt;=0","")</f>
        <v/>
      </c>
      <c r="C15" s="74">
        <v>15</v>
      </c>
      <c r="D15" s="251"/>
      <c r="E15" s="251"/>
      <c r="F15" s="251"/>
      <c r="G15" s="251"/>
      <c r="H15" s="251"/>
      <c r="I15" s="252"/>
      <c r="J15" s="231" t="str">
        <f>IF(K$15&lt;0,"д.б. &gt;=0","")</f>
        <v/>
      </c>
      <c r="K15" s="233">
        <v>12</v>
      </c>
      <c r="L15" s="30"/>
      <c r="M15" s="30"/>
      <c r="N15" s="30"/>
      <c r="O15" s="30"/>
      <c r="P15" s="30"/>
    </row>
    <row r="16" spans="1:16" ht="15" x14ac:dyDescent="0.25">
      <c r="A16" s="33" t="s">
        <v>86</v>
      </c>
      <c r="B16" s="232" t="str">
        <f>IF(C$16&lt;0,"д.б. &gt;=0","")</f>
        <v/>
      </c>
      <c r="C16" s="4">
        <v>110</v>
      </c>
      <c r="D16" s="34"/>
      <c r="E16" s="34"/>
      <c r="F16" s="34"/>
      <c r="G16" s="34"/>
      <c r="H16" s="34"/>
      <c r="I16" s="36"/>
      <c r="J16" s="231" t="str">
        <f>IF(K$16&lt;0,"д.б. &gt;=0","")</f>
        <v/>
      </c>
      <c r="K16" s="79">
        <v>200</v>
      </c>
      <c r="L16" s="30"/>
      <c r="M16" s="30"/>
      <c r="N16" s="30"/>
      <c r="O16" s="30"/>
      <c r="P16" s="30"/>
    </row>
    <row r="17" spans="1:16" ht="15.75" thickBot="1" x14ac:dyDescent="0.3">
      <c r="A17" s="30"/>
      <c r="B17" s="30"/>
      <c r="C17" s="30"/>
      <c r="D17" s="30"/>
      <c r="E17" s="30"/>
      <c r="F17" s="30"/>
      <c r="G17" s="30"/>
      <c r="H17" s="30"/>
      <c r="I17" s="51"/>
      <c r="J17" s="30"/>
      <c r="K17" s="30"/>
      <c r="L17" s="30"/>
      <c r="M17" s="30"/>
      <c r="N17" s="30"/>
      <c r="O17" s="30"/>
      <c r="P17" s="30"/>
    </row>
    <row r="18" spans="1:16" ht="15.75" thickBot="1" x14ac:dyDescent="0.3">
      <c r="A18" s="253" t="s">
        <v>6</v>
      </c>
      <c r="B18" s="371">
        <v>3</v>
      </c>
      <c r="C18" s="372"/>
      <c r="D18" s="373"/>
      <c r="E18" s="254"/>
      <c r="F18" s="368">
        <v>2</v>
      </c>
      <c r="G18" s="368"/>
      <c r="H18" s="368"/>
      <c r="I18" s="255"/>
      <c r="J18" s="369">
        <v>3</v>
      </c>
      <c r="K18" s="369"/>
      <c r="L18" s="369"/>
      <c r="M18" s="254"/>
      <c r="N18" s="369">
        <v>2</v>
      </c>
      <c r="O18" s="369"/>
      <c r="P18" s="370"/>
    </row>
    <row r="19" spans="1:16" ht="15.75" thickBot="1" x14ac:dyDescent="0.3">
      <c r="A19" s="52" t="s">
        <v>7</v>
      </c>
      <c r="B19" s="53" t="s">
        <v>8</v>
      </c>
      <c r="C19" s="54" t="s">
        <v>9</v>
      </c>
      <c r="D19" s="55" t="s">
        <v>10</v>
      </c>
      <c r="E19" s="256"/>
      <c r="F19" s="57" t="s">
        <v>8</v>
      </c>
      <c r="G19" s="54" t="s">
        <v>9</v>
      </c>
      <c r="H19" s="55" t="s">
        <v>10</v>
      </c>
      <c r="I19" s="58"/>
      <c r="J19" s="57" t="s">
        <v>8</v>
      </c>
      <c r="K19" s="54" t="s">
        <v>9</v>
      </c>
      <c r="L19" s="55" t="s">
        <v>10</v>
      </c>
      <c r="M19" s="256"/>
      <c r="N19" s="57" t="s">
        <v>8</v>
      </c>
      <c r="O19" s="54" t="s">
        <v>9</v>
      </c>
      <c r="P19" s="55" t="s">
        <v>10</v>
      </c>
    </row>
    <row r="20" spans="1:16" ht="15" x14ac:dyDescent="0.25">
      <c r="A20" s="60"/>
      <c r="B20" s="61"/>
      <c r="C20" s="62"/>
      <c r="D20" s="63"/>
      <c r="E20" s="257"/>
      <c r="F20" s="65"/>
      <c r="G20" s="62"/>
      <c r="H20" s="63"/>
      <c r="I20" s="66"/>
      <c r="J20" s="65"/>
      <c r="K20" s="62"/>
      <c r="L20" s="63"/>
      <c r="M20" s="257"/>
      <c r="N20" s="65"/>
      <c r="O20" s="62"/>
      <c r="P20" s="63"/>
    </row>
    <row r="21" spans="1:16" ht="15" x14ac:dyDescent="0.25">
      <c r="A21" s="68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03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03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03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03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68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03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03">
        <f t="shared" si="1"/>
        <v>1.4E-2</v>
      </c>
      <c r="H22" s="8">
        <f t="shared" ref="H22:H40" si="6">H21+ROUND(G22,2)</f>
        <v>0.02</v>
      </c>
      <c r="I22" s="11"/>
      <c r="J22" s="10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03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03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68">
        <v>3</v>
      </c>
      <c r="B23" s="7">
        <f t="shared" si="4"/>
        <v>1.4</v>
      </c>
      <c r="C23" s="103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03">
        <f t="shared" si="1"/>
        <v>0.02</v>
      </c>
      <c r="H23" s="8">
        <f t="shared" si="6"/>
        <v>0.04</v>
      </c>
      <c r="I23" s="11"/>
      <c r="J23" s="10">
        <f t="shared" si="7"/>
        <v>1.5</v>
      </c>
      <c r="K23" s="103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03">
        <f t="shared" si="3"/>
        <v>2.3E-2</v>
      </c>
      <c r="P23" s="8">
        <f t="shared" si="10"/>
        <v>0.05</v>
      </c>
    </row>
    <row r="24" spans="1:16" ht="15" x14ac:dyDescent="0.25">
      <c r="A24" s="68">
        <v>4</v>
      </c>
      <c r="B24" s="7">
        <f t="shared" si="4"/>
        <v>1.4</v>
      </c>
      <c r="C24" s="103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03">
        <f t="shared" si="1"/>
        <v>2.8000000000000001E-2</v>
      </c>
      <c r="H24" s="8">
        <f t="shared" si="6"/>
        <v>7.0000000000000007E-2</v>
      </c>
      <c r="I24" s="11"/>
      <c r="J24" s="10">
        <f t="shared" si="7"/>
        <v>1.5</v>
      </c>
      <c r="K24" s="103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03">
        <f t="shared" si="3"/>
        <v>3.5000000000000003E-2</v>
      </c>
      <c r="P24" s="8">
        <f t="shared" si="10"/>
        <v>0.09</v>
      </c>
    </row>
    <row r="25" spans="1:16" ht="15" x14ac:dyDescent="0.25">
      <c r="A25" s="68">
        <v>5</v>
      </c>
      <c r="B25" s="12">
        <f t="shared" si="4"/>
        <v>1.4</v>
      </c>
      <c r="C25" s="13">
        <f t="shared" si="0"/>
        <v>2.8000000000000001E-2</v>
      </c>
      <c r="D25" s="14">
        <f t="shared" si="11"/>
        <v>0.08</v>
      </c>
      <c r="E25" s="9"/>
      <c r="F25" s="15">
        <f t="shared" si="5"/>
        <v>1.4</v>
      </c>
      <c r="G25" s="13">
        <f t="shared" si="1"/>
        <v>3.9E-2</v>
      </c>
      <c r="H25" s="14">
        <f t="shared" si="6"/>
        <v>0.11000000000000001</v>
      </c>
      <c r="I25" s="11"/>
      <c r="J25" s="15">
        <f t="shared" si="7"/>
        <v>1.52</v>
      </c>
      <c r="K25" s="13">
        <f t="shared" si="2"/>
        <v>3.5000000000000003E-2</v>
      </c>
      <c r="L25" s="14">
        <f t="shared" si="8"/>
        <v>0.1</v>
      </c>
      <c r="M25" s="9"/>
      <c r="N25" s="15">
        <f t="shared" si="9"/>
        <v>1.52</v>
      </c>
      <c r="O25" s="13">
        <f t="shared" si="3"/>
        <v>5.2999999999999999E-2</v>
      </c>
      <c r="P25" s="14">
        <f t="shared" si="10"/>
        <v>0.14000000000000001</v>
      </c>
    </row>
    <row r="26" spans="1:16" ht="15" x14ac:dyDescent="0.25">
      <c r="A26" s="68">
        <v>6</v>
      </c>
      <c r="B26" s="7">
        <f t="shared" si="4"/>
        <v>1.42</v>
      </c>
      <c r="C26" s="103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03">
        <f t="shared" si="1"/>
        <v>5.5E-2</v>
      </c>
      <c r="H26" s="8">
        <f t="shared" si="6"/>
        <v>0.17</v>
      </c>
      <c r="I26" s="11"/>
      <c r="J26" s="10">
        <f t="shared" si="7"/>
        <v>1.54</v>
      </c>
      <c r="K26" s="103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03">
        <f t="shared" si="3"/>
        <v>8.2000000000000003E-2</v>
      </c>
      <c r="P26" s="8">
        <f t="shared" si="10"/>
        <v>0.22000000000000003</v>
      </c>
    </row>
    <row r="27" spans="1:16" ht="15" x14ac:dyDescent="0.25">
      <c r="A27" s="68">
        <v>7</v>
      </c>
      <c r="B27" s="7">
        <f t="shared" si="4"/>
        <v>1.44</v>
      </c>
      <c r="C27" s="103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03">
        <f t="shared" si="1"/>
        <v>7.9000000000000001E-2</v>
      </c>
      <c r="H27" s="8">
        <f t="shared" si="6"/>
        <v>0.25</v>
      </c>
      <c r="I27" s="11"/>
      <c r="J27" s="10">
        <f t="shared" si="7"/>
        <v>1.56</v>
      </c>
      <c r="K27" s="103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03">
        <f t="shared" si="3"/>
        <v>0.128</v>
      </c>
      <c r="P27" s="8">
        <f t="shared" si="10"/>
        <v>0.35000000000000003</v>
      </c>
    </row>
    <row r="28" spans="1:16" ht="15" x14ac:dyDescent="0.25">
      <c r="A28" s="68">
        <v>8</v>
      </c>
      <c r="B28" s="7">
        <f t="shared" si="4"/>
        <v>1.46</v>
      </c>
      <c r="C28" s="103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03">
        <f t="shared" si="1"/>
        <v>0.115</v>
      </c>
      <c r="H28" s="8">
        <f t="shared" si="6"/>
        <v>0.37</v>
      </c>
      <c r="I28" s="11"/>
      <c r="J28" s="10">
        <f t="shared" si="7"/>
        <v>1.58</v>
      </c>
      <c r="K28" s="103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03">
        <f t="shared" si="3"/>
        <v>0.20200000000000001</v>
      </c>
      <c r="P28" s="8">
        <f t="shared" si="10"/>
        <v>0.55000000000000004</v>
      </c>
    </row>
    <row r="29" spans="1:16" ht="15" x14ac:dyDescent="0.25">
      <c r="A29" s="68">
        <v>9</v>
      </c>
      <c r="B29" s="7">
        <f t="shared" si="4"/>
        <v>1.48</v>
      </c>
      <c r="C29" s="103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03">
        <f t="shared" si="1"/>
        <v>0.17</v>
      </c>
      <c r="H29" s="8">
        <f t="shared" si="6"/>
        <v>0.54</v>
      </c>
      <c r="I29" s="11"/>
      <c r="J29" s="10">
        <f t="shared" si="7"/>
        <v>1.6</v>
      </c>
      <c r="K29" s="103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03">
        <f t="shared" si="3"/>
        <v>0.32300000000000001</v>
      </c>
      <c r="P29" s="8">
        <f t="shared" si="10"/>
        <v>0.87000000000000011</v>
      </c>
    </row>
    <row r="30" spans="1:16" ht="15" x14ac:dyDescent="0.25">
      <c r="A30" s="68">
        <v>10</v>
      </c>
      <c r="B30" s="12">
        <f t="shared" si="4"/>
        <v>1.5</v>
      </c>
      <c r="C30" s="13">
        <f t="shared" si="0"/>
        <v>0.189</v>
      </c>
      <c r="D30" s="14">
        <f t="shared" si="11"/>
        <v>0.59000000000000008</v>
      </c>
      <c r="E30" s="9"/>
      <c r="F30" s="15">
        <f t="shared" si="5"/>
        <v>1.5</v>
      </c>
      <c r="G30" s="13">
        <f t="shared" si="1"/>
        <v>0.255</v>
      </c>
      <c r="H30" s="14">
        <f t="shared" si="6"/>
        <v>0.8</v>
      </c>
      <c r="I30" s="11"/>
      <c r="J30" s="15">
        <f t="shared" si="7"/>
        <v>1.55</v>
      </c>
      <c r="K30" s="13">
        <f t="shared" si="2"/>
        <v>0.33</v>
      </c>
      <c r="L30" s="14">
        <f t="shared" si="8"/>
        <v>0.90000000000000013</v>
      </c>
      <c r="M30" s="9"/>
      <c r="N30" s="15">
        <f t="shared" si="9"/>
        <v>1.55</v>
      </c>
      <c r="O30" s="13">
        <f t="shared" si="3"/>
        <v>0.501</v>
      </c>
      <c r="P30" s="14">
        <f t="shared" si="10"/>
        <v>1.37</v>
      </c>
    </row>
    <row r="31" spans="1:16" ht="15" x14ac:dyDescent="0.25">
      <c r="A31" s="68">
        <v>11</v>
      </c>
      <c r="B31" s="7">
        <f t="shared" si="4"/>
        <v>1.45</v>
      </c>
      <c r="C31" s="103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03">
        <f t="shared" si="1"/>
        <v>0.37</v>
      </c>
      <c r="H31" s="8">
        <f t="shared" si="6"/>
        <v>1.17</v>
      </c>
      <c r="I31" s="11"/>
      <c r="J31" s="10">
        <f t="shared" si="7"/>
        <v>1.5</v>
      </c>
      <c r="K31" s="103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03">
        <f t="shared" si="3"/>
        <v>0.752</v>
      </c>
      <c r="P31" s="8">
        <f t="shared" si="10"/>
        <v>2.12</v>
      </c>
    </row>
    <row r="32" spans="1:16" ht="15" x14ac:dyDescent="0.25">
      <c r="A32" s="68">
        <v>12</v>
      </c>
      <c r="B32" s="7">
        <f t="shared" si="4"/>
        <v>1.4</v>
      </c>
      <c r="C32" s="103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03">
        <f t="shared" si="1"/>
        <v>0.51800000000000002</v>
      </c>
      <c r="H32" s="8">
        <f t="shared" si="6"/>
        <v>1.69</v>
      </c>
      <c r="I32" s="11"/>
      <c r="J32" s="10">
        <f t="shared" si="7"/>
        <v>1.45</v>
      </c>
      <c r="K32" s="103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03">
        <f t="shared" si="3"/>
        <v>1.0900000000000001</v>
      </c>
      <c r="P32" s="8">
        <f t="shared" si="10"/>
        <v>3.21</v>
      </c>
    </row>
    <row r="33" spans="1:16" ht="15" x14ac:dyDescent="0.25">
      <c r="A33" s="68">
        <v>13</v>
      </c>
      <c r="B33" s="7">
        <f t="shared" si="4"/>
        <v>1.35</v>
      </c>
      <c r="C33" s="103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03">
        <f t="shared" si="1"/>
        <v>0.69899999999999995</v>
      </c>
      <c r="H33" s="8">
        <f t="shared" si="6"/>
        <v>2.3899999999999997</v>
      </c>
      <c r="I33" s="11"/>
      <c r="J33" s="10">
        <f t="shared" si="7"/>
        <v>1.45</v>
      </c>
      <c r="K33" s="103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03">
        <f t="shared" si="3"/>
        <v>1.581</v>
      </c>
      <c r="P33" s="8">
        <f t="shared" si="10"/>
        <v>4.79</v>
      </c>
    </row>
    <row r="34" spans="1:16" ht="15" x14ac:dyDescent="0.25">
      <c r="A34" s="68">
        <v>14</v>
      </c>
      <c r="B34" s="7">
        <f t="shared" si="4"/>
        <v>1.3</v>
      </c>
      <c r="C34" s="103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03">
        <f t="shared" si="1"/>
        <v>0.90900000000000003</v>
      </c>
      <c r="H34" s="8">
        <f t="shared" si="6"/>
        <v>3.3</v>
      </c>
      <c r="I34" s="11"/>
      <c r="J34" s="10">
        <f t="shared" si="7"/>
        <v>1.45</v>
      </c>
      <c r="K34" s="103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03">
        <f t="shared" si="3"/>
        <v>2</v>
      </c>
      <c r="P34" s="8">
        <f t="shared" si="10"/>
        <v>6.79</v>
      </c>
    </row>
    <row r="35" spans="1:16" ht="15" x14ac:dyDescent="0.25">
      <c r="A35" s="68">
        <v>15</v>
      </c>
      <c r="B35" s="12">
        <f t="shared" si="4"/>
        <v>1.25</v>
      </c>
      <c r="C35" s="13">
        <f t="shared" si="0"/>
        <v>0.84099999999999997</v>
      </c>
      <c r="D35" s="14">
        <f t="shared" si="11"/>
        <v>3.27</v>
      </c>
      <c r="E35" s="9"/>
      <c r="F35" s="15">
        <f t="shared" si="5"/>
        <v>1.25</v>
      </c>
      <c r="G35" s="13">
        <f t="shared" si="1"/>
        <v>1.1000000000000001</v>
      </c>
      <c r="H35" s="14">
        <f t="shared" si="6"/>
        <v>4.4000000000000004</v>
      </c>
      <c r="I35" s="11"/>
      <c r="J35" s="15">
        <f t="shared" si="7"/>
        <v>1.45</v>
      </c>
      <c r="K35" s="13">
        <f t="shared" si="2"/>
        <v>2</v>
      </c>
      <c r="L35" s="14">
        <f t="shared" si="8"/>
        <v>6.67</v>
      </c>
      <c r="M35" s="9"/>
      <c r="N35" s="15">
        <f t="shared" si="9"/>
        <v>1.45</v>
      </c>
      <c r="O35" s="13">
        <f t="shared" si="3"/>
        <v>2</v>
      </c>
      <c r="P35" s="14">
        <f t="shared" si="10"/>
        <v>8.7899999999999991</v>
      </c>
    </row>
    <row r="36" spans="1:16" ht="15" x14ac:dyDescent="0.25">
      <c r="A36" s="68">
        <v>16</v>
      </c>
      <c r="B36" s="7">
        <f t="shared" si="4"/>
        <v>1.25</v>
      </c>
      <c r="C36" s="103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03">
        <f t="shared" si="1"/>
        <v>1.1000000000000001</v>
      </c>
      <c r="H36" s="8">
        <f t="shared" si="6"/>
        <v>5.5</v>
      </c>
      <c r="I36" s="11"/>
      <c r="J36" s="10">
        <f t="shared" si="7"/>
        <v>1.45</v>
      </c>
      <c r="K36" s="103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03">
        <f t="shared" si="3"/>
        <v>2</v>
      </c>
      <c r="P36" s="8">
        <f t="shared" si="10"/>
        <v>10.79</v>
      </c>
    </row>
    <row r="37" spans="1:16" ht="15" x14ac:dyDescent="0.25">
      <c r="A37" s="68">
        <v>17</v>
      </c>
      <c r="B37" s="7">
        <f t="shared" si="4"/>
        <v>1.25</v>
      </c>
      <c r="C37" s="103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03">
        <f t="shared" si="1"/>
        <v>1.1000000000000001</v>
      </c>
      <c r="H37" s="8">
        <f t="shared" si="6"/>
        <v>6.6</v>
      </c>
      <c r="I37" s="11"/>
      <c r="J37" s="10">
        <f t="shared" si="7"/>
        <v>1.45</v>
      </c>
      <c r="K37" s="103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03">
        <f t="shared" si="3"/>
        <v>2</v>
      </c>
      <c r="P37" s="8">
        <f t="shared" si="10"/>
        <v>12.79</v>
      </c>
    </row>
    <row r="38" spans="1:16" ht="15" x14ac:dyDescent="0.25">
      <c r="A38" s="68">
        <v>18</v>
      </c>
      <c r="B38" s="7">
        <f t="shared" si="4"/>
        <v>1.25</v>
      </c>
      <c r="C38" s="103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03">
        <f t="shared" si="1"/>
        <v>1.1000000000000001</v>
      </c>
      <c r="H38" s="8">
        <f t="shared" si="6"/>
        <v>7.6999999999999993</v>
      </c>
      <c r="I38" s="11"/>
      <c r="J38" s="10">
        <f t="shared" si="7"/>
        <v>1.45</v>
      </c>
      <c r="K38" s="103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03">
        <f t="shared" si="3"/>
        <v>2</v>
      </c>
      <c r="P38" s="8">
        <f t="shared" si="10"/>
        <v>14.79</v>
      </c>
    </row>
    <row r="39" spans="1:16" ht="15" x14ac:dyDescent="0.25">
      <c r="A39" s="68">
        <v>19</v>
      </c>
      <c r="B39" s="7">
        <f t="shared" si="4"/>
        <v>1.25</v>
      </c>
      <c r="C39" s="103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03">
        <f t="shared" si="1"/>
        <v>1.1000000000000001</v>
      </c>
      <c r="H39" s="8">
        <f t="shared" si="6"/>
        <v>8.7999999999999989</v>
      </c>
      <c r="I39" s="11"/>
      <c r="J39" s="10">
        <f t="shared" si="7"/>
        <v>1.45</v>
      </c>
      <c r="K39" s="103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03">
        <f t="shared" si="3"/>
        <v>2</v>
      </c>
      <c r="P39" s="8">
        <f t="shared" si="10"/>
        <v>16.79</v>
      </c>
    </row>
    <row r="40" spans="1:16" ht="15.75" thickBot="1" x14ac:dyDescent="0.3">
      <c r="A40" s="71">
        <v>20</v>
      </c>
      <c r="B40" s="16">
        <f t="shared" si="4"/>
        <v>1.25</v>
      </c>
      <c r="C40" s="104">
        <f t="shared" si="0"/>
        <v>1.1000000000000001</v>
      </c>
      <c r="D40" s="17">
        <f t="shared" si="11"/>
        <v>8.7199999999999989</v>
      </c>
      <c r="E40" s="18"/>
      <c r="F40" s="19">
        <f t="shared" si="5"/>
        <v>1.25</v>
      </c>
      <c r="G40" s="104">
        <f t="shared" si="1"/>
        <v>1.1000000000000001</v>
      </c>
      <c r="H40" s="17">
        <f t="shared" si="6"/>
        <v>9.8999999999999986</v>
      </c>
      <c r="I40" s="20"/>
      <c r="J40" s="19">
        <f t="shared" si="7"/>
        <v>1.45</v>
      </c>
      <c r="K40" s="104">
        <f t="shared" si="2"/>
        <v>2</v>
      </c>
      <c r="L40" s="17">
        <f t="shared" si="8"/>
        <v>16.670000000000002</v>
      </c>
      <c r="M40" s="18"/>
      <c r="N40" s="19">
        <f t="shared" si="9"/>
        <v>1.45</v>
      </c>
      <c r="O40" s="104">
        <f t="shared" si="3"/>
        <v>2</v>
      </c>
      <c r="P40" s="17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5" t="s">
        <v>85</v>
      </c>
      <c r="B1" s="247" t="str">
        <f>IF(C$1=0,"LastOrder",IF(C$1=1,"MinOrder","ОШИБКА"))</f>
        <v>LastOrder</v>
      </c>
      <c r="C1" s="250">
        <v>0</v>
      </c>
      <c r="E1" s="248"/>
      <c r="F1" s="247" t="str">
        <f>IF(G$1=0,"LastOrder",IF(G$1=1,"MinOrder","ОШИБКА"))</f>
        <v>LastOrder</v>
      </c>
      <c r="G1" s="250">
        <v>0</v>
      </c>
      <c r="I1" s="249"/>
      <c r="J1" s="247" t="str">
        <f>IF(K$1=0,"LastOrder",IF(K$1=1,"MinOrder","ОШИБКА"))</f>
        <v>LastOrder</v>
      </c>
      <c r="K1" s="250">
        <v>0</v>
      </c>
      <c r="M1" s="259"/>
      <c r="N1" s="247" t="str">
        <f>IF(O$1=0,"LastOrder",IF(O$1=1,"MinOrder","ОШИБКА"))</f>
        <v>MinOrder</v>
      </c>
      <c r="O1" s="250">
        <v>1</v>
      </c>
    </row>
    <row r="2" spans="1:16" ht="15" x14ac:dyDescent="0.25">
      <c r="A2" s="25" t="s">
        <v>0</v>
      </c>
      <c r="B2" s="232" t="str">
        <f>IF(C$2&lt;0,"д.б. &gt;0","")</f>
        <v/>
      </c>
      <c r="C2" s="1">
        <v>0.01</v>
      </c>
      <c r="D2" s="27"/>
      <c r="E2" s="28"/>
      <c r="F2" s="232" t="str">
        <f>IF(G$2&lt;0,"д.б. &gt;0","")</f>
        <v/>
      </c>
      <c r="G2" s="1">
        <v>0.02</v>
      </c>
      <c r="H2" s="27"/>
      <c r="I2" s="29"/>
      <c r="J2" s="232" t="str">
        <f>IF(K$2&lt;0,"д.б. &gt;0","")</f>
        <v/>
      </c>
      <c r="K2" s="1">
        <v>0.03</v>
      </c>
      <c r="L2" s="30"/>
      <c r="M2" s="31"/>
      <c r="N2" s="232" t="str">
        <f>IF(O$2&lt;0,"д.б. &gt;0","")</f>
        <v/>
      </c>
      <c r="O2" s="1">
        <v>0.01</v>
      </c>
      <c r="P2" s="30"/>
    </row>
    <row r="3" spans="1:16" ht="15" x14ac:dyDescent="0.25">
      <c r="A3" s="25" t="s">
        <v>1</v>
      </c>
      <c r="B3" s="232" t="str">
        <f>IF(C$3&lt;0,"д.б. &gt;0","")</f>
        <v/>
      </c>
      <c r="C3" s="2">
        <v>1.4</v>
      </c>
      <c r="D3" s="27"/>
      <c r="E3" s="28"/>
      <c r="F3" s="232" t="str">
        <f>IF(G$3&lt;0,"д.б. &gt;0","")</f>
        <v/>
      </c>
      <c r="G3" s="2">
        <v>1.4</v>
      </c>
      <c r="H3" s="27"/>
      <c r="I3" s="29"/>
      <c r="J3" s="232" t="str">
        <f>IF(K$3&lt;0,"д.б. &gt;0","")</f>
        <v/>
      </c>
      <c r="K3" s="2">
        <v>1.4</v>
      </c>
      <c r="L3" s="30"/>
      <c r="M3" s="31"/>
      <c r="N3" s="232" t="str">
        <f>IF(O$3&lt;0,"д.б. &gt;0","")</f>
        <v/>
      </c>
      <c r="O3" s="2">
        <v>3</v>
      </c>
      <c r="P3" s="30"/>
    </row>
    <row r="4" spans="1:16" ht="15" x14ac:dyDescent="0.25">
      <c r="A4" s="25" t="s">
        <v>6</v>
      </c>
      <c r="B4" s="232" t="str">
        <f>IF(C$4&lt;2,"д.б. &gt;1","")</f>
        <v/>
      </c>
      <c r="C4" s="21">
        <v>2</v>
      </c>
      <c r="D4" s="27"/>
      <c r="E4" s="28"/>
      <c r="F4" s="232" t="str">
        <f>IF(G$4&lt;2,"д.б. &gt;1","")</f>
        <v/>
      </c>
      <c r="G4" s="21">
        <v>3</v>
      </c>
      <c r="H4" s="27"/>
      <c r="I4" s="29"/>
      <c r="J4" s="232" t="str">
        <f>IF(K$4&lt;2,"д.б. &gt;1","")</f>
        <v/>
      </c>
      <c r="K4" s="21">
        <v>4</v>
      </c>
      <c r="L4" s="30"/>
      <c r="M4" s="31"/>
      <c r="N4" s="232" t="str">
        <f>IF(O$4&lt;2,"д.б. &gt;1","")</f>
        <v/>
      </c>
      <c r="O4" s="21">
        <v>2</v>
      </c>
      <c r="P4" s="30"/>
    </row>
    <row r="5" spans="1:16" ht="9.75" customHeight="1" x14ac:dyDescent="0.25">
      <c r="A5" s="32"/>
      <c r="B5" s="232"/>
      <c r="C5" s="306"/>
      <c r="D5" s="27"/>
      <c r="E5" s="28"/>
      <c r="F5" s="232"/>
      <c r="G5" s="27"/>
      <c r="H5" s="27"/>
      <c r="I5" s="29"/>
      <c r="J5" s="232"/>
      <c r="K5" s="27"/>
      <c r="L5" s="30"/>
      <c r="M5" s="31"/>
      <c r="N5" s="232"/>
      <c r="O5" s="30"/>
      <c r="P5" s="30"/>
    </row>
    <row r="6" spans="1:16" ht="16.5" x14ac:dyDescent="0.3">
      <c r="A6" s="237" t="s">
        <v>2</v>
      </c>
      <c r="B6" s="232" t="str">
        <f>IF(C$6&lt;0,"д.б. &gt;=0","")</f>
        <v/>
      </c>
      <c r="C6" s="4">
        <v>6</v>
      </c>
      <c r="D6" s="34"/>
      <c r="E6" s="35"/>
      <c r="F6" s="232" t="str">
        <f>IF(G$6&lt;0,"д.б. &gt;=0","")</f>
        <v/>
      </c>
      <c r="G6" s="4">
        <v>6</v>
      </c>
      <c r="H6" s="34"/>
      <c r="I6" s="36"/>
      <c r="J6" s="232" t="str">
        <f>IF(K$6&lt;0,"д.б. &gt;=0","")</f>
        <v/>
      </c>
      <c r="K6" s="4">
        <v>6</v>
      </c>
      <c r="L6" s="30"/>
      <c r="M6" s="31"/>
      <c r="N6" s="232" t="str">
        <f>IF(O$6&lt;0,"д.б. &gt;=0","")</f>
        <v/>
      </c>
      <c r="O6" s="4">
        <v>4</v>
      </c>
      <c r="P6" s="30"/>
    </row>
    <row r="7" spans="1:16" ht="16.5" x14ac:dyDescent="0.3">
      <c r="A7" s="237" t="s">
        <v>3</v>
      </c>
      <c r="B7" s="232" t="str">
        <f>IF(AND(C$6=0,C$7&lt;&gt;0),"д.б. =0","")</f>
        <v/>
      </c>
      <c r="C7" s="6">
        <v>0.01</v>
      </c>
      <c r="D7" s="37"/>
      <c r="E7" s="38"/>
      <c r="F7" s="232" t="str">
        <f>IF(AND(G$6=0,G$7&lt;&gt;0),"д.б. =0","")</f>
        <v/>
      </c>
      <c r="G7" s="6">
        <v>0.01</v>
      </c>
      <c r="H7" s="37"/>
      <c r="I7" s="39"/>
      <c r="J7" s="232" t="str">
        <f>IF(AND(K$6=0,K$7&lt;&gt;0),"д.б. =0","")</f>
        <v/>
      </c>
      <c r="K7" s="6">
        <v>0.01</v>
      </c>
      <c r="L7" s="40"/>
      <c r="M7" s="41"/>
      <c r="N7" s="232" t="str">
        <f>IF(AND(O$6=0,O$7&lt;&gt;0),"д.б. =0","")</f>
        <v/>
      </c>
      <c r="O7" s="6">
        <v>3</v>
      </c>
      <c r="P7" s="40"/>
    </row>
    <row r="8" spans="1:16" ht="16.5" x14ac:dyDescent="0.3">
      <c r="A8" s="238"/>
      <c r="B8" s="235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07"/>
      <c r="D8" s="27"/>
      <c r="E8" s="28"/>
      <c r="F8" s="235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27"/>
      <c r="H8" s="27"/>
      <c r="I8" s="29"/>
      <c r="J8" s="235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0"/>
      <c r="L8" s="30"/>
      <c r="M8" s="31"/>
      <c r="N8" s="235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0"/>
      <c r="P8" s="30"/>
    </row>
    <row r="9" spans="1:16" ht="16.5" x14ac:dyDescent="0.3">
      <c r="A9" s="236" t="s">
        <v>4</v>
      </c>
      <c r="B9" s="232" t="str">
        <f>IF(C$9&lt;0,"д.б. &gt;=0","")</f>
        <v/>
      </c>
      <c r="C9" s="22">
        <v>0</v>
      </c>
      <c r="D9" s="43" t="s">
        <v>11</v>
      </c>
      <c r="E9" s="44"/>
      <c r="F9" s="232" t="str">
        <f>IF(G$9&lt;0,"д.б. &gt;=0","")</f>
        <v/>
      </c>
      <c r="G9" s="22">
        <v>0</v>
      </c>
      <c r="H9" s="43"/>
      <c r="I9" s="45"/>
      <c r="J9" s="232" t="str">
        <f>IF(K$9&lt;0,"д.б. &gt;=0","")</f>
        <v/>
      </c>
      <c r="K9" s="23">
        <v>0</v>
      </c>
      <c r="L9" s="46"/>
      <c r="M9" s="47"/>
      <c r="N9" s="232" t="str">
        <f>IF(O$9&lt;0,"д.б. &gt;=0","")</f>
        <v/>
      </c>
      <c r="O9" s="23">
        <v>10</v>
      </c>
      <c r="P9" s="46"/>
    </row>
    <row r="10" spans="1:16" ht="16.5" x14ac:dyDescent="0.3">
      <c r="A10" s="236" t="s">
        <v>5</v>
      </c>
      <c r="B10" s="232" t="str">
        <f>IF(AND(C$9=0,C$10&lt;&gt;0),"д.б. =0","")</f>
        <v/>
      </c>
      <c r="C10" s="24">
        <v>0</v>
      </c>
      <c r="D10" s="48"/>
      <c r="E10" s="49"/>
      <c r="F10" s="232" t="str">
        <f>IF(AND(G$9=0,G$10&lt;&gt;0),"д.б. =0","")</f>
        <v/>
      </c>
      <c r="G10" s="24">
        <v>0</v>
      </c>
      <c r="H10" s="43"/>
      <c r="I10" s="45"/>
      <c r="J10" s="232" t="str">
        <f>IF(AND(K$9=0,K$10&lt;&gt;0),"д.б. =0","")</f>
        <v/>
      </c>
      <c r="K10" s="24">
        <v>0</v>
      </c>
      <c r="L10" s="46"/>
      <c r="M10" s="47"/>
      <c r="N10" s="232" t="str">
        <f>IF(AND(O$9=0,O$10&lt;&gt;0),"д.б. =0","")</f>
        <v/>
      </c>
      <c r="O10" s="24">
        <v>5</v>
      </c>
      <c r="P10" s="46"/>
    </row>
    <row r="11" spans="1:16" ht="9.75" customHeight="1" x14ac:dyDescent="0.3">
      <c r="A11" s="236"/>
      <c r="B11" s="232"/>
      <c r="C11" s="314"/>
      <c r="D11" s="48"/>
      <c r="E11" s="49"/>
      <c r="F11" s="232"/>
      <c r="G11" s="314"/>
      <c r="H11" s="43"/>
      <c r="I11" s="45"/>
      <c r="J11" s="232"/>
      <c r="K11" s="314"/>
      <c r="L11" s="46"/>
      <c r="M11" s="47"/>
      <c r="N11" s="232"/>
      <c r="O11" s="314"/>
      <c r="P11" s="46"/>
    </row>
    <row r="12" spans="1:16" ht="16.5" x14ac:dyDescent="0.3">
      <c r="A12" s="301" t="s">
        <v>92</v>
      </c>
      <c r="B12" s="232" t="str">
        <f>IF(C$12&lt;0,"д.б. &gt;=0","")</f>
        <v/>
      </c>
      <c r="C12" s="74">
        <v>0</v>
      </c>
      <c r="D12" s="48"/>
      <c r="E12" s="49"/>
      <c r="F12" s="232" t="str">
        <f>IF(G$12&lt;0,"д.б. &gt;=0","")</f>
        <v/>
      </c>
      <c r="G12" s="74">
        <v>0</v>
      </c>
      <c r="H12" s="43"/>
      <c r="I12" s="45"/>
      <c r="J12" s="232" t="str">
        <f>IF(K$12&lt;0,"д.б. &gt;=0","")</f>
        <v/>
      </c>
      <c r="K12" s="74">
        <v>0</v>
      </c>
      <c r="L12" s="46"/>
      <c r="M12" s="47"/>
      <c r="N12" s="232" t="str">
        <f>IF(O$12&lt;0,"д.б. &gt;=0","")</f>
        <v/>
      </c>
      <c r="O12" s="74">
        <v>0</v>
      </c>
      <c r="P12" s="46"/>
    </row>
    <row r="13" spans="1:16" ht="16.5" x14ac:dyDescent="0.3">
      <c r="A13" s="301" t="s">
        <v>93</v>
      </c>
      <c r="B13" s="232" t="str">
        <f>IF(AND(C$12=0,C$13&lt;&gt;0),"д.б. =0","")</f>
        <v/>
      </c>
      <c r="C13" s="300">
        <v>0</v>
      </c>
      <c r="D13" s="48"/>
      <c r="E13" s="49"/>
      <c r="F13" s="232" t="str">
        <f>IF(AND(G$12=0,G$13&lt;&gt;0),"д.б. =0","")</f>
        <v/>
      </c>
      <c r="G13" s="300">
        <v>0</v>
      </c>
      <c r="H13" s="43"/>
      <c r="I13" s="45"/>
      <c r="J13" s="232" t="str">
        <f>IF(AND(K$12=0,K$13&lt;&gt;0),"д.б. =0","")</f>
        <v/>
      </c>
      <c r="K13" s="300">
        <v>0</v>
      </c>
      <c r="L13" s="46"/>
      <c r="M13" s="47"/>
      <c r="N13" s="232" t="str">
        <f>IF(AND(O$12=0,O$13&lt;&gt;0),"д.б. =0","")</f>
        <v/>
      </c>
      <c r="O13" s="300">
        <v>0</v>
      </c>
      <c r="P13" s="46"/>
    </row>
    <row r="14" spans="1:16" ht="15" x14ac:dyDescent="0.25">
      <c r="A14" s="42"/>
      <c r="B14" s="232"/>
      <c r="C14" s="314"/>
      <c r="D14" s="48"/>
      <c r="E14" s="49"/>
      <c r="F14" s="232"/>
      <c r="G14" s="314"/>
      <c r="H14" s="43"/>
      <c r="I14" s="45"/>
      <c r="J14" s="232"/>
      <c r="K14" s="314"/>
      <c r="L14" s="46"/>
      <c r="M14" s="47"/>
      <c r="N14" s="232"/>
      <c r="O14" s="314"/>
      <c r="P14" s="46"/>
    </row>
    <row r="15" spans="1:16" ht="15" x14ac:dyDescent="0.25">
      <c r="A15" s="25" t="s">
        <v>83</v>
      </c>
      <c r="B15" s="232" t="str">
        <f>IF(C$15&lt;0,"д.б. &gt;=0","")</f>
        <v/>
      </c>
      <c r="C15" s="74">
        <v>12</v>
      </c>
      <c r="D15" s="218"/>
      <c r="E15" s="219"/>
      <c r="F15" s="232" t="str">
        <f>IF(G$15&lt;0,"д.б. &gt;=0","")</f>
        <v/>
      </c>
      <c r="G15" s="74">
        <v>15</v>
      </c>
      <c r="H15" s="218"/>
      <c r="I15" s="220"/>
      <c r="J15" s="232" t="str">
        <f>IF(K$15&lt;0,"д.б. &gt;=0","")</f>
        <v/>
      </c>
      <c r="K15" s="74">
        <v>0</v>
      </c>
      <c r="L15" s="221"/>
      <c r="M15" s="222"/>
      <c r="N15" s="232" t="str">
        <f>IF(O$15&lt;0,"д.б. &gt;=0","")</f>
        <v/>
      </c>
      <c r="O15" s="74">
        <v>14</v>
      </c>
      <c r="P15" s="217"/>
    </row>
    <row r="16" spans="1:16" ht="15" x14ac:dyDescent="0.25">
      <c r="A16" s="33" t="s">
        <v>86</v>
      </c>
      <c r="B16" s="232" t="str">
        <f>IF(C$16&lt;0,"д.б. &gt;=0","")</f>
        <v/>
      </c>
      <c r="C16" s="4">
        <v>400</v>
      </c>
      <c r="D16" s="240"/>
      <c r="E16" s="241"/>
      <c r="F16" s="232" t="str">
        <f>IF(G$16&lt;0,"д.б. &gt;=0","")</f>
        <v/>
      </c>
      <c r="G16" s="4">
        <v>200</v>
      </c>
      <c r="H16" s="240"/>
      <c r="I16" s="242"/>
      <c r="J16" s="232" t="str">
        <f>IF(K$16&lt;0,"д.б. &gt;=0","")</f>
        <v/>
      </c>
      <c r="K16" s="4">
        <v>200</v>
      </c>
      <c r="L16" s="243"/>
      <c r="M16" s="244"/>
      <c r="N16" s="232" t="str">
        <f>IF(O$16&lt;0,"д.б. &gt;=0","")</f>
        <v/>
      </c>
      <c r="O16" s="4">
        <v>40</v>
      </c>
      <c r="P16" s="217"/>
    </row>
    <row r="17" spans="1:16" ht="15.75" thickBot="1" x14ac:dyDescent="0.3">
      <c r="A17" s="30"/>
      <c r="B17" s="30"/>
      <c r="C17" s="30"/>
      <c r="D17" s="30"/>
      <c r="E17" s="50"/>
      <c r="F17" s="30"/>
      <c r="G17" s="30"/>
      <c r="H17" s="30"/>
      <c r="I17" s="51"/>
      <c r="J17" s="30"/>
      <c r="K17" s="30"/>
      <c r="L17" s="30"/>
      <c r="M17" s="31"/>
      <c r="N17" s="30"/>
      <c r="O17" s="30"/>
      <c r="P17" s="30"/>
    </row>
    <row r="18" spans="1:16" ht="15.75" thickBot="1" x14ac:dyDescent="0.3">
      <c r="A18" s="52" t="s">
        <v>7</v>
      </c>
      <c r="B18" s="53" t="s">
        <v>8</v>
      </c>
      <c r="C18" s="54" t="s">
        <v>9</v>
      </c>
      <c r="D18" s="55" t="s">
        <v>10</v>
      </c>
      <c r="E18" s="56"/>
      <c r="F18" s="57" t="s">
        <v>8</v>
      </c>
      <c r="G18" s="54" t="s">
        <v>9</v>
      </c>
      <c r="H18" s="55" t="s">
        <v>10</v>
      </c>
      <c r="I18" s="58"/>
      <c r="J18" s="57" t="s">
        <v>8</v>
      </c>
      <c r="K18" s="54" t="s">
        <v>9</v>
      </c>
      <c r="L18" s="55" t="s">
        <v>10</v>
      </c>
      <c r="M18" s="59"/>
      <c r="N18" s="57" t="s">
        <v>8</v>
      </c>
      <c r="O18" s="54" t="s">
        <v>9</v>
      </c>
      <c r="P18" s="55" t="s">
        <v>10</v>
      </c>
    </row>
    <row r="19" spans="1:16" ht="15" x14ac:dyDescent="0.25">
      <c r="A19" s="60"/>
      <c r="B19" s="61"/>
      <c r="C19" s="62"/>
      <c r="D19" s="63"/>
      <c r="E19" s="64"/>
      <c r="F19" s="65"/>
      <c r="G19" s="62"/>
      <c r="H19" s="63"/>
      <c r="I19" s="66"/>
      <c r="J19" s="65"/>
      <c r="K19" s="62"/>
      <c r="L19" s="63"/>
      <c r="M19" s="67"/>
      <c r="N19" s="65"/>
      <c r="O19" s="62"/>
      <c r="P19" s="63"/>
    </row>
    <row r="20" spans="1:16" ht="15" x14ac:dyDescent="0.25">
      <c r="A20" s="68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03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69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03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0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03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0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03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68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03">
        <f t="shared" si="0"/>
        <v>1.4E-2</v>
      </c>
      <c r="D21" s="8">
        <f t="shared" ref="D21:D39" si="8">D20+ROUND(C21,2)</f>
        <v>0.02</v>
      </c>
      <c r="E21" s="69"/>
      <c r="F21" s="10">
        <f t="shared" si="1"/>
        <v>1</v>
      </c>
      <c r="G21" s="103">
        <f t="shared" si="2"/>
        <v>0.02</v>
      </c>
      <c r="H21" s="8">
        <f t="shared" ref="H21:H39" si="9">H20+ROUND(G21,2)</f>
        <v>0.04</v>
      </c>
      <c r="I21" s="11"/>
      <c r="J21" s="10">
        <f t="shared" si="3"/>
        <v>1</v>
      </c>
      <c r="K21" s="103">
        <f t="shared" si="4"/>
        <v>0.03</v>
      </c>
      <c r="L21" s="8">
        <f t="shared" ref="L21:L39" si="10">L20+ROUND(K21,2)</f>
        <v>0.06</v>
      </c>
      <c r="M21" s="70"/>
      <c r="N21" s="10">
        <f t="shared" si="5"/>
        <v>3</v>
      </c>
      <c r="O21" s="103">
        <f t="shared" si="6"/>
        <v>0.03</v>
      </c>
      <c r="P21" s="8">
        <f t="shared" ref="P21:P39" si="11">P20+ROUND(O21,2)</f>
        <v>0.04</v>
      </c>
    </row>
    <row r="22" spans="1:16" ht="15" x14ac:dyDescent="0.25">
      <c r="A22" s="68">
        <v>3</v>
      </c>
      <c r="B22" s="7">
        <f t="shared" si="7"/>
        <v>1.4</v>
      </c>
      <c r="C22" s="103">
        <f t="shared" si="0"/>
        <v>0.02</v>
      </c>
      <c r="D22" s="8">
        <f t="shared" si="8"/>
        <v>0.04</v>
      </c>
      <c r="E22" s="69"/>
      <c r="F22" s="10">
        <f t="shared" si="1"/>
        <v>1.4</v>
      </c>
      <c r="G22" s="103">
        <f t="shared" si="2"/>
        <v>2.8000000000000001E-2</v>
      </c>
      <c r="H22" s="8">
        <f t="shared" si="9"/>
        <v>7.0000000000000007E-2</v>
      </c>
      <c r="I22" s="11"/>
      <c r="J22" s="10">
        <f t="shared" si="3"/>
        <v>1</v>
      </c>
      <c r="K22" s="103">
        <f t="shared" si="4"/>
        <v>0.03</v>
      </c>
      <c r="L22" s="8">
        <f t="shared" si="10"/>
        <v>0.09</v>
      </c>
      <c r="M22" s="70"/>
      <c r="N22" s="10">
        <f t="shared" si="5"/>
        <v>3</v>
      </c>
      <c r="O22" s="103">
        <f t="shared" si="6"/>
        <v>0.03</v>
      </c>
      <c r="P22" s="8">
        <f t="shared" si="11"/>
        <v>7.0000000000000007E-2</v>
      </c>
    </row>
    <row r="23" spans="1:16" ht="15" x14ac:dyDescent="0.25">
      <c r="A23" s="68">
        <v>4</v>
      </c>
      <c r="B23" s="7">
        <f t="shared" si="7"/>
        <v>1.4</v>
      </c>
      <c r="C23" s="103">
        <f t="shared" si="0"/>
        <v>2.8000000000000001E-2</v>
      </c>
      <c r="D23" s="8">
        <f t="shared" si="8"/>
        <v>7.0000000000000007E-2</v>
      </c>
      <c r="E23" s="69"/>
      <c r="F23" s="10">
        <f t="shared" si="1"/>
        <v>1.4</v>
      </c>
      <c r="G23" s="103">
        <f t="shared" si="2"/>
        <v>3.9E-2</v>
      </c>
      <c r="H23" s="8">
        <f t="shared" si="9"/>
        <v>0.11000000000000001</v>
      </c>
      <c r="I23" s="11"/>
      <c r="J23" s="10">
        <f t="shared" si="3"/>
        <v>1.4</v>
      </c>
      <c r="K23" s="103">
        <f t="shared" si="4"/>
        <v>4.2000000000000003E-2</v>
      </c>
      <c r="L23" s="8">
        <f t="shared" si="10"/>
        <v>0.13</v>
      </c>
      <c r="M23" s="70"/>
      <c r="N23" s="10">
        <f t="shared" si="5"/>
        <v>6</v>
      </c>
      <c r="O23" s="103">
        <f t="shared" si="6"/>
        <v>0.06</v>
      </c>
      <c r="P23" s="8">
        <f t="shared" si="11"/>
        <v>0.13</v>
      </c>
    </row>
    <row r="24" spans="1:16" ht="15" x14ac:dyDescent="0.25">
      <c r="A24" s="68">
        <v>5</v>
      </c>
      <c r="B24" s="12">
        <f t="shared" si="7"/>
        <v>1.4</v>
      </c>
      <c r="C24" s="13">
        <f t="shared" si="0"/>
        <v>3.9E-2</v>
      </c>
      <c r="D24" s="14">
        <f t="shared" si="8"/>
        <v>0.11000000000000001</v>
      </c>
      <c r="E24" s="9"/>
      <c r="F24" s="15">
        <f t="shared" si="1"/>
        <v>1.4</v>
      </c>
      <c r="G24" s="13">
        <f t="shared" si="2"/>
        <v>5.5E-2</v>
      </c>
      <c r="H24" s="14">
        <f t="shared" si="9"/>
        <v>0.17</v>
      </c>
      <c r="I24" s="11"/>
      <c r="J24" s="15">
        <f t="shared" si="3"/>
        <v>1.4</v>
      </c>
      <c r="K24" s="13">
        <f t="shared" si="4"/>
        <v>5.8999999999999997E-2</v>
      </c>
      <c r="L24" s="14">
        <f t="shared" si="10"/>
        <v>0.19</v>
      </c>
      <c r="M24" s="9"/>
      <c r="N24" s="15">
        <f t="shared" si="5"/>
        <v>9</v>
      </c>
      <c r="O24" s="13">
        <f t="shared" si="6"/>
        <v>0.09</v>
      </c>
      <c r="P24" s="14">
        <f t="shared" si="11"/>
        <v>0.22</v>
      </c>
    </row>
    <row r="25" spans="1:16" ht="15" x14ac:dyDescent="0.25">
      <c r="A25" s="68">
        <v>6</v>
      </c>
      <c r="B25" s="7">
        <f t="shared" si="7"/>
        <v>1.41</v>
      </c>
      <c r="C25" s="103">
        <f t="shared" si="0"/>
        <v>5.5E-2</v>
      </c>
      <c r="D25" s="8">
        <f t="shared" si="8"/>
        <v>0.17</v>
      </c>
      <c r="E25" s="69"/>
      <c r="F25" s="10">
        <f t="shared" si="1"/>
        <v>1.41</v>
      </c>
      <c r="G25" s="103">
        <f t="shared" si="2"/>
        <v>7.8E-2</v>
      </c>
      <c r="H25" s="8">
        <f t="shared" si="9"/>
        <v>0.25</v>
      </c>
      <c r="I25" s="11"/>
      <c r="J25" s="10">
        <f t="shared" si="3"/>
        <v>1.41</v>
      </c>
      <c r="K25" s="103">
        <f t="shared" si="4"/>
        <v>8.3000000000000004E-2</v>
      </c>
      <c r="L25" s="8">
        <f t="shared" si="10"/>
        <v>0.27</v>
      </c>
      <c r="M25" s="70"/>
      <c r="N25" s="10">
        <f t="shared" si="5"/>
        <v>12</v>
      </c>
      <c r="O25" s="103">
        <f t="shared" si="6"/>
        <v>0.12</v>
      </c>
      <c r="P25" s="8">
        <f t="shared" si="11"/>
        <v>0.33999999999999997</v>
      </c>
    </row>
    <row r="26" spans="1:16" ht="15" x14ac:dyDescent="0.25">
      <c r="A26" s="68">
        <v>7</v>
      </c>
      <c r="B26" s="7">
        <f t="shared" si="7"/>
        <v>1.42</v>
      </c>
      <c r="C26" s="103">
        <f t="shared" si="0"/>
        <v>7.8E-2</v>
      </c>
      <c r="D26" s="8">
        <f t="shared" si="8"/>
        <v>0.25</v>
      </c>
      <c r="E26" s="69"/>
      <c r="F26" s="10">
        <f t="shared" si="1"/>
        <v>1.42</v>
      </c>
      <c r="G26" s="103">
        <f t="shared" si="2"/>
        <v>0.111</v>
      </c>
      <c r="H26" s="8">
        <f t="shared" si="9"/>
        <v>0.36</v>
      </c>
      <c r="I26" s="11"/>
      <c r="J26" s="10">
        <f t="shared" si="3"/>
        <v>1.42</v>
      </c>
      <c r="K26" s="103">
        <f t="shared" si="4"/>
        <v>0.11799999999999999</v>
      </c>
      <c r="L26" s="8">
        <f t="shared" si="10"/>
        <v>0.39</v>
      </c>
      <c r="M26" s="70"/>
      <c r="N26" s="10">
        <f t="shared" si="5"/>
        <v>15</v>
      </c>
      <c r="O26" s="103">
        <f t="shared" si="6"/>
        <v>0.15</v>
      </c>
      <c r="P26" s="8">
        <f t="shared" si="11"/>
        <v>0.49</v>
      </c>
    </row>
    <row r="27" spans="1:16" ht="15" x14ac:dyDescent="0.25">
      <c r="A27" s="68">
        <v>8</v>
      </c>
      <c r="B27" s="7">
        <f t="shared" si="7"/>
        <v>1.43</v>
      </c>
      <c r="C27" s="103">
        <f t="shared" si="0"/>
        <v>0.112</v>
      </c>
      <c r="D27" s="8">
        <f t="shared" si="8"/>
        <v>0.36</v>
      </c>
      <c r="E27" s="69"/>
      <c r="F27" s="10">
        <f t="shared" si="1"/>
        <v>1.43</v>
      </c>
      <c r="G27" s="103">
        <f t="shared" si="2"/>
        <v>0.159</v>
      </c>
      <c r="H27" s="8">
        <f t="shared" si="9"/>
        <v>0.52</v>
      </c>
      <c r="I27" s="11"/>
      <c r="J27" s="10">
        <f t="shared" si="3"/>
        <v>1.43</v>
      </c>
      <c r="K27" s="103">
        <f t="shared" si="4"/>
        <v>0.16900000000000001</v>
      </c>
      <c r="L27" s="8">
        <f t="shared" si="10"/>
        <v>0.56000000000000005</v>
      </c>
      <c r="M27" s="70"/>
      <c r="N27" s="10">
        <f t="shared" si="5"/>
        <v>18</v>
      </c>
      <c r="O27" s="103">
        <f t="shared" si="6"/>
        <v>0.18</v>
      </c>
      <c r="P27" s="8">
        <f t="shared" si="11"/>
        <v>0.66999999999999993</v>
      </c>
    </row>
    <row r="28" spans="1:16" ht="15" x14ac:dyDescent="0.25">
      <c r="A28" s="68">
        <v>9</v>
      </c>
      <c r="B28" s="7">
        <f t="shared" si="7"/>
        <v>1.44</v>
      </c>
      <c r="C28" s="103">
        <f t="shared" si="0"/>
        <v>0.161</v>
      </c>
      <c r="D28" s="8">
        <f t="shared" si="8"/>
        <v>0.52</v>
      </c>
      <c r="E28" s="69"/>
      <c r="F28" s="10">
        <f t="shared" si="1"/>
        <v>1.44</v>
      </c>
      <c r="G28" s="103">
        <f t="shared" si="2"/>
        <v>0.22900000000000001</v>
      </c>
      <c r="H28" s="8">
        <f t="shared" si="9"/>
        <v>0.75</v>
      </c>
      <c r="I28" s="11"/>
      <c r="J28" s="10">
        <f t="shared" si="3"/>
        <v>1.44</v>
      </c>
      <c r="K28" s="103">
        <f t="shared" si="4"/>
        <v>0.24299999999999999</v>
      </c>
      <c r="L28" s="8">
        <f t="shared" si="10"/>
        <v>0.8</v>
      </c>
      <c r="M28" s="70"/>
      <c r="N28" s="10">
        <f t="shared" si="5"/>
        <v>21</v>
      </c>
      <c r="O28" s="103">
        <f t="shared" si="6"/>
        <v>0.21</v>
      </c>
      <c r="P28" s="8">
        <f t="shared" si="11"/>
        <v>0.87999999999999989</v>
      </c>
    </row>
    <row r="29" spans="1:16" ht="15" x14ac:dyDescent="0.25">
      <c r="A29" s="68">
        <v>10</v>
      </c>
      <c r="B29" s="12">
        <f t="shared" si="7"/>
        <v>1.45</v>
      </c>
      <c r="C29" s="13">
        <f t="shared" si="0"/>
        <v>0.23300000000000001</v>
      </c>
      <c r="D29" s="14">
        <f t="shared" si="8"/>
        <v>0.75</v>
      </c>
      <c r="E29" s="9"/>
      <c r="F29" s="15">
        <f t="shared" si="1"/>
        <v>1.45</v>
      </c>
      <c r="G29" s="13">
        <f t="shared" si="2"/>
        <v>0.33200000000000002</v>
      </c>
      <c r="H29" s="14">
        <f t="shared" si="9"/>
        <v>1.08</v>
      </c>
      <c r="I29" s="11"/>
      <c r="J29" s="15">
        <f t="shared" si="3"/>
        <v>1.45</v>
      </c>
      <c r="K29" s="13">
        <f t="shared" si="4"/>
        <v>0.35199999999999998</v>
      </c>
      <c r="L29" s="14">
        <f t="shared" si="10"/>
        <v>1.1499999999999999</v>
      </c>
      <c r="M29" s="9"/>
      <c r="N29" s="15">
        <f t="shared" si="5"/>
        <v>26</v>
      </c>
      <c r="O29" s="13">
        <f t="shared" si="6"/>
        <v>0.26</v>
      </c>
      <c r="P29" s="14">
        <f t="shared" si="11"/>
        <v>1.1399999999999999</v>
      </c>
    </row>
    <row r="30" spans="1:16" ht="15" x14ac:dyDescent="0.25">
      <c r="A30" s="68">
        <v>11</v>
      </c>
      <c r="B30" s="7">
        <f t="shared" si="7"/>
        <v>1.46</v>
      </c>
      <c r="C30" s="103">
        <f t="shared" si="0"/>
        <v>0.34</v>
      </c>
      <c r="D30" s="8">
        <f t="shared" si="8"/>
        <v>1.0900000000000001</v>
      </c>
      <c r="E30" s="69"/>
      <c r="F30" s="10">
        <f t="shared" si="1"/>
        <v>1.46</v>
      </c>
      <c r="G30" s="103">
        <f t="shared" si="2"/>
        <v>0.48499999999999999</v>
      </c>
      <c r="H30" s="8">
        <f t="shared" si="9"/>
        <v>1.57</v>
      </c>
      <c r="I30" s="11"/>
      <c r="J30" s="10">
        <f t="shared" si="3"/>
        <v>1.46</v>
      </c>
      <c r="K30" s="103">
        <f t="shared" si="4"/>
        <v>0.51400000000000001</v>
      </c>
      <c r="L30" s="8">
        <f t="shared" si="10"/>
        <v>1.66</v>
      </c>
      <c r="M30" s="70"/>
      <c r="N30" s="10">
        <f t="shared" si="5"/>
        <v>31</v>
      </c>
      <c r="O30" s="103">
        <f t="shared" si="6"/>
        <v>0.31</v>
      </c>
      <c r="P30" s="8">
        <f t="shared" si="11"/>
        <v>1.45</v>
      </c>
    </row>
    <row r="31" spans="1:16" ht="15" x14ac:dyDescent="0.25">
      <c r="A31" s="68">
        <v>12</v>
      </c>
      <c r="B31" s="7">
        <f t="shared" si="7"/>
        <v>1.47</v>
      </c>
      <c r="C31" s="103">
        <f t="shared" si="0"/>
        <v>0.5</v>
      </c>
      <c r="D31" s="8">
        <f t="shared" si="8"/>
        <v>1.59</v>
      </c>
      <c r="E31" s="69"/>
      <c r="F31" s="10">
        <f t="shared" si="1"/>
        <v>1.47</v>
      </c>
      <c r="G31" s="103">
        <f t="shared" si="2"/>
        <v>0.71299999999999997</v>
      </c>
      <c r="H31" s="8">
        <f t="shared" si="9"/>
        <v>2.2800000000000002</v>
      </c>
      <c r="I31" s="11"/>
      <c r="J31" s="10">
        <f t="shared" si="3"/>
        <v>1.47</v>
      </c>
      <c r="K31" s="103">
        <f t="shared" si="4"/>
        <v>0.75600000000000001</v>
      </c>
      <c r="L31" s="8">
        <f t="shared" si="10"/>
        <v>2.42</v>
      </c>
      <c r="M31" s="70"/>
      <c r="N31" s="10">
        <f t="shared" si="5"/>
        <v>36</v>
      </c>
      <c r="O31" s="103">
        <f t="shared" si="6"/>
        <v>0.36</v>
      </c>
      <c r="P31" s="8">
        <f t="shared" si="11"/>
        <v>1.81</v>
      </c>
    </row>
    <row r="32" spans="1:16" ht="15" x14ac:dyDescent="0.25">
      <c r="A32" s="68">
        <v>13</v>
      </c>
      <c r="B32" s="7">
        <f t="shared" si="7"/>
        <v>1.47</v>
      </c>
      <c r="C32" s="103">
        <f t="shared" si="0"/>
        <v>0.73499999999999999</v>
      </c>
      <c r="D32" s="8">
        <f t="shared" si="8"/>
        <v>2.33</v>
      </c>
      <c r="E32" s="69"/>
      <c r="F32" s="10">
        <f t="shared" si="1"/>
        <v>1.48</v>
      </c>
      <c r="G32" s="103">
        <f t="shared" si="2"/>
        <v>1.0549999999999999</v>
      </c>
      <c r="H32" s="8">
        <f t="shared" si="9"/>
        <v>3.3400000000000003</v>
      </c>
      <c r="I32" s="11"/>
      <c r="J32" s="10">
        <f t="shared" si="3"/>
        <v>1.48</v>
      </c>
      <c r="K32" s="103">
        <f t="shared" si="4"/>
        <v>1.119</v>
      </c>
      <c r="L32" s="8">
        <f t="shared" si="10"/>
        <v>3.54</v>
      </c>
      <c r="M32" s="70"/>
      <c r="N32" s="10">
        <f t="shared" si="5"/>
        <v>41</v>
      </c>
      <c r="O32" s="103">
        <f t="shared" si="6"/>
        <v>0.4</v>
      </c>
      <c r="P32" s="8">
        <f t="shared" si="11"/>
        <v>2.21</v>
      </c>
    </row>
    <row r="33" spans="1:16" ht="15" x14ac:dyDescent="0.25">
      <c r="A33" s="68">
        <v>14</v>
      </c>
      <c r="B33" s="7">
        <f t="shared" si="7"/>
        <v>1.47</v>
      </c>
      <c r="C33" s="103">
        <f t="shared" si="0"/>
        <v>1.08</v>
      </c>
      <c r="D33" s="8">
        <f t="shared" si="8"/>
        <v>3.41</v>
      </c>
      <c r="E33" s="69"/>
      <c r="F33" s="10">
        <f t="shared" si="1"/>
        <v>1.49</v>
      </c>
      <c r="G33" s="103">
        <f t="shared" si="2"/>
        <v>1.5720000000000001</v>
      </c>
      <c r="H33" s="8">
        <f t="shared" si="9"/>
        <v>4.91</v>
      </c>
      <c r="I33" s="11"/>
      <c r="J33" s="10">
        <f t="shared" si="3"/>
        <v>1.49</v>
      </c>
      <c r="K33" s="103">
        <f t="shared" si="4"/>
        <v>1.667</v>
      </c>
      <c r="L33" s="8">
        <f t="shared" si="10"/>
        <v>5.21</v>
      </c>
      <c r="M33" s="70"/>
      <c r="N33" s="10">
        <f t="shared" si="5"/>
        <v>46</v>
      </c>
      <c r="O33" s="103">
        <f t="shared" si="6"/>
        <v>0.4</v>
      </c>
      <c r="P33" s="8">
        <f t="shared" si="11"/>
        <v>2.61</v>
      </c>
    </row>
    <row r="34" spans="1:16" ht="15" x14ac:dyDescent="0.25">
      <c r="A34" s="68">
        <v>15</v>
      </c>
      <c r="B34" s="12">
        <f t="shared" si="7"/>
        <v>1.47</v>
      </c>
      <c r="C34" s="13">
        <f t="shared" si="0"/>
        <v>1.5880000000000001</v>
      </c>
      <c r="D34" s="14">
        <f t="shared" si="8"/>
        <v>5</v>
      </c>
      <c r="E34" s="9"/>
      <c r="F34" s="15">
        <f t="shared" si="1"/>
        <v>1.5</v>
      </c>
      <c r="G34" s="13">
        <f t="shared" si="2"/>
        <v>2.3580000000000001</v>
      </c>
      <c r="H34" s="14">
        <f t="shared" si="9"/>
        <v>7.27</v>
      </c>
      <c r="I34" s="11"/>
      <c r="J34" s="15">
        <f t="shared" si="3"/>
        <v>1.5</v>
      </c>
      <c r="K34" s="13">
        <f t="shared" si="4"/>
        <v>2.5009999999999999</v>
      </c>
      <c r="L34" s="14">
        <f t="shared" si="10"/>
        <v>7.71</v>
      </c>
      <c r="M34" s="9"/>
      <c r="N34" s="15">
        <f t="shared" si="5"/>
        <v>46</v>
      </c>
      <c r="O34" s="13">
        <f t="shared" si="6"/>
        <v>0.4</v>
      </c>
      <c r="P34" s="14">
        <f t="shared" si="11"/>
        <v>3.01</v>
      </c>
    </row>
    <row r="35" spans="1:16" ht="15" x14ac:dyDescent="0.25">
      <c r="A35" s="68">
        <v>16</v>
      </c>
      <c r="B35" s="7">
        <f t="shared" si="7"/>
        <v>1.47</v>
      </c>
      <c r="C35" s="103">
        <f t="shared" si="0"/>
        <v>2.3340000000000001</v>
      </c>
      <c r="D35" s="8">
        <f t="shared" si="8"/>
        <v>7.33</v>
      </c>
      <c r="E35" s="69"/>
      <c r="F35" s="10">
        <f t="shared" si="1"/>
        <v>1.5</v>
      </c>
      <c r="G35" s="103">
        <f t="shared" si="2"/>
        <v>3.5369999999999999</v>
      </c>
      <c r="H35" s="8">
        <f t="shared" si="9"/>
        <v>10.809999999999999</v>
      </c>
      <c r="I35" s="11"/>
      <c r="J35" s="10">
        <f t="shared" si="3"/>
        <v>1.51</v>
      </c>
      <c r="K35" s="103">
        <f t="shared" si="4"/>
        <v>3.7770000000000001</v>
      </c>
      <c r="L35" s="8">
        <f t="shared" si="10"/>
        <v>11.49</v>
      </c>
      <c r="M35" s="70"/>
      <c r="N35" s="10">
        <f t="shared" si="5"/>
        <v>46</v>
      </c>
      <c r="O35" s="103">
        <f t="shared" si="6"/>
        <v>0.4</v>
      </c>
      <c r="P35" s="8">
        <f t="shared" si="11"/>
        <v>3.4099999999999997</v>
      </c>
    </row>
    <row r="36" spans="1:16" ht="15" x14ac:dyDescent="0.25">
      <c r="A36" s="68">
        <v>17</v>
      </c>
      <c r="B36" s="7">
        <f t="shared" si="7"/>
        <v>1.47</v>
      </c>
      <c r="C36" s="103">
        <f t="shared" si="0"/>
        <v>3.431</v>
      </c>
      <c r="D36" s="8">
        <f t="shared" si="8"/>
        <v>10.76</v>
      </c>
      <c r="E36" s="69"/>
      <c r="F36" s="10">
        <f t="shared" si="1"/>
        <v>1.5</v>
      </c>
      <c r="G36" s="103">
        <f t="shared" si="2"/>
        <v>4</v>
      </c>
      <c r="H36" s="8">
        <f t="shared" si="9"/>
        <v>14.809999999999999</v>
      </c>
      <c r="I36" s="11"/>
      <c r="J36" s="10">
        <f t="shared" si="3"/>
        <v>1.52</v>
      </c>
      <c r="K36" s="103">
        <f t="shared" si="4"/>
        <v>5.7409999999999997</v>
      </c>
      <c r="L36" s="8">
        <f t="shared" si="10"/>
        <v>17.23</v>
      </c>
      <c r="M36" s="70"/>
      <c r="N36" s="10">
        <f t="shared" si="5"/>
        <v>46</v>
      </c>
      <c r="O36" s="103">
        <f t="shared" si="6"/>
        <v>0.4</v>
      </c>
      <c r="P36" s="8">
        <f t="shared" si="11"/>
        <v>3.8099999999999996</v>
      </c>
    </row>
    <row r="37" spans="1:16" ht="15" x14ac:dyDescent="0.25">
      <c r="A37" s="68">
        <v>18</v>
      </c>
      <c r="B37" s="7">
        <f t="shared" si="7"/>
        <v>1.47</v>
      </c>
      <c r="C37" s="103">
        <f t="shared" si="0"/>
        <v>4</v>
      </c>
      <c r="D37" s="8">
        <f t="shared" si="8"/>
        <v>14.76</v>
      </c>
      <c r="E37" s="69"/>
      <c r="F37" s="10">
        <f t="shared" si="1"/>
        <v>1.5</v>
      </c>
      <c r="G37" s="103">
        <f t="shared" si="2"/>
        <v>4</v>
      </c>
      <c r="H37" s="8">
        <f t="shared" si="9"/>
        <v>18.809999999999999</v>
      </c>
      <c r="I37" s="11"/>
      <c r="J37" s="10">
        <f t="shared" si="3"/>
        <v>1.53</v>
      </c>
      <c r="K37" s="103">
        <f t="shared" si="4"/>
        <v>6</v>
      </c>
      <c r="L37" s="8">
        <f t="shared" si="10"/>
        <v>23.23</v>
      </c>
      <c r="M37" s="70"/>
      <c r="N37" s="10">
        <f t="shared" si="5"/>
        <v>46</v>
      </c>
      <c r="O37" s="103">
        <f t="shared" si="6"/>
        <v>0.4</v>
      </c>
      <c r="P37" s="8">
        <f t="shared" si="11"/>
        <v>4.21</v>
      </c>
    </row>
    <row r="38" spans="1:16" ht="15" x14ac:dyDescent="0.25">
      <c r="A38" s="68">
        <v>19</v>
      </c>
      <c r="B38" s="7">
        <f t="shared" si="7"/>
        <v>1.47</v>
      </c>
      <c r="C38" s="103">
        <f t="shared" si="0"/>
        <v>4</v>
      </c>
      <c r="D38" s="8">
        <f t="shared" si="8"/>
        <v>18.759999999999998</v>
      </c>
      <c r="E38" s="69"/>
      <c r="F38" s="10">
        <f t="shared" si="1"/>
        <v>1.5</v>
      </c>
      <c r="G38" s="103">
        <f t="shared" si="2"/>
        <v>4</v>
      </c>
      <c r="H38" s="8">
        <f t="shared" si="9"/>
        <v>22.81</v>
      </c>
      <c r="I38" s="11"/>
      <c r="J38" s="10">
        <f t="shared" si="3"/>
        <v>1.54</v>
      </c>
      <c r="K38" s="103">
        <f t="shared" si="4"/>
        <v>6</v>
      </c>
      <c r="L38" s="8">
        <f t="shared" si="10"/>
        <v>29.23</v>
      </c>
      <c r="M38" s="70"/>
      <c r="N38" s="10">
        <f t="shared" si="5"/>
        <v>46</v>
      </c>
      <c r="O38" s="103">
        <f t="shared" si="6"/>
        <v>0.4</v>
      </c>
      <c r="P38" s="8">
        <f t="shared" si="11"/>
        <v>4.6100000000000003</v>
      </c>
    </row>
    <row r="39" spans="1:16" ht="15.75" thickBot="1" x14ac:dyDescent="0.3">
      <c r="A39" s="71">
        <v>20</v>
      </c>
      <c r="B39" s="16">
        <f t="shared" si="7"/>
        <v>1.47</v>
      </c>
      <c r="C39" s="104">
        <f t="shared" si="0"/>
        <v>4</v>
      </c>
      <c r="D39" s="17">
        <f t="shared" si="8"/>
        <v>22.759999999999998</v>
      </c>
      <c r="E39" s="72"/>
      <c r="F39" s="19">
        <f t="shared" si="1"/>
        <v>1.5</v>
      </c>
      <c r="G39" s="104">
        <f t="shared" si="2"/>
        <v>4</v>
      </c>
      <c r="H39" s="17">
        <f t="shared" si="9"/>
        <v>26.81</v>
      </c>
      <c r="I39" s="20"/>
      <c r="J39" s="19">
        <f t="shared" si="3"/>
        <v>1.55</v>
      </c>
      <c r="K39" s="104">
        <f t="shared" si="4"/>
        <v>6</v>
      </c>
      <c r="L39" s="17">
        <f t="shared" si="10"/>
        <v>35.230000000000004</v>
      </c>
      <c r="M39" s="73"/>
      <c r="N39" s="19">
        <f t="shared" si="5"/>
        <v>46</v>
      </c>
      <c r="O39" s="104">
        <f t="shared" si="6"/>
        <v>0.4</v>
      </c>
      <c r="P39" s="17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39"/>
  <sheetViews>
    <sheetView workbookViewId="0">
      <selection activeCell="B8" sqref="B8"/>
    </sheetView>
  </sheetViews>
  <sheetFormatPr defaultRowHeight="12.75" x14ac:dyDescent="0.2"/>
  <cols>
    <col min="1" max="1" width="24.5703125" customWidth="1"/>
    <col min="2" max="2" width="12.28515625" customWidth="1"/>
    <col min="3" max="3" width="6.28515625" customWidth="1"/>
    <col min="4" max="4" width="7.28515625" customWidth="1"/>
    <col min="5" max="5" width="1.42578125" customWidth="1"/>
    <col min="6" max="6" width="12.28515625" customWidth="1"/>
    <col min="7" max="8" width="8.7109375" customWidth="1"/>
    <col min="9" max="9" width="1.5703125" customWidth="1"/>
    <col min="10" max="10" width="11.28515625" customWidth="1"/>
    <col min="11" max="12" width="8.7109375" customWidth="1"/>
    <col min="13" max="13" width="1.42578125" customWidth="1"/>
    <col min="14" max="14" width="12.28515625" customWidth="1"/>
    <col min="15" max="16" width="8.7109375" customWidth="1"/>
  </cols>
  <sheetData>
    <row r="2" spans="1:16" ht="15" x14ac:dyDescent="0.25">
      <c r="A2" s="89" t="s">
        <v>12</v>
      </c>
      <c r="B2" s="231" t="str">
        <f>IF(C$2&lt;2,"д.б. &gt;1","")</f>
        <v/>
      </c>
      <c r="C2" s="74">
        <v>16</v>
      </c>
      <c r="D2" s="75"/>
      <c r="E2" s="76"/>
      <c r="F2" s="231" t="str">
        <f>IF(G$2&lt;2,"д.б. &gt;1","")</f>
        <v/>
      </c>
      <c r="G2" s="74">
        <v>14</v>
      </c>
      <c r="H2" s="75"/>
      <c r="I2" s="77"/>
      <c r="J2" s="231" t="str">
        <f>IF(K$2&lt;2,"д.б. &gt;1","")</f>
        <v/>
      </c>
      <c r="K2" s="74">
        <v>15</v>
      </c>
      <c r="L2" s="75"/>
      <c r="M2" s="78"/>
      <c r="N2" s="231" t="str">
        <f>IF(O$2&lt;2,"д.б. &gt;1","")</f>
        <v/>
      </c>
      <c r="O2" s="74">
        <v>25</v>
      </c>
      <c r="P2" s="75"/>
    </row>
    <row r="3" spans="1:16" ht="6" customHeight="1" x14ac:dyDescent="0.25">
      <c r="A3" s="89"/>
      <c r="B3" s="231"/>
      <c r="C3" s="304"/>
      <c r="D3" s="27"/>
      <c r="E3" s="28"/>
      <c r="F3" s="231"/>
      <c r="G3" s="304"/>
      <c r="H3" s="27"/>
      <c r="I3" s="29"/>
      <c r="J3" s="231"/>
      <c r="K3" s="304"/>
      <c r="L3" s="27"/>
      <c r="M3" s="31"/>
      <c r="N3" s="231"/>
      <c r="O3" s="304"/>
      <c r="P3" s="27"/>
    </row>
    <row r="4" spans="1:16" ht="5.25" customHeight="1" x14ac:dyDescent="0.25">
      <c r="A4" s="89"/>
      <c r="B4" s="231"/>
      <c r="C4" s="305"/>
      <c r="D4" s="27"/>
      <c r="E4" s="28"/>
      <c r="F4" s="231"/>
      <c r="G4" s="305"/>
      <c r="H4" s="27"/>
      <c r="I4" s="29"/>
      <c r="J4" s="231"/>
      <c r="K4" s="305"/>
      <c r="L4" s="27"/>
      <c r="M4" s="31"/>
      <c r="N4" s="231"/>
      <c r="O4" s="305"/>
      <c r="P4" s="27"/>
    </row>
    <row r="5" spans="1:16" ht="6" customHeight="1" x14ac:dyDescent="0.25">
      <c r="A5" s="90"/>
      <c r="B5" s="231"/>
      <c r="C5" s="306"/>
      <c r="D5" s="27"/>
      <c r="E5" s="28"/>
      <c r="F5" s="231"/>
      <c r="G5" s="306"/>
      <c r="H5" s="27"/>
      <c r="I5" s="29"/>
      <c r="J5" s="231"/>
      <c r="K5" s="306"/>
      <c r="L5" s="27"/>
      <c r="M5" s="31"/>
      <c r="N5" s="231"/>
      <c r="O5" s="306"/>
      <c r="P5" s="27"/>
    </row>
    <row r="6" spans="1:16" ht="15" x14ac:dyDescent="0.25">
      <c r="A6" s="91" t="s">
        <v>13</v>
      </c>
      <c r="B6" s="231" t="str">
        <f>IF(OR(C$6=1,C$6=2,C$6&lt;0),"д.б.=0 или &gt;2","")</f>
        <v/>
      </c>
      <c r="C6" s="4">
        <v>6</v>
      </c>
      <c r="D6" s="27"/>
      <c r="E6" s="35"/>
      <c r="F6" s="231" t="str">
        <f>IF(OR(G$6=1,G$6=2,G$6&lt;0),"д.б.=0 или &gt;2","")</f>
        <v/>
      </c>
      <c r="G6" s="4">
        <v>4</v>
      </c>
      <c r="H6" s="34"/>
      <c r="I6" s="36"/>
      <c r="J6" s="231" t="str">
        <f>IF(OR(K$6=1,K$6=2,K$6&lt;0),"д.б.=0 или &gt;2","")</f>
        <v/>
      </c>
      <c r="K6" s="4">
        <v>10</v>
      </c>
      <c r="L6" s="34"/>
      <c r="M6" s="31"/>
      <c r="N6" s="231" t="str">
        <f>IF(OR(O$6=1,O$6=2,O$6&lt;0),"д.б.=0 или &gt;2","")</f>
        <v/>
      </c>
      <c r="O6" s="4">
        <v>5</v>
      </c>
      <c r="P6" s="34"/>
    </row>
    <row r="7" spans="1:16" ht="15" x14ac:dyDescent="0.25">
      <c r="A7" s="91" t="s">
        <v>14</v>
      </c>
      <c r="B7" s="232" t="str">
        <f>IF(AND(C$6=0,C$7&lt;&gt;0),"д.б. =0","")</f>
        <v/>
      </c>
      <c r="C7" s="79">
        <v>1</v>
      </c>
      <c r="D7" s="85"/>
      <c r="E7" s="86"/>
      <c r="F7" s="232" t="str">
        <f>IF(AND(G$6=0,G$7&lt;&gt;0),"д.б. =0","")</f>
        <v/>
      </c>
      <c r="G7" s="79">
        <v>1</v>
      </c>
      <c r="H7" s="85"/>
      <c r="I7" s="87"/>
      <c r="J7" s="232" t="str">
        <f>IF(AND(K$6=0,K$7&lt;&gt;0),"д.б. =0","")</f>
        <v/>
      </c>
      <c r="K7" s="79">
        <v>8</v>
      </c>
      <c r="L7" s="85"/>
      <c r="M7" s="88"/>
      <c r="N7" s="232" t="str">
        <f>IF(AND(O$6=0,O$7&lt;&gt;0),"д.б. =0","")</f>
        <v/>
      </c>
      <c r="O7" s="79">
        <v>25</v>
      </c>
      <c r="P7" s="85"/>
    </row>
    <row r="8" spans="1:16" ht="15" x14ac:dyDescent="0.25">
      <c r="A8" s="90"/>
      <c r="B8" s="230" t="str">
        <f>IF(OR(C$6=1,C$6=2,C$6&lt;0,C$9=1,C$9=2,C$9&lt;0,C$12=1,C$12=2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07"/>
      <c r="D8" s="230"/>
      <c r="E8" s="28"/>
      <c r="F8" s="230" t="str">
        <f>IF(OR(G$6=1,G$6=2,G$6&lt;0,G$9=1,G$9=2,G$9&lt;0,G$12=1,G$12=2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07"/>
      <c r="H8" s="230"/>
      <c r="I8" s="29"/>
      <c r="J8" s="230" t="str">
        <f>IF(OR(K$6=1,K$6=2,K$6&lt;0,K$9=1,K$9=2,K$9&lt;0,K$12=1,K$12=2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07"/>
      <c r="L8" s="230"/>
      <c r="M8" s="31"/>
      <c r="N8" s="230" t="str">
        <f>IF(OR(O$6=1,O$6=2,O$6&lt;0,O$9=1,O$9=2,O$9&lt;0,O$12=1,O$12=2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07"/>
      <c r="P8" s="230"/>
    </row>
    <row r="9" spans="1:16" ht="15" x14ac:dyDescent="0.25">
      <c r="A9" s="92" t="s">
        <v>15</v>
      </c>
      <c r="B9" s="231" t="str">
        <f>IF(OR(C$9=1,C$9=2,C$9&lt;0),"д.б.=0 или &gt;2","")</f>
        <v/>
      </c>
      <c r="C9" s="22">
        <v>11</v>
      </c>
      <c r="D9" s="43" t="s">
        <v>11</v>
      </c>
      <c r="E9" s="44"/>
      <c r="F9" s="231" t="str">
        <f>IF(OR(G$9=1,G$9=2,G$9&lt;0),"д.б.=0 или &gt;2","")</f>
        <v/>
      </c>
      <c r="G9" s="22">
        <v>10</v>
      </c>
      <c r="H9" s="43" t="s">
        <v>11</v>
      </c>
      <c r="I9" s="45"/>
      <c r="J9" s="231" t="str">
        <f>IF(OR(K$9=1,K$9=2,K$9&lt;0),"д.б.=0 или &gt;2","")</f>
        <v/>
      </c>
      <c r="K9" s="22">
        <v>0</v>
      </c>
      <c r="L9" s="43" t="s">
        <v>11</v>
      </c>
      <c r="M9" s="47"/>
      <c r="N9" s="231" t="str">
        <f>IF(OR(O$9=1,O$9=2,O$9&lt;0),"д.б.=0 или &gt;2","")</f>
        <v/>
      </c>
      <c r="O9" s="22">
        <v>0</v>
      </c>
      <c r="P9" s="43" t="s">
        <v>11</v>
      </c>
    </row>
    <row r="10" spans="1:16" ht="15" x14ac:dyDescent="0.25">
      <c r="A10" s="92" t="s">
        <v>16</v>
      </c>
      <c r="B10" s="232" t="str">
        <f>IF(AND(C$9=0,C$10&lt;&gt;0),"д.б. =0","")</f>
        <v/>
      </c>
      <c r="C10" s="80">
        <v>6</v>
      </c>
      <c r="D10" s="81"/>
      <c r="E10" s="82"/>
      <c r="F10" s="232" t="str">
        <f>IF(AND(G$9=0,G$10&lt;&gt;0),"д.б. =0","")</f>
        <v/>
      </c>
      <c r="G10" s="80">
        <v>7</v>
      </c>
      <c r="H10" s="81"/>
      <c r="I10" s="83"/>
      <c r="J10" s="232" t="str">
        <f>IF(AND(K$9=0,K$10&lt;&gt;0),"д.б. =0","")</f>
        <v/>
      </c>
      <c r="K10" s="80">
        <v>0</v>
      </c>
      <c r="L10" s="81"/>
      <c r="M10" s="84"/>
      <c r="N10" s="232" t="str">
        <f>IF(AND(O$9=0,O$10&lt;&gt;0),"д.б. =0","")</f>
        <v/>
      </c>
      <c r="O10" s="80">
        <v>0</v>
      </c>
      <c r="P10" s="81"/>
    </row>
    <row r="11" spans="1:16" ht="15" x14ac:dyDescent="0.25">
      <c r="A11" s="92"/>
      <c r="B11" s="232"/>
      <c r="C11" s="308"/>
      <c r="D11" s="81"/>
      <c r="E11" s="82"/>
      <c r="F11" s="232"/>
      <c r="G11" s="308"/>
      <c r="H11" s="81"/>
      <c r="I11" s="83"/>
      <c r="J11" s="232"/>
      <c r="K11" s="308"/>
      <c r="L11" s="81"/>
      <c r="M11" s="84"/>
      <c r="N11" s="232"/>
      <c r="O11" s="308"/>
      <c r="P11" s="81"/>
    </row>
    <row r="12" spans="1:16" ht="15" x14ac:dyDescent="0.25">
      <c r="A12" s="89" t="s">
        <v>90</v>
      </c>
      <c r="B12" s="231" t="str">
        <f>IF(OR(C$12=1,C$12=2,C$12&lt;0),"д.б.=0 или &gt;2","")</f>
        <v/>
      </c>
      <c r="C12" s="233">
        <v>14</v>
      </c>
      <c r="D12" s="298"/>
      <c r="E12" s="225"/>
      <c r="F12" s="231" t="str">
        <f>IF(OR(G$12=1,G$12=2,G$12&lt;0),"д.б.=0 или &gt;2","")</f>
        <v/>
      </c>
      <c r="G12" s="233">
        <v>12</v>
      </c>
      <c r="H12" s="298"/>
      <c r="I12" s="227"/>
      <c r="J12" s="231" t="str">
        <f>IF(OR(K$12=1,K$12=2,K$12&lt;0),"д.б.=0 или &gt;2","")</f>
        <v/>
      </c>
      <c r="K12" s="233">
        <v>0</v>
      </c>
      <c r="L12" s="298"/>
      <c r="M12" s="267"/>
      <c r="N12" s="231" t="str">
        <f>IF(OR(O$12=1,O$12=2,O$12&lt;0),"д.б.=0 или &gt;2","")</f>
        <v/>
      </c>
      <c r="O12" s="233">
        <v>0</v>
      </c>
      <c r="P12" s="298"/>
    </row>
    <row r="13" spans="1:16" ht="15" x14ac:dyDescent="0.25">
      <c r="A13" s="89" t="s">
        <v>91</v>
      </c>
      <c r="B13" s="232" t="str">
        <f>IF(AND(C$12=0,C$13&lt;&gt;0),"д.б. =0","")</f>
        <v/>
      </c>
      <c r="C13" s="233">
        <v>2</v>
      </c>
      <c r="D13" s="298"/>
      <c r="E13" s="225"/>
      <c r="F13" s="232" t="str">
        <f>IF(AND(G$12=0,G$13&lt;&gt;0),"д.б. =0","")</f>
        <v/>
      </c>
      <c r="G13" s="233">
        <v>8</v>
      </c>
      <c r="H13" s="298"/>
      <c r="I13" s="227"/>
      <c r="J13" s="232" t="str">
        <f>IF(AND(K$12=0,K$13&lt;&gt;0),"д.б. =0","")</f>
        <v/>
      </c>
      <c r="K13" s="233">
        <v>0</v>
      </c>
      <c r="L13" s="298"/>
      <c r="M13" s="267"/>
      <c r="N13" s="232" t="str">
        <f>IF(AND(O$12=0,O$13&lt;&gt;0),"д.б. =0","")</f>
        <v/>
      </c>
      <c r="O13" s="233">
        <v>0</v>
      </c>
      <c r="P13" s="298"/>
    </row>
    <row r="14" spans="1:16" ht="15" x14ac:dyDescent="0.25">
      <c r="A14" s="92"/>
      <c r="B14" s="231"/>
      <c r="C14" s="308"/>
      <c r="D14" s="81"/>
      <c r="E14" s="82"/>
      <c r="F14" s="231"/>
      <c r="G14" s="308"/>
      <c r="H14" s="81"/>
      <c r="I14" s="83"/>
      <c r="J14" s="231"/>
      <c r="K14" s="308"/>
      <c r="L14" s="81"/>
      <c r="M14" s="84"/>
      <c r="N14" s="231"/>
      <c r="O14" s="308"/>
      <c r="P14" s="81"/>
    </row>
    <row r="15" spans="1:16" ht="15" x14ac:dyDescent="0.25">
      <c r="A15" s="89" t="s">
        <v>82</v>
      </c>
      <c r="B15" s="231" t="str">
        <f>IF(C$15&lt;0,"д.б. &gt;=0","")</f>
        <v/>
      </c>
      <c r="C15" s="216">
        <v>17</v>
      </c>
      <c r="D15" s="302"/>
      <c r="E15" s="311"/>
      <c r="F15" s="231" t="str">
        <f>IF(G$15&lt;0,"д.б. &gt;=0","")</f>
        <v/>
      </c>
      <c r="G15" s="216">
        <v>15</v>
      </c>
      <c r="H15" s="302"/>
      <c r="I15" s="312"/>
      <c r="J15" s="231" t="str">
        <f>IF(K$15&lt;0,"д.б. &gt;=0","")</f>
        <v/>
      </c>
      <c r="K15" s="216">
        <v>16</v>
      </c>
      <c r="L15" s="302"/>
      <c r="M15" s="313"/>
      <c r="N15" s="231" t="str">
        <f>IF(O$15&lt;0,"д.б. &gt;=0","")</f>
        <v/>
      </c>
      <c r="O15" s="216">
        <v>10</v>
      </c>
      <c r="P15" s="81"/>
    </row>
    <row r="16" spans="1:16" ht="15" x14ac:dyDescent="0.25">
      <c r="A16" s="89"/>
      <c r="B16" s="231"/>
      <c r="C16" s="310"/>
      <c r="D16" s="302"/>
      <c r="E16" s="311"/>
      <c r="F16" s="231"/>
      <c r="G16" s="310"/>
      <c r="H16" s="302"/>
      <c r="I16" s="312"/>
      <c r="J16" s="231"/>
      <c r="K16" s="310"/>
      <c r="L16" s="302"/>
      <c r="M16" s="313"/>
      <c r="N16" s="231"/>
      <c r="O16" s="310"/>
      <c r="P16" s="81"/>
    </row>
    <row r="17" spans="1:16" ht="15.75" thickBot="1" x14ac:dyDescent="0.3">
      <c r="A17" s="30"/>
      <c r="B17" s="30"/>
      <c r="C17" s="30"/>
      <c r="D17" s="30"/>
      <c r="E17" s="50"/>
      <c r="F17" s="30"/>
      <c r="G17" s="30"/>
      <c r="H17" s="30"/>
      <c r="I17" s="51"/>
      <c r="J17" s="30"/>
      <c r="K17" s="30"/>
      <c r="L17" s="30"/>
      <c r="M17" s="31"/>
      <c r="N17" s="30"/>
      <c r="O17" s="30"/>
      <c r="P17" s="30"/>
    </row>
    <row r="18" spans="1:16" ht="15.75" thickBot="1" x14ac:dyDescent="0.3">
      <c r="A18" s="52" t="s">
        <v>7</v>
      </c>
      <c r="B18" s="97" t="s">
        <v>17</v>
      </c>
      <c r="C18" s="54" t="s">
        <v>19</v>
      </c>
      <c r="D18" s="55" t="s">
        <v>18</v>
      </c>
      <c r="E18" s="56"/>
      <c r="F18" s="97" t="s">
        <v>17</v>
      </c>
      <c r="G18" s="54" t="s">
        <v>19</v>
      </c>
      <c r="H18" s="55" t="s">
        <v>18</v>
      </c>
      <c r="I18" s="58"/>
      <c r="J18" s="97" t="s">
        <v>17</v>
      </c>
      <c r="K18" s="54" t="s">
        <v>19</v>
      </c>
      <c r="L18" s="55" t="s">
        <v>18</v>
      </c>
      <c r="M18" s="59"/>
      <c r="N18" s="97" t="s">
        <v>17</v>
      </c>
      <c r="O18" s="54" t="s">
        <v>19</v>
      </c>
      <c r="P18" s="55" t="s">
        <v>18</v>
      </c>
    </row>
    <row r="19" spans="1:16" ht="15" x14ac:dyDescent="0.25">
      <c r="A19" s="60"/>
      <c r="B19" s="61"/>
      <c r="C19" s="62"/>
      <c r="D19" s="63"/>
      <c r="E19" s="64"/>
      <c r="F19" s="61"/>
      <c r="G19" s="62"/>
      <c r="H19" s="63"/>
      <c r="I19" s="66"/>
      <c r="J19" s="61"/>
      <c r="K19" s="62"/>
      <c r="L19" s="63"/>
      <c r="M19" s="67"/>
      <c r="N19" s="61"/>
      <c r="O19" s="62"/>
      <c r="P19" s="63"/>
    </row>
    <row r="20" spans="1:16" ht="15" x14ac:dyDescent="0.25">
      <c r="A20" s="68">
        <v>1</v>
      </c>
      <c r="B20" s="100">
        <f>IF(OR($A20&lt;2,AND(C$15&gt;0,$A20&gt;C$15)),0,IF(AND($A20&gt;=C$12,C$12&gt;0),C$13,IF(AND($A20&gt;=C$9,C$9&gt;0),C$10,IF(AND($A20&gt;=C$6,C$6&gt;0),C$7,0))))</f>
        <v>0</v>
      </c>
      <c r="C20" s="98">
        <v>0</v>
      </c>
      <c r="D20" s="93">
        <f>C20</f>
        <v>0</v>
      </c>
      <c r="E20" s="69"/>
      <c r="F20" s="100">
        <f t="shared" ref="F20:F39" si="0">IF(OR($A20&lt;2,AND(G$15&gt;0,$A20&gt;G$15)),0,IF(AND($A20&gt;=G$12,G$12&gt;0),G$13,IF(AND($A20&gt;=G$9,G$9&gt;0),G$10,IF(AND($A20&gt;=G$6,G$6&gt;0),G$7,0))))</f>
        <v>0</v>
      </c>
      <c r="G20" s="98">
        <v>0</v>
      </c>
      <c r="H20" s="93">
        <f>G20</f>
        <v>0</v>
      </c>
      <c r="I20" s="11"/>
      <c r="J20" s="100">
        <f t="shared" ref="J20:J39" si="1">IF(OR($A20&lt;2,AND(K$15&gt;0,$A20&gt;K$15)),0,IF(AND($A20&gt;=K$12,K$12&gt;0),K$13,IF(AND($A20&gt;=K$9,K$9&gt;0),K$10,IF(AND($A20&gt;=K$6,K$6&gt;0),K$7,0))))</f>
        <v>0</v>
      </c>
      <c r="K20" s="98">
        <v>0</v>
      </c>
      <c r="L20" s="93">
        <f>K20</f>
        <v>0</v>
      </c>
      <c r="M20" s="70"/>
      <c r="N20" s="100">
        <f t="shared" ref="N20:N39" si="2">IF(OR($A20&lt;2,AND(O$15&gt;0,$A20&gt;O$15)),0,IF(AND($A20&gt;=O$12,O$12&gt;0),O$13,IF(AND($A20&gt;=O$9,O$9&gt;0),O$10,IF(AND($A20&gt;=O$6,O$6&gt;0),O$7,0))))</f>
        <v>0</v>
      </c>
      <c r="O20" s="98">
        <v>0</v>
      </c>
      <c r="P20" s="93">
        <f>O20</f>
        <v>0</v>
      </c>
    </row>
    <row r="21" spans="1:16" ht="15" x14ac:dyDescent="0.25">
      <c r="A21" s="68">
        <v>2</v>
      </c>
      <c r="B21" s="100">
        <f t="shared" ref="B21:B39" si="3">IF(OR($A21&lt;2,AND(C$15&gt;0,$A21&gt;C$15)),0,IF(AND($A21&gt;=C$12,C$12&gt;0),C$13,IF(AND($A21&gt;=C$9,C$9&gt;0),C$10,IF(AND($A21&gt;=C$6,C$6&gt;0),C$7,0))))</f>
        <v>0</v>
      </c>
      <c r="C21" s="98">
        <f>C$2+B21</f>
        <v>16</v>
      </c>
      <c r="D21" s="93">
        <f t="shared" ref="D21:D39" si="4">D20+C21</f>
        <v>16</v>
      </c>
      <c r="E21" s="69"/>
      <c r="F21" s="100">
        <f t="shared" si="0"/>
        <v>0</v>
      </c>
      <c r="G21" s="98">
        <f>G$2+F21</f>
        <v>14</v>
      </c>
      <c r="H21" s="93">
        <f>H20+G21</f>
        <v>14</v>
      </c>
      <c r="I21" s="11"/>
      <c r="J21" s="100">
        <f t="shared" si="1"/>
        <v>0</v>
      </c>
      <c r="K21" s="98">
        <f>K$2+J21</f>
        <v>15</v>
      </c>
      <c r="L21" s="93">
        <f>L20+K21</f>
        <v>15</v>
      </c>
      <c r="M21" s="70"/>
      <c r="N21" s="100">
        <f t="shared" si="2"/>
        <v>0</v>
      </c>
      <c r="O21" s="98">
        <f>O$2+N21</f>
        <v>25</v>
      </c>
      <c r="P21" s="93">
        <f>P20+O21</f>
        <v>25</v>
      </c>
    </row>
    <row r="22" spans="1:16" ht="15" x14ac:dyDescent="0.25">
      <c r="A22" s="68">
        <v>3</v>
      </c>
      <c r="B22" s="100">
        <f t="shared" si="3"/>
        <v>0</v>
      </c>
      <c r="C22" s="98">
        <f>C21+B22</f>
        <v>16</v>
      </c>
      <c r="D22" s="93">
        <f>D21+C22</f>
        <v>32</v>
      </c>
      <c r="E22" s="69"/>
      <c r="F22" s="100">
        <f t="shared" si="0"/>
        <v>0</v>
      </c>
      <c r="G22" s="98">
        <f>G21+F22</f>
        <v>14</v>
      </c>
      <c r="H22" s="93">
        <f>H21+G22</f>
        <v>28</v>
      </c>
      <c r="I22" s="11"/>
      <c r="J22" s="100">
        <f t="shared" si="1"/>
        <v>0</v>
      </c>
      <c r="K22" s="98">
        <f>K21+J22</f>
        <v>15</v>
      </c>
      <c r="L22" s="93">
        <f>L21+K22</f>
        <v>30</v>
      </c>
      <c r="M22" s="70"/>
      <c r="N22" s="100">
        <f t="shared" si="2"/>
        <v>0</v>
      </c>
      <c r="O22" s="98">
        <f>O21+N22</f>
        <v>25</v>
      </c>
      <c r="P22" s="93">
        <f>P21+O22</f>
        <v>50</v>
      </c>
    </row>
    <row r="23" spans="1:16" ht="15" x14ac:dyDescent="0.25">
      <c r="A23" s="68">
        <v>4</v>
      </c>
      <c r="B23" s="100">
        <f t="shared" si="3"/>
        <v>0</v>
      </c>
      <c r="C23" s="98">
        <f t="shared" ref="C23:C39" si="5">C22+B23</f>
        <v>16</v>
      </c>
      <c r="D23" s="93">
        <f t="shared" si="4"/>
        <v>48</v>
      </c>
      <c r="E23" s="69"/>
      <c r="F23" s="100">
        <f t="shared" si="0"/>
        <v>1</v>
      </c>
      <c r="G23" s="98">
        <f t="shared" ref="G23:G39" si="6">G22+F23</f>
        <v>15</v>
      </c>
      <c r="H23" s="93">
        <f t="shared" ref="H23:H39" si="7">H22+G23</f>
        <v>43</v>
      </c>
      <c r="I23" s="11"/>
      <c r="J23" s="100">
        <f t="shared" si="1"/>
        <v>0</v>
      </c>
      <c r="K23" s="98">
        <f t="shared" ref="K23:K39" si="8">K22+J23</f>
        <v>15</v>
      </c>
      <c r="L23" s="93">
        <f t="shared" ref="L23:L39" si="9">L22+K23</f>
        <v>45</v>
      </c>
      <c r="M23" s="70"/>
      <c r="N23" s="100">
        <f t="shared" si="2"/>
        <v>0</v>
      </c>
      <c r="O23" s="98">
        <f t="shared" ref="O23:O39" si="10">O22+N23</f>
        <v>25</v>
      </c>
      <c r="P23" s="93">
        <f t="shared" ref="P23:P39" si="11">P22+O23</f>
        <v>75</v>
      </c>
    </row>
    <row r="24" spans="1:16" ht="15" x14ac:dyDescent="0.25">
      <c r="A24" s="68">
        <v>5</v>
      </c>
      <c r="B24" s="101">
        <f t="shared" si="3"/>
        <v>0</v>
      </c>
      <c r="C24" s="94">
        <f t="shared" si="5"/>
        <v>16</v>
      </c>
      <c r="D24" s="95">
        <f t="shared" si="4"/>
        <v>64</v>
      </c>
      <c r="E24" s="9"/>
      <c r="F24" s="101">
        <f t="shared" si="0"/>
        <v>1</v>
      </c>
      <c r="G24" s="94">
        <f t="shared" si="6"/>
        <v>16</v>
      </c>
      <c r="H24" s="95">
        <f t="shared" si="7"/>
        <v>59</v>
      </c>
      <c r="I24" s="9"/>
      <c r="J24" s="101">
        <f t="shared" si="1"/>
        <v>0</v>
      </c>
      <c r="K24" s="94">
        <f t="shared" si="8"/>
        <v>15</v>
      </c>
      <c r="L24" s="95">
        <f t="shared" si="9"/>
        <v>60</v>
      </c>
      <c r="M24" s="9"/>
      <c r="N24" s="101">
        <f t="shared" si="2"/>
        <v>25</v>
      </c>
      <c r="O24" s="94">
        <f t="shared" si="10"/>
        <v>50</v>
      </c>
      <c r="P24" s="95">
        <f t="shared" si="11"/>
        <v>125</v>
      </c>
    </row>
    <row r="25" spans="1:16" ht="15" x14ac:dyDescent="0.25">
      <c r="A25" s="68">
        <v>6</v>
      </c>
      <c r="B25" s="100">
        <f t="shared" si="3"/>
        <v>1</v>
      </c>
      <c r="C25" s="98">
        <f t="shared" si="5"/>
        <v>17</v>
      </c>
      <c r="D25" s="93">
        <f t="shared" si="4"/>
        <v>81</v>
      </c>
      <c r="E25" s="69"/>
      <c r="F25" s="100">
        <f t="shared" si="0"/>
        <v>1</v>
      </c>
      <c r="G25" s="98">
        <f t="shared" si="6"/>
        <v>17</v>
      </c>
      <c r="H25" s="93">
        <f t="shared" si="7"/>
        <v>76</v>
      </c>
      <c r="I25" s="11"/>
      <c r="J25" s="100">
        <f t="shared" si="1"/>
        <v>0</v>
      </c>
      <c r="K25" s="98">
        <f t="shared" si="8"/>
        <v>15</v>
      </c>
      <c r="L25" s="93">
        <f t="shared" si="9"/>
        <v>75</v>
      </c>
      <c r="M25" s="70"/>
      <c r="N25" s="100">
        <f t="shared" si="2"/>
        <v>25</v>
      </c>
      <c r="O25" s="98">
        <f t="shared" si="10"/>
        <v>75</v>
      </c>
      <c r="P25" s="93">
        <f t="shared" si="11"/>
        <v>200</v>
      </c>
    </row>
    <row r="26" spans="1:16" ht="15" x14ac:dyDescent="0.25">
      <c r="A26" s="68">
        <v>7</v>
      </c>
      <c r="B26" s="100">
        <f t="shared" si="3"/>
        <v>1</v>
      </c>
      <c r="C26" s="98">
        <f t="shared" si="5"/>
        <v>18</v>
      </c>
      <c r="D26" s="93">
        <f t="shared" si="4"/>
        <v>99</v>
      </c>
      <c r="E26" s="69"/>
      <c r="F26" s="100">
        <f t="shared" si="0"/>
        <v>1</v>
      </c>
      <c r="G26" s="98">
        <f t="shared" si="6"/>
        <v>18</v>
      </c>
      <c r="H26" s="93">
        <f t="shared" si="7"/>
        <v>94</v>
      </c>
      <c r="I26" s="11"/>
      <c r="J26" s="100">
        <f t="shared" si="1"/>
        <v>0</v>
      </c>
      <c r="K26" s="98">
        <f t="shared" si="8"/>
        <v>15</v>
      </c>
      <c r="L26" s="93">
        <f t="shared" si="9"/>
        <v>90</v>
      </c>
      <c r="M26" s="70"/>
      <c r="N26" s="100">
        <f t="shared" si="2"/>
        <v>25</v>
      </c>
      <c r="O26" s="98">
        <f t="shared" si="10"/>
        <v>100</v>
      </c>
      <c r="P26" s="93">
        <f t="shared" si="11"/>
        <v>300</v>
      </c>
    </row>
    <row r="27" spans="1:16" ht="15" x14ac:dyDescent="0.25">
      <c r="A27" s="68">
        <v>8</v>
      </c>
      <c r="B27" s="100">
        <f t="shared" si="3"/>
        <v>1</v>
      </c>
      <c r="C27" s="98">
        <f t="shared" si="5"/>
        <v>19</v>
      </c>
      <c r="D27" s="93">
        <f t="shared" si="4"/>
        <v>118</v>
      </c>
      <c r="E27" s="69"/>
      <c r="F27" s="100">
        <f t="shared" si="0"/>
        <v>1</v>
      </c>
      <c r="G27" s="98">
        <f t="shared" si="6"/>
        <v>19</v>
      </c>
      <c r="H27" s="93">
        <f t="shared" si="7"/>
        <v>113</v>
      </c>
      <c r="I27" s="11"/>
      <c r="J27" s="100">
        <f t="shared" si="1"/>
        <v>0</v>
      </c>
      <c r="K27" s="98">
        <f t="shared" si="8"/>
        <v>15</v>
      </c>
      <c r="L27" s="93">
        <f t="shared" si="9"/>
        <v>105</v>
      </c>
      <c r="M27" s="70"/>
      <c r="N27" s="100">
        <f t="shared" si="2"/>
        <v>25</v>
      </c>
      <c r="O27" s="98">
        <f t="shared" si="10"/>
        <v>125</v>
      </c>
      <c r="P27" s="93">
        <f t="shared" si="11"/>
        <v>425</v>
      </c>
    </row>
    <row r="28" spans="1:16" ht="15" x14ac:dyDescent="0.25">
      <c r="A28" s="68">
        <v>9</v>
      </c>
      <c r="B28" s="100">
        <f t="shared" si="3"/>
        <v>1</v>
      </c>
      <c r="C28" s="98">
        <f t="shared" si="5"/>
        <v>20</v>
      </c>
      <c r="D28" s="93">
        <f t="shared" si="4"/>
        <v>138</v>
      </c>
      <c r="E28" s="69"/>
      <c r="F28" s="100">
        <f t="shared" si="0"/>
        <v>1</v>
      </c>
      <c r="G28" s="98">
        <f t="shared" si="6"/>
        <v>20</v>
      </c>
      <c r="H28" s="93">
        <f t="shared" si="7"/>
        <v>133</v>
      </c>
      <c r="I28" s="11"/>
      <c r="J28" s="100">
        <f t="shared" si="1"/>
        <v>0</v>
      </c>
      <c r="K28" s="98">
        <f t="shared" si="8"/>
        <v>15</v>
      </c>
      <c r="L28" s="93">
        <f t="shared" si="9"/>
        <v>120</v>
      </c>
      <c r="M28" s="70"/>
      <c r="N28" s="100">
        <f t="shared" si="2"/>
        <v>25</v>
      </c>
      <c r="O28" s="98">
        <f t="shared" si="10"/>
        <v>150</v>
      </c>
      <c r="P28" s="93">
        <f t="shared" si="11"/>
        <v>575</v>
      </c>
    </row>
    <row r="29" spans="1:16" ht="15" x14ac:dyDescent="0.25">
      <c r="A29" s="68">
        <v>10</v>
      </c>
      <c r="B29" s="101">
        <f t="shared" si="3"/>
        <v>1</v>
      </c>
      <c r="C29" s="94">
        <f t="shared" si="5"/>
        <v>21</v>
      </c>
      <c r="D29" s="95">
        <f t="shared" si="4"/>
        <v>159</v>
      </c>
      <c r="E29" s="9"/>
      <c r="F29" s="101">
        <f t="shared" si="0"/>
        <v>7</v>
      </c>
      <c r="G29" s="94">
        <f t="shared" si="6"/>
        <v>27</v>
      </c>
      <c r="H29" s="95">
        <f t="shared" si="7"/>
        <v>160</v>
      </c>
      <c r="I29" s="9"/>
      <c r="J29" s="101">
        <f t="shared" si="1"/>
        <v>8</v>
      </c>
      <c r="K29" s="94">
        <f t="shared" si="8"/>
        <v>23</v>
      </c>
      <c r="L29" s="95">
        <f t="shared" si="9"/>
        <v>143</v>
      </c>
      <c r="M29" s="9"/>
      <c r="N29" s="101">
        <f t="shared" si="2"/>
        <v>25</v>
      </c>
      <c r="O29" s="94">
        <f t="shared" si="10"/>
        <v>175</v>
      </c>
      <c r="P29" s="95">
        <f t="shared" si="11"/>
        <v>750</v>
      </c>
    </row>
    <row r="30" spans="1:16" ht="15" x14ac:dyDescent="0.25">
      <c r="A30" s="68">
        <v>11</v>
      </c>
      <c r="B30" s="100">
        <f t="shared" si="3"/>
        <v>6</v>
      </c>
      <c r="C30" s="98">
        <f t="shared" si="5"/>
        <v>27</v>
      </c>
      <c r="D30" s="93">
        <f t="shared" si="4"/>
        <v>186</v>
      </c>
      <c r="E30" s="69"/>
      <c r="F30" s="100">
        <f t="shared" si="0"/>
        <v>7</v>
      </c>
      <c r="G30" s="98">
        <f t="shared" si="6"/>
        <v>34</v>
      </c>
      <c r="H30" s="93">
        <f t="shared" si="7"/>
        <v>194</v>
      </c>
      <c r="I30" s="11"/>
      <c r="J30" s="100">
        <f t="shared" si="1"/>
        <v>8</v>
      </c>
      <c r="K30" s="98">
        <f t="shared" si="8"/>
        <v>31</v>
      </c>
      <c r="L30" s="93">
        <f t="shared" si="9"/>
        <v>174</v>
      </c>
      <c r="M30" s="70"/>
      <c r="N30" s="100">
        <f t="shared" si="2"/>
        <v>0</v>
      </c>
      <c r="O30" s="98">
        <f t="shared" si="10"/>
        <v>175</v>
      </c>
      <c r="P30" s="93">
        <f t="shared" si="11"/>
        <v>925</v>
      </c>
    </row>
    <row r="31" spans="1:16" ht="15" x14ac:dyDescent="0.25">
      <c r="A31" s="68">
        <v>12</v>
      </c>
      <c r="B31" s="100">
        <f t="shared" si="3"/>
        <v>6</v>
      </c>
      <c r="C31" s="98">
        <f t="shared" si="5"/>
        <v>33</v>
      </c>
      <c r="D31" s="93">
        <f t="shared" si="4"/>
        <v>219</v>
      </c>
      <c r="E31" s="69"/>
      <c r="F31" s="100">
        <f t="shared" si="0"/>
        <v>8</v>
      </c>
      <c r="G31" s="98">
        <f t="shared" si="6"/>
        <v>42</v>
      </c>
      <c r="H31" s="93">
        <f t="shared" si="7"/>
        <v>236</v>
      </c>
      <c r="I31" s="11"/>
      <c r="J31" s="100">
        <f t="shared" si="1"/>
        <v>8</v>
      </c>
      <c r="K31" s="98">
        <f t="shared" si="8"/>
        <v>39</v>
      </c>
      <c r="L31" s="93">
        <f t="shared" si="9"/>
        <v>213</v>
      </c>
      <c r="M31" s="70"/>
      <c r="N31" s="100">
        <f t="shared" si="2"/>
        <v>0</v>
      </c>
      <c r="O31" s="98">
        <f t="shared" si="10"/>
        <v>175</v>
      </c>
      <c r="P31" s="93">
        <f t="shared" si="11"/>
        <v>1100</v>
      </c>
    </row>
    <row r="32" spans="1:16" ht="15" x14ac:dyDescent="0.25">
      <c r="A32" s="68">
        <v>13</v>
      </c>
      <c r="B32" s="100">
        <f t="shared" si="3"/>
        <v>6</v>
      </c>
      <c r="C32" s="98">
        <f t="shared" si="5"/>
        <v>39</v>
      </c>
      <c r="D32" s="93">
        <f t="shared" si="4"/>
        <v>258</v>
      </c>
      <c r="E32" s="69"/>
      <c r="F32" s="100">
        <f t="shared" si="0"/>
        <v>8</v>
      </c>
      <c r="G32" s="98">
        <f t="shared" si="6"/>
        <v>50</v>
      </c>
      <c r="H32" s="93">
        <f t="shared" si="7"/>
        <v>286</v>
      </c>
      <c r="I32" s="11"/>
      <c r="J32" s="100">
        <f t="shared" si="1"/>
        <v>8</v>
      </c>
      <c r="K32" s="98">
        <f t="shared" si="8"/>
        <v>47</v>
      </c>
      <c r="L32" s="93">
        <f t="shared" si="9"/>
        <v>260</v>
      </c>
      <c r="M32" s="70"/>
      <c r="N32" s="100">
        <f t="shared" si="2"/>
        <v>0</v>
      </c>
      <c r="O32" s="98">
        <f t="shared" si="10"/>
        <v>175</v>
      </c>
      <c r="P32" s="93">
        <f t="shared" si="11"/>
        <v>1275</v>
      </c>
    </row>
    <row r="33" spans="1:16" ht="15" x14ac:dyDescent="0.25">
      <c r="A33" s="68">
        <v>14</v>
      </c>
      <c r="B33" s="100">
        <f t="shared" si="3"/>
        <v>2</v>
      </c>
      <c r="C33" s="98">
        <f t="shared" si="5"/>
        <v>41</v>
      </c>
      <c r="D33" s="93">
        <f t="shared" si="4"/>
        <v>299</v>
      </c>
      <c r="E33" s="69"/>
      <c r="F33" s="100">
        <f t="shared" si="0"/>
        <v>8</v>
      </c>
      <c r="G33" s="98">
        <f t="shared" si="6"/>
        <v>58</v>
      </c>
      <c r="H33" s="93">
        <f t="shared" si="7"/>
        <v>344</v>
      </c>
      <c r="I33" s="11"/>
      <c r="J33" s="100">
        <f t="shared" si="1"/>
        <v>8</v>
      </c>
      <c r="K33" s="98">
        <f t="shared" si="8"/>
        <v>55</v>
      </c>
      <c r="L33" s="93">
        <f t="shared" si="9"/>
        <v>315</v>
      </c>
      <c r="M33" s="70"/>
      <c r="N33" s="100">
        <f t="shared" si="2"/>
        <v>0</v>
      </c>
      <c r="O33" s="98">
        <f t="shared" si="10"/>
        <v>175</v>
      </c>
      <c r="P33" s="93">
        <f t="shared" si="11"/>
        <v>1450</v>
      </c>
    </row>
    <row r="34" spans="1:16" ht="15" x14ac:dyDescent="0.25">
      <c r="A34" s="68">
        <v>15</v>
      </c>
      <c r="B34" s="101">
        <f t="shared" si="3"/>
        <v>2</v>
      </c>
      <c r="C34" s="94">
        <f t="shared" si="5"/>
        <v>43</v>
      </c>
      <c r="D34" s="95">
        <f t="shared" si="4"/>
        <v>342</v>
      </c>
      <c r="E34" s="9"/>
      <c r="F34" s="101">
        <f t="shared" si="0"/>
        <v>8</v>
      </c>
      <c r="G34" s="94">
        <f t="shared" si="6"/>
        <v>66</v>
      </c>
      <c r="H34" s="95">
        <f t="shared" si="7"/>
        <v>410</v>
      </c>
      <c r="I34" s="9"/>
      <c r="J34" s="101">
        <f t="shared" si="1"/>
        <v>8</v>
      </c>
      <c r="K34" s="94">
        <f t="shared" si="8"/>
        <v>63</v>
      </c>
      <c r="L34" s="95">
        <f t="shared" si="9"/>
        <v>378</v>
      </c>
      <c r="M34" s="9"/>
      <c r="N34" s="101">
        <f t="shared" si="2"/>
        <v>0</v>
      </c>
      <c r="O34" s="94">
        <f t="shared" si="10"/>
        <v>175</v>
      </c>
      <c r="P34" s="95">
        <f t="shared" si="11"/>
        <v>1625</v>
      </c>
    </row>
    <row r="35" spans="1:16" ht="15" x14ac:dyDescent="0.25">
      <c r="A35" s="68">
        <v>16</v>
      </c>
      <c r="B35" s="100">
        <f t="shared" si="3"/>
        <v>2</v>
      </c>
      <c r="C35" s="98">
        <f t="shared" si="5"/>
        <v>45</v>
      </c>
      <c r="D35" s="93">
        <f t="shared" si="4"/>
        <v>387</v>
      </c>
      <c r="E35" s="69"/>
      <c r="F35" s="100">
        <f t="shared" si="0"/>
        <v>0</v>
      </c>
      <c r="G35" s="98">
        <f t="shared" si="6"/>
        <v>66</v>
      </c>
      <c r="H35" s="93">
        <f t="shared" si="7"/>
        <v>476</v>
      </c>
      <c r="I35" s="11"/>
      <c r="J35" s="100">
        <f t="shared" si="1"/>
        <v>8</v>
      </c>
      <c r="K35" s="98">
        <f t="shared" si="8"/>
        <v>71</v>
      </c>
      <c r="L35" s="93">
        <f t="shared" si="9"/>
        <v>449</v>
      </c>
      <c r="M35" s="70"/>
      <c r="N35" s="100">
        <f t="shared" si="2"/>
        <v>0</v>
      </c>
      <c r="O35" s="98">
        <f t="shared" si="10"/>
        <v>175</v>
      </c>
      <c r="P35" s="93">
        <f t="shared" si="11"/>
        <v>1800</v>
      </c>
    </row>
    <row r="36" spans="1:16" ht="15" x14ac:dyDescent="0.25">
      <c r="A36" s="68">
        <v>17</v>
      </c>
      <c r="B36" s="100">
        <f t="shared" si="3"/>
        <v>2</v>
      </c>
      <c r="C36" s="98">
        <f t="shared" si="5"/>
        <v>47</v>
      </c>
      <c r="D36" s="93">
        <f t="shared" si="4"/>
        <v>434</v>
      </c>
      <c r="E36" s="69"/>
      <c r="F36" s="100">
        <f t="shared" si="0"/>
        <v>0</v>
      </c>
      <c r="G36" s="98">
        <f t="shared" si="6"/>
        <v>66</v>
      </c>
      <c r="H36" s="93">
        <f t="shared" si="7"/>
        <v>542</v>
      </c>
      <c r="I36" s="11"/>
      <c r="J36" s="100">
        <f t="shared" si="1"/>
        <v>0</v>
      </c>
      <c r="K36" s="98">
        <f t="shared" si="8"/>
        <v>71</v>
      </c>
      <c r="L36" s="93">
        <f t="shared" si="9"/>
        <v>520</v>
      </c>
      <c r="M36" s="70"/>
      <c r="N36" s="100">
        <f t="shared" si="2"/>
        <v>0</v>
      </c>
      <c r="O36" s="98">
        <f t="shared" si="10"/>
        <v>175</v>
      </c>
      <c r="P36" s="93">
        <f t="shared" si="11"/>
        <v>1975</v>
      </c>
    </row>
    <row r="37" spans="1:16" ht="15" x14ac:dyDescent="0.25">
      <c r="A37" s="68">
        <v>18</v>
      </c>
      <c r="B37" s="100">
        <f t="shared" si="3"/>
        <v>0</v>
      </c>
      <c r="C37" s="98">
        <f t="shared" si="5"/>
        <v>47</v>
      </c>
      <c r="D37" s="93">
        <f t="shared" si="4"/>
        <v>481</v>
      </c>
      <c r="E37" s="69"/>
      <c r="F37" s="100">
        <f t="shared" si="0"/>
        <v>0</v>
      </c>
      <c r="G37" s="98">
        <f t="shared" si="6"/>
        <v>66</v>
      </c>
      <c r="H37" s="93">
        <f t="shared" si="7"/>
        <v>608</v>
      </c>
      <c r="I37" s="11"/>
      <c r="J37" s="100">
        <f t="shared" si="1"/>
        <v>0</v>
      </c>
      <c r="K37" s="98">
        <f t="shared" si="8"/>
        <v>71</v>
      </c>
      <c r="L37" s="93">
        <f t="shared" si="9"/>
        <v>591</v>
      </c>
      <c r="M37" s="70"/>
      <c r="N37" s="100">
        <f t="shared" si="2"/>
        <v>0</v>
      </c>
      <c r="O37" s="98">
        <f t="shared" si="10"/>
        <v>175</v>
      </c>
      <c r="P37" s="93">
        <f t="shared" si="11"/>
        <v>2150</v>
      </c>
    </row>
    <row r="38" spans="1:16" ht="15" x14ac:dyDescent="0.25">
      <c r="A38" s="68">
        <v>19</v>
      </c>
      <c r="B38" s="100">
        <f t="shared" si="3"/>
        <v>0</v>
      </c>
      <c r="C38" s="98">
        <f t="shared" si="5"/>
        <v>47</v>
      </c>
      <c r="D38" s="93">
        <f t="shared" si="4"/>
        <v>528</v>
      </c>
      <c r="E38" s="69"/>
      <c r="F38" s="100">
        <f t="shared" si="0"/>
        <v>0</v>
      </c>
      <c r="G38" s="98">
        <f t="shared" si="6"/>
        <v>66</v>
      </c>
      <c r="H38" s="93">
        <f t="shared" si="7"/>
        <v>674</v>
      </c>
      <c r="I38" s="11"/>
      <c r="J38" s="100">
        <f t="shared" si="1"/>
        <v>0</v>
      </c>
      <c r="K38" s="98">
        <f t="shared" si="8"/>
        <v>71</v>
      </c>
      <c r="L38" s="93">
        <f t="shared" si="9"/>
        <v>662</v>
      </c>
      <c r="M38" s="70"/>
      <c r="N38" s="100">
        <f t="shared" si="2"/>
        <v>0</v>
      </c>
      <c r="O38" s="98">
        <f t="shared" si="10"/>
        <v>175</v>
      </c>
      <c r="P38" s="93">
        <f t="shared" si="11"/>
        <v>2325</v>
      </c>
    </row>
    <row r="39" spans="1:16" ht="15.75" thickBot="1" x14ac:dyDescent="0.3">
      <c r="A39" s="71">
        <v>20</v>
      </c>
      <c r="B39" s="102">
        <f t="shared" si="3"/>
        <v>0</v>
      </c>
      <c r="C39" s="99">
        <f t="shared" si="5"/>
        <v>47</v>
      </c>
      <c r="D39" s="96">
        <f t="shared" si="4"/>
        <v>575</v>
      </c>
      <c r="E39" s="72"/>
      <c r="F39" s="102">
        <f t="shared" si="0"/>
        <v>0</v>
      </c>
      <c r="G39" s="99">
        <f t="shared" si="6"/>
        <v>66</v>
      </c>
      <c r="H39" s="96">
        <f t="shared" si="7"/>
        <v>740</v>
      </c>
      <c r="I39" s="20"/>
      <c r="J39" s="102">
        <f t="shared" si="1"/>
        <v>0</v>
      </c>
      <c r="K39" s="99">
        <f t="shared" si="8"/>
        <v>71</v>
      </c>
      <c r="L39" s="96">
        <f t="shared" si="9"/>
        <v>733</v>
      </c>
      <c r="M39" s="73"/>
      <c r="N39" s="102">
        <f t="shared" si="2"/>
        <v>0</v>
      </c>
      <c r="O39" s="99">
        <f t="shared" si="10"/>
        <v>175</v>
      </c>
      <c r="P39" s="96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89" t="s">
        <v>21</v>
      </c>
      <c r="B2" s="231" t="str">
        <f>IF(C$2&lt;=0,"д.б. &gt;0","")</f>
        <v/>
      </c>
      <c r="C2" s="74">
        <v>16</v>
      </c>
      <c r="D2" s="76"/>
      <c r="E2" s="231" t="str">
        <f>IF(F$2&lt;=0,"д.б. &gt;0","")</f>
        <v/>
      </c>
      <c r="F2" s="74">
        <v>14</v>
      </c>
      <c r="G2" s="77"/>
      <c r="H2" s="231" t="str">
        <f>IF(I$2&lt;=0,"д.б. &gt;0","")</f>
        <v/>
      </c>
      <c r="I2" s="74">
        <v>20</v>
      </c>
      <c r="J2" s="78"/>
      <c r="K2" s="231" t="str">
        <f>IF(L$2&lt;=0,"д.б. &gt;0","")</f>
        <v/>
      </c>
      <c r="L2" s="74">
        <v>18</v>
      </c>
    </row>
    <row r="3" spans="1:12" ht="6" customHeight="1" x14ac:dyDescent="0.25">
      <c r="A3" s="89"/>
      <c r="B3" s="26"/>
      <c r="C3" s="304"/>
      <c r="D3" s="28"/>
      <c r="E3" s="26"/>
      <c r="F3" s="304"/>
      <c r="G3" s="29"/>
      <c r="H3" s="26"/>
      <c r="I3" s="304"/>
      <c r="J3" s="31"/>
      <c r="K3" s="26"/>
      <c r="L3" s="304"/>
    </row>
    <row r="4" spans="1:12" ht="4.5" customHeight="1" x14ac:dyDescent="0.25">
      <c r="A4" s="89"/>
      <c r="B4" s="26"/>
      <c r="C4" s="305"/>
      <c r="D4" s="28"/>
      <c r="E4" s="26"/>
      <c r="F4" s="305"/>
      <c r="G4" s="29"/>
      <c r="H4" s="26"/>
      <c r="I4" s="305"/>
      <c r="J4" s="31"/>
      <c r="K4" s="26"/>
      <c r="L4" s="305"/>
    </row>
    <row r="5" spans="1:12" ht="5.25" customHeight="1" x14ac:dyDescent="0.25">
      <c r="A5" s="90"/>
      <c r="B5" s="26"/>
      <c r="C5" s="306"/>
      <c r="D5" s="28"/>
      <c r="E5" s="26"/>
      <c r="F5" s="306"/>
      <c r="G5" s="29"/>
      <c r="H5" s="26"/>
      <c r="I5" s="306"/>
      <c r="J5" s="31"/>
      <c r="K5" s="26"/>
      <c r="L5" s="306"/>
    </row>
    <row r="6" spans="1:12" ht="15" x14ac:dyDescent="0.25">
      <c r="A6" s="91" t="s">
        <v>22</v>
      </c>
      <c r="B6" s="231" t="str">
        <f>IF(C$6&lt;0,"д.б. &gt;=0","")</f>
        <v/>
      </c>
      <c r="C6" s="4">
        <v>6</v>
      </c>
      <c r="D6" s="35"/>
      <c r="E6" s="231" t="str">
        <f>IF(F$6&lt;0,"д.б. &gt;=0","")</f>
        <v/>
      </c>
      <c r="F6" s="4">
        <v>4</v>
      </c>
      <c r="G6" s="36"/>
      <c r="H6" s="231" t="str">
        <f>IF(I$6&lt;0,"д.б. &gt;=0","")</f>
        <v/>
      </c>
      <c r="I6" s="4">
        <v>9</v>
      </c>
      <c r="J6" s="31"/>
      <c r="K6" s="231" t="str">
        <f>IF(L$6&lt;0,"д.б. &gt;=0","")</f>
        <v/>
      </c>
      <c r="L6" s="4">
        <v>6</v>
      </c>
    </row>
    <row r="7" spans="1:12" ht="15" x14ac:dyDescent="0.25">
      <c r="A7" s="91" t="s">
        <v>23</v>
      </c>
      <c r="B7" s="232" t="str">
        <f>IF(AND(C$6=0,C$7&lt;&gt;0),"д.б. =0","")</f>
        <v/>
      </c>
      <c r="C7" s="79">
        <v>1</v>
      </c>
      <c r="D7" s="86"/>
      <c r="E7" s="232" t="str">
        <f>IF(AND(F$6=0,F$7&lt;&gt;0),"д.б. =0","")</f>
        <v/>
      </c>
      <c r="F7" s="79">
        <v>1</v>
      </c>
      <c r="G7" s="87"/>
      <c r="H7" s="232" t="str">
        <f>IF(AND(I$6=0,I$7&lt;&gt;0),"д.б. =0","")</f>
        <v/>
      </c>
      <c r="I7" s="79">
        <v>-1</v>
      </c>
      <c r="J7" s="88"/>
      <c r="K7" s="232" t="str">
        <f>IF(AND(L$6=0,L$7&lt;&gt;0),"д.б. =0","")</f>
        <v/>
      </c>
      <c r="L7" s="79">
        <v>1</v>
      </c>
    </row>
    <row r="8" spans="1:12" ht="15" x14ac:dyDescent="0.25">
      <c r="A8" s="90"/>
      <c r="B8" s="230" t="str">
        <f>IF(OR(C$6=1,C$6&lt;0,C$9=1,C$9&lt;0,C$12=1,C$12&lt;0,AND(C$6&gt;1,C$9&gt;1,C$6&gt;=C$9),AND(C$6&gt;1,C$12&gt;1,C$6&gt;=C$12),AND(C$9&gt;1,C$12&gt;1,C$9&gt;=C$12)),"ОШИБКА в № колен","")</f>
        <v/>
      </c>
      <c r="C8" s="307"/>
      <c r="D8" s="28"/>
      <c r="E8" s="230" t="str">
        <f>IF(OR(F$6=1,F$6&lt;0,F$9=1,F$9&lt;0,F$12=1,F$12&lt;0,AND(F$6&gt;1,F$9&gt;1,F$6&gt;=F$9),AND(F$6&gt;1,F$12&gt;1,F$6&gt;=F$12),AND(F$9&gt;1,F$12&gt;1,F$9&gt;=F$12)),"ОШИБКА в № колен","")</f>
        <v/>
      </c>
      <c r="F8" s="307"/>
      <c r="G8" s="29"/>
      <c r="H8" s="230" t="str">
        <f>IF(OR(I$6=1,I$6&lt;0,I$9=1,I$9&lt;0,I$12=1,I$12&lt;0,AND(I$6&gt;1,I$9&gt;1,I$6&gt;=I$9),AND(I$6&gt;1,I$12&gt;1,I$6&gt;=I$12),AND(I$9&gt;1,I$12&gt;1,I$9&gt;=I$12)),"ОШИБКА в № колен","")</f>
        <v/>
      </c>
      <c r="I8" s="307"/>
      <c r="J8" s="31"/>
      <c r="K8" s="230" t="str">
        <f>IF(OR(L$6=1,L$6&lt;0,L$9=1,L$9&lt;0,L$12=1,L$12&lt;0,AND(L$6&gt;1,L$9&gt;1,L$6&gt;=L$9),AND(L$6&gt;1,L$12&gt;1,L$6&gt;=L$12),AND(L$9&gt;1,L$12&gt;1,L$9&gt;=L$12)),"ОШИБКА в № колен","")</f>
        <v/>
      </c>
      <c r="L8" s="307"/>
    </row>
    <row r="9" spans="1:12" ht="15" x14ac:dyDescent="0.25">
      <c r="A9" s="268" t="s">
        <v>87</v>
      </c>
      <c r="B9" s="289" t="str">
        <f>IF(C$9&lt;0,"д.б. &gt;=0","")</f>
        <v/>
      </c>
      <c r="C9" s="290">
        <v>10</v>
      </c>
      <c r="D9" s="283"/>
      <c r="E9" s="289" t="str">
        <f>IF(F$9&lt;0,"д.б. &gt;=0","")</f>
        <v/>
      </c>
      <c r="F9" s="284">
        <v>8</v>
      </c>
      <c r="G9" s="285"/>
      <c r="H9" s="289" t="str">
        <f>IF(I$9&lt;0,"д.б. &gt;=0","")</f>
        <v/>
      </c>
      <c r="I9" s="284">
        <v>12</v>
      </c>
      <c r="J9" s="286"/>
      <c r="K9" s="289" t="str">
        <f>IF(L$9&lt;0,"д.б. &gt;=0","")</f>
        <v/>
      </c>
      <c r="L9" s="291">
        <v>9</v>
      </c>
    </row>
    <row r="10" spans="1:12" ht="15" x14ac:dyDescent="0.25">
      <c r="A10" s="268" t="s">
        <v>88</v>
      </c>
      <c r="B10" s="289" t="str">
        <f>IF(AND(C$9=0,C$10&lt;&gt;0),"д.б. =0","")</f>
        <v/>
      </c>
      <c r="C10" s="290">
        <v>2</v>
      </c>
      <c r="D10" s="283"/>
      <c r="E10" s="289" t="str">
        <f>IF(AND(F$9=0,F$10&lt;&gt;0),"д.б. =0","")</f>
        <v/>
      </c>
      <c r="F10" s="284">
        <v>2</v>
      </c>
      <c r="G10" s="285"/>
      <c r="H10" s="289" t="str">
        <f>IF(AND(I$9=0,I$10&lt;&gt;0),"д.б. =0","")</f>
        <v/>
      </c>
      <c r="I10" s="284">
        <v>1</v>
      </c>
      <c r="J10" s="286"/>
      <c r="K10" s="289" t="str">
        <f>IF(AND(L$9=0,L$10&lt;&gt;0),"д.б. =0","")</f>
        <v/>
      </c>
      <c r="L10" s="291">
        <v>1</v>
      </c>
    </row>
    <row r="11" spans="1:12" ht="14.25" customHeight="1" x14ac:dyDescent="0.25">
      <c r="A11" s="92"/>
      <c r="B11" s="232"/>
      <c r="C11" s="308"/>
      <c r="D11" s="82"/>
      <c r="E11" s="232"/>
      <c r="F11" s="308"/>
      <c r="G11" s="83"/>
      <c r="H11" s="232"/>
      <c r="I11" s="308"/>
      <c r="J11" s="84"/>
      <c r="K11" s="232"/>
      <c r="L11" s="308"/>
    </row>
    <row r="12" spans="1:12" ht="15" x14ac:dyDescent="0.25">
      <c r="A12" s="89" t="s">
        <v>24</v>
      </c>
      <c r="B12" s="289" t="str">
        <f>IF(C$12&lt;0,"д.б. &gt;=0","")</f>
        <v/>
      </c>
      <c r="C12" s="74">
        <v>12</v>
      </c>
      <c r="D12" s="264"/>
      <c r="E12" s="289" t="str">
        <f>IF(F$12&lt;0,"д.б. &gt;=0","")</f>
        <v/>
      </c>
      <c r="F12" s="74">
        <v>10</v>
      </c>
      <c r="G12" s="265"/>
      <c r="H12" s="289" t="str">
        <f>IF(I$12&lt;0,"д.б. &gt;=0","")</f>
        <v/>
      </c>
      <c r="I12" s="74">
        <v>14</v>
      </c>
      <c r="J12" s="266"/>
      <c r="K12" s="289" t="str">
        <f>IF(L$12&lt;0,"д.б. &gt;=0","")</f>
        <v/>
      </c>
      <c r="L12" s="74">
        <v>11</v>
      </c>
    </row>
    <row r="13" spans="1:12" ht="15" x14ac:dyDescent="0.25">
      <c r="A13" s="89" t="s">
        <v>25</v>
      </c>
      <c r="B13" s="289" t="str">
        <f>IF(AND(C$12=0,C$13&lt;&gt;0),"д.б. =0","")</f>
        <v/>
      </c>
      <c r="C13" s="233">
        <v>12</v>
      </c>
      <c r="D13" s="225"/>
      <c r="E13" s="289" t="str">
        <f>IF(AND(F$12=0,F$13&lt;&gt;0),"д.б. =0","")</f>
        <v/>
      </c>
      <c r="F13" s="233">
        <v>12</v>
      </c>
      <c r="G13" s="227"/>
      <c r="H13" s="289" t="str">
        <f>IF(AND(I$12=0,I$13&lt;&gt;0),"д.б. =0","")</f>
        <v/>
      </c>
      <c r="I13" s="233">
        <v>10</v>
      </c>
      <c r="J13" s="267"/>
      <c r="K13" s="289" t="str">
        <f>IF(AND(L$12=0,L$13&lt;&gt;0),"д.б. =0","")</f>
        <v/>
      </c>
      <c r="L13" s="233">
        <v>10</v>
      </c>
    </row>
    <row r="14" spans="1:12" ht="6" customHeight="1" x14ac:dyDescent="0.25">
      <c r="A14" s="89"/>
      <c r="B14" s="289"/>
      <c r="C14" s="309"/>
      <c r="D14" s="225"/>
      <c r="E14" s="289"/>
      <c r="F14" s="309"/>
      <c r="G14" s="227"/>
      <c r="H14" s="289"/>
      <c r="I14" s="309"/>
      <c r="J14" s="267"/>
      <c r="K14" s="289"/>
      <c r="L14" s="309"/>
    </row>
    <row r="15" spans="1:12" ht="6" customHeight="1" x14ac:dyDescent="0.25">
      <c r="A15" s="89"/>
      <c r="B15" s="289"/>
      <c r="C15" s="309"/>
      <c r="D15" s="225"/>
      <c r="E15" s="289"/>
      <c r="F15" s="309"/>
      <c r="G15" s="227"/>
      <c r="H15" s="289"/>
      <c r="I15" s="309"/>
      <c r="J15" s="267"/>
      <c r="K15" s="289"/>
      <c r="L15" s="309"/>
    </row>
    <row r="16" spans="1:12" ht="6" customHeight="1" x14ac:dyDescent="0.25">
      <c r="A16" s="89"/>
      <c r="B16" s="289"/>
      <c r="C16" s="309"/>
      <c r="D16" s="225"/>
      <c r="E16" s="289"/>
      <c r="F16" s="309"/>
      <c r="G16" s="227"/>
      <c r="H16" s="289"/>
      <c r="I16" s="309"/>
      <c r="J16" s="267"/>
      <c r="K16" s="289"/>
      <c r="L16" s="309"/>
    </row>
    <row r="17" spans="1:12" ht="6" customHeight="1" thickBot="1" x14ac:dyDescent="0.3">
      <c r="A17" s="30"/>
      <c r="B17" s="30"/>
      <c r="C17" s="30"/>
      <c r="D17" s="50"/>
      <c r="E17" s="30"/>
      <c r="F17" s="30"/>
      <c r="G17" s="51"/>
      <c r="H17" s="30"/>
      <c r="I17" s="30"/>
      <c r="J17" s="31"/>
      <c r="K17" s="30"/>
      <c r="L17" s="30"/>
    </row>
    <row r="18" spans="1:12" ht="15.75" thickBot="1" x14ac:dyDescent="0.3">
      <c r="A18" s="52" t="s">
        <v>7</v>
      </c>
      <c r="B18" s="303" t="s">
        <v>17</v>
      </c>
      <c r="C18" s="55" t="s">
        <v>20</v>
      </c>
      <c r="D18" s="56"/>
      <c r="E18" s="303" t="s">
        <v>17</v>
      </c>
      <c r="F18" s="55" t="s">
        <v>20</v>
      </c>
      <c r="G18" s="58"/>
      <c r="H18" s="303" t="s">
        <v>17</v>
      </c>
      <c r="I18" s="55" t="s">
        <v>20</v>
      </c>
      <c r="J18" s="59"/>
      <c r="K18" s="303" t="s">
        <v>17</v>
      </c>
      <c r="L18" s="55" t="s">
        <v>20</v>
      </c>
    </row>
    <row r="19" spans="1:12" ht="15" x14ac:dyDescent="0.25">
      <c r="A19" s="60"/>
      <c r="B19" s="61"/>
      <c r="C19" s="63"/>
      <c r="D19" s="64"/>
      <c r="E19" s="61"/>
      <c r="F19" s="63"/>
      <c r="G19" s="66"/>
      <c r="H19" s="61"/>
      <c r="I19" s="63"/>
      <c r="J19" s="67"/>
      <c r="K19" s="61"/>
      <c r="L19" s="63"/>
    </row>
    <row r="20" spans="1:12" ht="15" x14ac:dyDescent="0.25">
      <c r="A20" s="68">
        <v>1</v>
      </c>
      <c r="B20" s="100">
        <v>0</v>
      </c>
      <c r="C20" s="93">
        <f>C$2</f>
        <v>16</v>
      </c>
      <c r="D20" s="69"/>
      <c r="E20" s="100">
        <v>0</v>
      </c>
      <c r="F20" s="93">
        <f>F$2</f>
        <v>14</v>
      </c>
      <c r="G20" s="11"/>
      <c r="H20" s="100">
        <v>0</v>
      </c>
      <c r="I20" s="93">
        <f>I$2</f>
        <v>20</v>
      </c>
      <c r="J20" s="70"/>
      <c r="K20" s="100">
        <v>0</v>
      </c>
      <c r="L20" s="93">
        <f>L$2</f>
        <v>18</v>
      </c>
    </row>
    <row r="21" spans="1:12" ht="15" x14ac:dyDescent="0.25">
      <c r="A21" s="68">
        <v>2</v>
      </c>
      <c r="B21" s="100">
        <f>IF(AND($A21&gt;=C$12,C$12&gt;0),0,IF(AND($A21&gt;=C$9,C$9&gt;0),C$10,IF(AND($A21&gt;=C$6,C$6&gt;0),C$7,0)))</f>
        <v>0</v>
      </c>
      <c r="C21" s="93">
        <f t="shared" ref="C21:C39" si="0">IF(AND($A21&gt;=C$12,C$12&gt;0),C$13,C20+B21)</f>
        <v>16</v>
      </c>
      <c r="D21" s="69"/>
      <c r="E21" s="100">
        <f t="shared" ref="E21:E39" si="1">IF(AND($A21&gt;=F$12,F$12&gt;0),0,IF(AND($A21&gt;=F$9,F$9&gt;0),F$10,IF(AND($A21&gt;=F$6,F$6&gt;0),F$7,0)))</f>
        <v>0</v>
      </c>
      <c r="F21" s="93">
        <f t="shared" ref="F21:F39" si="2">IF(AND($A21&gt;=F$12,F$12&gt;0),F$13,F20+E21)</f>
        <v>14</v>
      </c>
      <c r="G21" s="11"/>
      <c r="H21" s="100">
        <f t="shared" ref="H21:H39" si="3">IF(AND($A21&gt;=I$12,I$12&gt;0),0,IF(AND($A21&gt;=I$9,I$9&gt;0),I$10,IF(AND($A21&gt;=I$6,I$6&gt;0),I$7,0)))</f>
        <v>0</v>
      </c>
      <c r="I21" s="93">
        <f t="shared" ref="I21:I39" si="4">IF(AND($A21&gt;=I$12,I$12&gt;0),I$13,I20+H21)</f>
        <v>20</v>
      </c>
      <c r="J21" s="70"/>
      <c r="K21" s="100">
        <f t="shared" ref="K21:K39" si="5">IF(AND($A21&gt;=L$12,L$12&gt;0),0,IF(AND($A21&gt;=L$9,L$9&gt;0),L$10,IF(AND($A21&gt;=L$6,L$6&gt;0),L$7,0)))</f>
        <v>0</v>
      </c>
      <c r="L21" s="93">
        <f t="shared" ref="L21:L39" si="6">IF(AND($A21&gt;=L$12,L$12&gt;0),L$13,L20+K21)</f>
        <v>18</v>
      </c>
    </row>
    <row r="22" spans="1:12" ht="15" x14ac:dyDescent="0.25">
      <c r="A22" s="68">
        <v>3</v>
      </c>
      <c r="B22" s="100">
        <f t="shared" ref="B22:B39" si="7">IF(AND($A22&gt;=C$12,C$12&gt;0),0,IF(AND($A22&gt;=C$9,C$9&gt;0),C$10,IF(AND($A22&gt;=C$6,C$6&gt;0),C$7,0)))</f>
        <v>0</v>
      </c>
      <c r="C22" s="93">
        <f t="shared" si="0"/>
        <v>16</v>
      </c>
      <c r="D22" s="69"/>
      <c r="E22" s="100">
        <f t="shared" si="1"/>
        <v>0</v>
      </c>
      <c r="F22" s="93">
        <f t="shared" si="2"/>
        <v>14</v>
      </c>
      <c r="G22" s="11"/>
      <c r="H22" s="100">
        <f t="shared" si="3"/>
        <v>0</v>
      </c>
      <c r="I22" s="93">
        <f t="shared" si="4"/>
        <v>20</v>
      </c>
      <c r="J22" s="70"/>
      <c r="K22" s="100">
        <f t="shared" si="5"/>
        <v>0</v>
      </c>
      <c r="L22" s="93">
        <f t="shared" si="6"/>
        <v>18</v>
      </c>
    </row>
    <row r="23" spans="1:12" ht="15" x14ac:dyDescent="0.25">
      <c r="A23" s="68">
        <v>4</v>
      </c>
      <c r="B23" s="100">
        <f t="shared" si="7"/>
        <v>0</v>
      </c>
      <c r="C23" s="93">
        <f t="shared" si="0"/>
        <v>16</v>
      </c>
      <c r="D23" s="69"/>
      <c r="E23" s="100">
        <f t="shared" si="1"/>
        <v>1</v>
      </c>
      <c r="F23" s="93">
        <f t="shared" si="2"/>
        <v>15</v>
      </c>
      <c r="G23" s="11"/>
      <c r="H23" s="100">
        <f t="shared" si="3"/>
        <v>0</v>
      </c>
      <c r="I23" s="93">
        <f t="shared" si="4"/>
        <v>20</v>
      </c>
      <c r="J23" s="70"/>
      <c r="K23" s="100">
        <f t="shared" si="5"/>
        <v>0</v>
      </c>
      <c r="L23" s="93">
        <f t="shared" si="6"/>
        <v>18</v>
      </c>
    </row>
    <row r="24" spans="1:12" ht="15" x14ac:dyDescent="0.25">
      <c r="A24" s="68">
        <v>5</v>
      </c>
      <c r="B24" s="101">
        <f t="shared" si="7"/>
        <v>0</v>
      </c>
      <c r="C24" s="95">
        <f t="shared" si="0"/>
        <v>16</v>
      </c>
      <c r="D24" s="9"/>
      <c r="E24" s="101">
        <f t="shared" si="1"/>
        <v>1</v>
      </c>
      <c r="F24" s="95">
        <f t="shared" si="2"/>
        <v>16</v>
      </c>
      <c r="G24" s="9"/>
      <c r="H24" s="101">
        <f t="shared" si="3"/>
        <v>0</v>
      </c>
      <c r="I24" s="95">
        <f t="shared" si="4"/>
        <v>20</v>
      </c>
      <c r="J24" s="9"/>
      <c r="K24" s="101">
        <f t="shared" si="5"/>
        <v>0</v>
      </c>
      <c r="L24" s="95">
        <f t="shared" si="6"/>
        <v>18</v>
      </c>
    </row>
    <row r="25" spans="1:12" ht="15" x14ac:dyDescent="0.25">
      <c r="A25" s="68">
        <v>6</v>
      </c>
      <c r="B25" s="100">
        <f t="shared" si="7"/>
        <v>1</v>
      </c>
      <c r="C25" s="93">
        <f t="shared" si="0"/>
        <v>17</v>
      </c>
      <c r="D25" s="69"/>
      <c r="E25" s="100">
        <f t="shared" si="1"/>
        <v>1</v>
      </c>
      <c r="F25" s="93">
        <f t="shared" si="2"/>
        <v>17</v>
      </c>
      <c r="G25" s="11"/>
      <c r="H25" s="100">
        <f t="shared" si="3"/>
        <v>0</v>
      </c>
      <c r="I25" s="93">
        <f t="shared" si="4"/>
        <v>20</v>
      </c>
      <c r="J25" s="70"/>
      <c r="K25" s="100">
        <f t="shared" si="5"/>
        <v>1</v>
      </c>
      <c r="L25" s="93">
        <f t="shared" si="6"/>
        <v>19</v>
      </c>
    </row>
    <row r="26" spans="1:12" ht="15" x14ac:dyDescent="0.25">
      <c r="A26" s="68">
        <v>7</v>
      </c>
      <c r="B26" s="100">
        <f t="shared" si="7"/>
        <v>1</v>
      </c>
      <c r="C26" s="93">
        <f t="shared" si="0"/>
        <v>18</v>
      </c>
      <c r="D26" s="69"/>
      <c r="E26" s="100">
        <f t="shared" si="1"/>
        <v>1</v>
      </c>
      <c r="F26" s="93">
        <f t="shared" si="2"/>
        <v>18</v>
      </c>
      <c r="G26" s="11"/>
      <c r="H26" s="100">
        <f t="shared" si="3"/>
        <v>0</v>
      </c>
      <c r="I26" s="93">
        <f t="shared" si="4"/>
        <v>20</v>
      </c>
      <c r="J26" s="70"/>
      <c r="K26" s="100">
        <f t="shared" si="5"/>
        <v>1</v>
      </c>
      <c r="L26" s="93">
        <f t="shared" si="6"/>
        <v>20</v>
      </c>
    </row>
    <row r="27" spans="1:12" ht="15" x14ac:dyDescent="0.25">
      <c r="A27" s="68">
        <v>8</v>
      </c>
      <c r="B27" s="100">
        <f t="shared" si="7"/>
        <v>1</v>
      </c>
      <c r="C27" s="93">
        <f t="shared" si="0"/>
        <v>19</v>
      </c>
      <c r="D27" s="69"/>
      <c r="E27" s="100">
        <f t="shared" si="1"/>
        <v>2</v>
      </c>
      <c r="F27" s="93">
        <f t="shared" si="2"/>
        <v>20</v>
      </c>
      <c r="G27" s="11"/>
      <c r="H27" s="100">
        <f t="shared" si="3"/>
        <v>0</v>
      </c>
      <c r="I27" s="93">
        <f t="shared" si="4"/>
        <v>20</v>
      </c>
      <c r="J27" s="70"/>
      <c r="K27" s="100">
        <f t="shared" si="5"/>
        <v>1</v>
      </c>
      <c r="L27" s="93">
        <f t="shared" si="6"/>
        <v>21</v>
      </c>
    </row>
    <row r="28" spans="1:12" ht="15" x14ac:dyDescent="0.25">
      <c r="A28" s="68">
        <v>9</v>
      </c>
      <c r="B28" s="100">
        <f t="shared" si="7"/>
        <v>1</v>
      </c>
      <c r="C28" s="93">
        <f t="shared" si="0"/>
        <v>20</v>
      </c>
      <c r="D28" s="69"/>
      <c r="E28" s="100">
        <f t="shared" si="1"/>
        <v>2</v>
      </c>
      <c r="F28" s="93">
        <f t="shared" si="2"/>
        <v>22</v>
      </c>
      <c r="G28" s="11"/>
      <c r="H28" s="100">
        <f t="shared" si="3"/>
        <v>-1</v>
      </c>
      <c r="I28" s="93">
        <f t="shared" si="4"/>
        <v>19</v>
      </c>
      <c r="J28" s="70"/>
      <c r="K28" s="100">
        <f t="shared" si="5"/>
        <v>1</v>
      </c>
      <c r="L28" s="93">
        <f t="shared" si="6"/>
        <v>22</v>
      </c>
    </row>
    <row r="29" spans="1:12" ht="15" x14ac:dyDescent="0.25">
      <c r="A29" s="68">
        <v>10</v>
      </c>
      <c r="B29" s="101">
        <f t="shared" si="7"/>
        <v>2</v>
      </c>
      <c r="C29" s="95">
        <f t="shared" si="0"/>
        <v>22</v>
      </c>
      <c r="D29" s="9"/>
      <c r="E29" s="101">
        <f t="shared" si="1"/>
        <v>0</v>
      </c>
      <c r="F29" s="95">
        <f t="shared" si="2"/>
        <v>12</v>
      </c>
      <c r="G29" s="9"/>
      <c r="H29" s="101">
        <f t="shared" si="3"/>
        <v>-1</v>
      </c>
      <c r="I29" s="95">
        <f t="shared" si="4"/>
        <v>18</v>
      </c>
      <c r="J29" s="9"/>
      <c r="K29" s="101">
        <f t="shared" si="5"/>
        <v>1</v>
      </c>
      <c r="L29" s="95">
        <f t="shared" si="6"/>
        <v>23</v>
      </c>
    </row>
    <row r="30" spans="1:12" ht="15" x14ac:dyDescent="0.25">
      <c r="A30" s="68">
        <v>11</v>
      </c>
      <c r="B30" s="100">
        <f t="shared" si="7"/>
        <v>2</v>
      </c>
      <c r="C30" s="93">
        <f t="shared" si="0"/>
        <v>24</v>
      </c>
      <c r="D30" s="69"/>
      <c r="E30" s="100">
        <f t="shared" si="1"/>
        <v>0</v>
      </c>
      <c r="F30" s="93">
        <f t="shared" si="2"/>
        <v>12</v>
      </c>
      <c r="G30" s="11"/>
      <c r="H30" s="100">
        <f t="shared" si="3"/>
        <v>-1</v>
      </c>
      <c r="I30" s="93">
        <f t="shared" si="4"/>
        <v>17</v>
      </c>
      <c r="J30" s="70"/>
      <c r="K30" s="100">
        <f t="shared" si="5"/>
        <v>0</v>
      </c>
      <c r="L30" s="93">
        <f t="shared" si="6"/>
        <v>10</v>
      </c>
    </row>
    <row r="31" spans="1:12" ht="15" x14ac:dyDescent="0.25">
      <c r="A31" s="68">
        <v>12</v>
      </c>
      <c r="B31" s="100">
        <f t="shared" si="7"/>
        <v>0</v>
      </c>
      <c r="C31" s="93">
        <f t="shared" si="0"/>
        <v>12</v>
      </c>
      <c r="D31" s="69"/>
      <c r="E31" s="100">
        <f t="shared" si="1"/>
        <v>0</v>
      </c>
      <c r="F31" s="93">
        <f t="shared" si="2"/>
        <v>12</v>
      </c>
      <c r="G31" s="11"/>
      <c r="H31" s="100">
        <f t="shared" si="3"/>
        <v>1</v>
      </c>
      <c r="I31" s="93">
        <f t="shared" si="4"/>
        <v>18</v>
      </c>
      <c r="J31" s="70"/>
      <c r="K31" s="100">
        <f t="shared" si="5"/>
        <v>0</v>
      </c>
      <c r="L31" s="93">
        <f t="shared" si="6"/>
        <v>10</v>
      </c>
    </row>
    <row r="32" spans="1:12" ht="15" x14ac:dyDescent="0.25">
      <c r="A32" s="68">
        <v>13</v>
      </c>
      <c r="B32" s="100">
        <f t="shared" si="7"/>
        <v>0</v>
      </c>
      <c r="C32" s="93">
        <f t="shared" si="0"/>
        <v>12</v>
      </c>
      <c r="D32" s="69"/>
      <c r="E32" s="100">
        <f t="shared" si="1"/>
        <v>0</v>
      </c>
      <c r="F32" s="93">
        <f t="shared" si="2"/>
        <v>12</v>
      </c>
      <c r="G32" s="11"/>
      <c r="H32" s="100">
        <f t="shared" si="3"/>
        <v>1</v>
      </c>
      <c r="I32" s="93">
        <f t="shared" si="4"/>
        <v>19</v>
      </c>
      <c r="J32" s="70"/>
      <c r="K32" s="100">
        <f t="shared" si="5"/>
        <v>0</v>
      </c>
      <c r="L32" s="93">
        <f t="shared" si="6"/>
        <v>10</v>
      </c>
    </row>
    <row r="33" spans="1:12" ht="15" x14ac:dyDescent="0.25">
      <c r="A33" s="68">
        <v>14</v>
      </c>
      <c r="B33" s="100">
        <f t="shared" si="7"/>
        <v>0</v>
      </c>
      <c r="C33" s="93">
        <f t="shared" si="0"/>
        <v>12</v>
      </c>
      <c r="D33" s="69"/>
      <c r="E33" s="100">
        <f t="shared" si="1"/>
        <v>0</v>
      </c>
      <c r="F33" s="93">
        <f t="shared" si="2"/>
        <v>12</v>
      </c>
      <c r="G33" s="11"/>
      <c r="H33" s="100">
        <f t="shared" si="3"/>
        <v>0</v>
      </c>
      <c r="I33" s="93">
        <f t="shared" si="4"/>
        <v>10</v>
      </c>
      <c r="J33" s="70"/>
      <c r="K33" s="100">
        <f t="shared" si="5"/>
        <v>0</v>
      </c>
      <c r="L33" s="93">
        <f t="shared" si="6"/>
        <v>10</v>
      </c>
    </row>
    <row r="34" spans="1:12" ht="15" x14ac:dyDescent="0.25">
      <c r="A34" s="68">
        <v>15</v>
      </c>
      <c r="B34" s="101">
        <f t="shared" si="7"/>
        <v>0</v>
      </c>
      <c r="C34" s="95">
        <f t="shared" si="0"/>
        <v>12</v>
      </c>
      <c r="D34" s="9"/>
      <c r="E34" s="101">
        <f t="shared" si="1"/>
        <v>0</v>
      </c>
      <c r="F34" s="95">
        <f t="shared" si="2"/>
        <v>12</v>
      </c>
      <c r="G34" s="9"/>
      <c r="H34" s="101">
        <f t="shared" si="3"/>
        <v>0</v>
      </c>
      <c r="I34" s="95">
        <f t="shared" si="4"/>
        <v>10</v>
      </c>
      <c r="J34" s="9"/>
      <c r="K34" s="101">
        <f t="shared" si="5"/>
        <v>0</v>
      </c>
      <c r="L34" s="95">
        <f t="shared" si="6"/>
        <v>10</v>
      </c>
    </row>
    <row r="35" spans="1:12" ht="15" x14ac:dyDescent="0.25">
      <c r="A35" s="68">
        <v>16</v>
      </c>
      <c r="B35" s="100">
        <f t="shared" si="7"/>
        <v>0</v>
      </c>
      <c r="C35" s="93">
        <f t="shared" si="0"/>
        <v>12</v>
      </c>
      <c r="D35" s="69"/>
      <c r="E35" s="100">
        <f t="shared" si="1"/>
        <v>0</v>
      </c>
      <c r="F35" s="93">
        <f t="shared" si="2"/>
        <v>12</v>
      </c>
      <c r="G35" s="11"/>
      <c r="H35" s="100">
        <f t="shared" si="3"/>
        <v>0</v>
      </c>
      <c r="I35" s="93">
        <f t="shared" si="4"/>
        <v>10</v>
      </c>
      <c r="J35" s="70"/>
      <c r="K35" s="100">
        <f t="shared" si="5"/>
        <v>0</v>
      </c>
      <c r="L35" s="93">
        <f t="shared" si="6"/>
        <v>10</v>
      </c>
    </row>
    <row r="36" spans="1:12" ht="15" x14ac:dyDescent="0.25">
      <c r="A36" s="68">
        <v>17</v>
      </c>
      <c r="B36" s="100">
        <f t="shared" si="7"/>
        <v>0</v>
      </c>
      <c r="C36" s="93">
        <f t="shared" si="0"/>
        <v>12</v>
      </c>
      <c r="D36" s="69"/>
      <c r="E36" s="100">
        <f t="shared" si="1"/>
        <v>0</v>
      </c>
      <c r="F36" s="93">
        <f t="shared" si="2"/>
        <v>12</v>
      </c>
      <c r="G36" s="11"/>
      <c r="H36" s="100">
        <f t="shared" si="3"/>
        <v>0</v>
      </c>
      <c r="I36" s="93">
        <f t="shared" si="4"/>
        <v>10</v>
      </c>
      <c r="J36" s="70"/>
      <c r="K36" s="100">
        <f t="shared" si="5"/>
        <v>0</v>
      </c>
      <c r="L36" s="93">
        <f t="shared" si="6"/>
        <v>10</v>
      </c>
    </row>
    <row r="37" spans="1:12" ht="15" x14ac:dyDescent="0.25">
      <c r="A37" s="68">
        <v>18</v>
      </c>
      <c r="B37" s="100">
        <f t="shared" si="7"/>
        <v>0</v>
      </c>
      <c r="C37" s="93">
        <f t="shared" si="0"/>
        <v>12</v>
      </c>
      <c r="D37" s="69"/>
      <c r="E37" s="100">
        <f t="shared" si="1"/>
        <v>0</v>
      </c>
      <c r="F37" s="93">
        <f t="shared" si="2"/>
        <v>12</v>
      </c>
      <c r="G37" s="11"/>
      <c r="H37" s="100">
        <f t="shared" si="3"/>
        <v>0</v>
      </c>
      <c r="I37" s="93">
        <f t="shared" si="4"/>
        <v>10</v>
      </c>
      <c r="J37" s="70"/>
      <c r="K37" s="100">
        <f t="shared" si="5"/>
        <v>0</v>
      </c>
      <c r="L37" s="93">
        <f t="shared" si="6"/>
        <v>10</v>
      </c>
    </row>
    <row r="38" spans="1:12" ht="15" x14ac:dyDescent="0.25">
      <c r="A38" s="68">
        <v>19</v>
      </c>
      <c r="B38" s="100">
        <f t="shared" si="7"/>
        <v>0</v>
      </c>
      <c r="C38" s="93">
        <f t="shared" si="0"/>
        <v>12</v>
      </c>
      <c r="D38" s="69"/>
      <c r="E38" s="100">
        <f t="shared" si="1"/>
        <v>0</v>
      </c>
      <c r="F38" s="93">
        <f t="shared" si="2"/>
        <v>12</v>
      </c>
      <c r="G38" s="11"/>
      <c r="H38" s="100">
        <f t="shared" si="3"/>
        <v>0</v>
      </c>
      <c r="I38" s="93">
        <f t="shared" si="4"/>
        <v>10</v>
      </c>
      <c r="J38" s="70"/>
      <c r="K38" s="100">
        <f t="shared" si="5"/>
        <v>0</v>
      </c>
      <c r="L38" s="93">
        <f t="shared" si="6"/>
        <v>10</v>
      </c>
    </row>
    <row r="39" spans="1:12" ht="15.75" thickBot="1" x14ac:dyDescent="0.3">
      <c r="A39" s="71">
        <v>20</v>
      </c>
      <c r="B39" s="102">
        <f t="shared" si="7"/>
        <v>0</v>
      </c>
      <c r="C39" s="96">
        <f t="shared" si="0"/>
        <v>12</v>
      </c>
      <c r="D39" s="72"/>
      <c r="E39" s="102">
        <f t="shared" si="1"/>
        <v>0</v>
      </c>
      <c r="F39" s="96">
        <f t="shared" si="2"/>
        <v>12</v>
      </c>
      <c r="G39" s="20"/>
      <c r="H39" s="102">
        <f t="shared" si="3"/>
        <v>0</v>
      </c>
      <c r="I39" s="96">
        <f t="shared" si="4"/>
        <v>10</v>
      </c>
      <c r="J39" s="73"/>
      <c r="K39" s="102">
        <f t="shared" si="5"/>
        <v>0</v>
      </c>
      <c r="L39" s="96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43"/>
  <sheetViews>
    <sheetView tabSelected="1" zoomScale="87" zoomScaleNormal="87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O11" sqref="O11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42578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 x14ac:dyDescent="0.2">
      <c r="B1" s="289"/>
      <c r="D1" s="248"/>
      <c r="F1" s="289"/>
      <c r="H1" s="249"/>
      <c r="I1" s="260" t="s">
        <v>85</v>
      </c>
      <c r="J1" s="247" t="str">
        <f>IF(K$1=0,"LastOrder",IF(K$1=1,"MinOrder","ОШИБКА"))</f>
        <v>LastOrder</v>
      </c>
      <c r="K1" s="261">
        <v>0</v>
      </c>
      <c r="L1" s="105"/>
      <c r="P1" s="115"/>
      <c r="V1" s="363"/>
      <c r="Y1" s="105"/>
      <c r="AE1" s="363"/>
    </row>
    <row r="2" spans="1:35" ht="15" x14ac:dyDescent="0.25">
      <c r="A2" s="89" t="s">
        <v>21</v>
      </c>
      <c r="B2" s="231" t="str">
        <f>IF(C$2&lt;=0,"д.б. &gt;0","")</f>
        <v/>
      </c>
      <c r="C2" s="134">
        <v>50</v>
      </c>
      <c r="D2" s="76"/>
      <c r="E2" s="89" t="s">
        <v>12</v>
      </c>
      <c r="F2" s="231" t="str">
        <f>IF(G$2&lt;2,"д.б. &gt;1","")</f>
        <v/>
      </c>
      <c r="G2" s="134">
        <v>70</v>
      </c>
      <c r="H2" s="77"/>
      <c r="I2" s="89" t="s">
        <v>0</v>
      </c>
      <c r="J2" s="232" t="str">
        <f>IF(K$2&lt;0,"д.б. &gt;0","")</f>
        <v/>
      </c>
      <c r="K2" s="139">
        <v>0.01</v>
      </c>
      <c r="L2" s="105"/>
      <c r="M2" t="s">
        <v>27</v>
      </c>
      <c r="O2" s="140" t="s">
        <v>95</v>
      </c>
      <c r="Q2" s="203"/>
      <c r="V2" s="363"/>
      <c r="Y2" s="105"/>
      <c r="AE2" s="363"/>
    </row>
    <row r="3" spans="1:35" ht="15" x14ac:dyDescent="0.25">
      <c r="A3" s="89"/>
      <c r="B3" s="231"/>
      <c r="C3" s="305"/>
      <c r="D3" s="28"/>
      <c r="E3" s="89"/>
      <c r="F3" s="231"/>
      <c r="G3" s="304"/>
      <c r="H3" s="29"/>
      <c r="I3" s="89" t="s">
        <v>1</v>
      </c>
      <c r="J3" s="232" t="str">
        <f>IF(K$3&lt;0,"д.б. &gt;0","")</f>
        <v/>
      </c>
      <c r="K3" s="138">
        <v>10</v>
      </c>
      <c r="L3" s="105"/>
      <c r="M3" t="s">
        <v>28</v>
      </c>
      <c r="O3" s="141">
        <v>4</v>
      </c>
      <c r="V3" s="363"/>
      <c r="Y3" s="105"/>
      <c r="AE3" s="363"/>
    </row>
    <row r="4" spans="1:35" ht="15" x14ac:dyDescent="0.25">
      <c r="A4" s="89"/>
      <c r="B4" s="231"/>
      <c r="C4" s="305"/>
      <c r="D4" s="28"/>
      <c r="E4" s="89"/>
      <c r="F4" s="231"/>
      <c r="G4" s="305"/>
      <c r="H4" s="29"/>
      <c r="I4" s="89" t="s">
        <v>6</v>
      </c>
      <c r="J4" s="232" t="str">
        <f>IF(K$4&lt;2,"д.б. &gt;1","")</f>
        <v/>
      </c>
      <c r="K4" s="134">
        <v>7</v>
      </c>
      <c r="L4" s="105"/>
      <c r="M4" s="164" t="s">
        <v>30</v>
      </c>
      <c r="N4" s="164"/>
      <c r="O4" s="145">
        <v>10</v>
      </c>
      <c r="Q4" s="204"/>
      <c r="V4" s="363"/>
      <c r="Y4" s="105"/>
      <c r="AE4" s="363"/>
    </row>
    <row r="5" spans="1:35" ht="15" x14ac:dyDescent="0.25">
      <c r="A5" s="90"/>
      <c r="B5" s="231"/>
      <c r="C5" s="354"/>
      <c r="D5" s="28"/>
      <c r="E5" s="90"/>
      <c r="F5" s="231"/>
      <c r="G5" s="306"/>
      <c r="H5" s="29"/>
      <c r="I5" s="90"/>
      <c r="J5" s="232"/>
      <c r="K5" s="3"/>
      <c r="L5" s="105"/>
      <c r="O5" s="115"/>
      <c r="V5" s="363"/>
      <c r="Y5" s="105"/>
      <c r="AE5" s="363"/>
      <c r="AI5" s="375">
        <v>1</v>
      </c>
    </row>
    <row r="6" spans="1:35" ht="15" x14ac:dyDescent="0.25">
      <c r="A6" s="239" t="s">
        <v>22</v>
      </c>
      <c r="B6" s="231"/>
      <c r="C6" s="136">
        <v>5</v>
      </c>
      <c r="D6" s="35"/>
      <c r="E6" s="239" t="s">
        <v>13</v>
      </c>
      <c r="F6" s="231" t="str">
        <f>IF(G$6&lt;0,"д.б. &gt;=0","")</f>
        <v/>
      </c>
      <c r="G6" s="136"/>
      <c r="H6" s="36"/>
      <c r="I6" s="239" t="s">
        <v>2</v>
      </c>
      <c r="J6" s="232" t="str">
        <f>IF(K$6&lt;0,"д.б. &gt;=0","")</f>
        <v/>
      </c>
      <c r="K6" s="137">
        <v>0</v>
      </c>
      <c r="L6" s="125"/>
      <c r="M6" s="126" t="s">
        <v>36</v>
      </c>
      <c r="N6" s="126"/>
      <c r="O6" s="142">
        <v>0</v>
      </c>
      <c r="Q6" s="205"/>
      <c r="V6" s="363"/>
      <c r="Y6" s="105"/>
      <c r="AE6" s="363"/>
      <c r="AI6" s="375"/>
    </row>
    <row r="7" spans="1:35" ht="15" x14ac:dyDescent="0.25">
      <c r="A7" s="239" t="s">
        <v>23</v>
      </c>
      <c r="B7" s="231"/>
      <c r="C7" s="135"/>
      <c r="D7" s="86"/>
      <c r="E7" s="239" t="s">
        <v>14</v>
      </c>
      <c r="F7" s="289"/>
      <c r="G7" s="135"/>
      <c r="H7" s="87"/>
      <c r="I7" s="239" t="s">
        <v>3</v>
      </c>
      <c r="J7" s="232" t="str">
        <f>IF(AND(K$6=0,K$7&lt;&gt;0),"д.б. =0","")</f>
        <v/>
      </c>
      <c r="K7" s="133">
        <v>0</v>
      </c>
      <c r="L7" s="125"/>
      <c r="M7" s="126" t="s">
        <v>35</v>
      </c>
      <c r="N7" s="126"/>
      <c r="O7" s="143">
        <v>230.72</v>
      </c>
      <c r="Q7" s="205"/>
      <c r="V7" s="363"/>
      <c r="Y7" s="105"/>
      <c r="AE7" s="363"/>
      <c r="AI7" s="214"/>
    </row>
    <row r="8" spans="1:35" ht="15" x14ac:dyDescent="0.25">
      <c r="A8" s="239"/>
      <c r="B8" s="230" t="str">
        <f>IF(OR(C$6=1,C$6&lt;0,C$9=1,C$9&lt;0,C$12=1,C$12&lt;0,AND(C$6&gt;1,C$9&gt;1,C$6&gt;=C$9),AND(C$6&gt;1,C$12&gt;1,C$6&gt;=C$12),AND(C$9&gt;1,C$12&gt;1,C$9&gt;=C$12)),"ОШИБКА в № колен","")</f>
        <v/>
      </c>
      <c r="C8" s="355"/>
      <c r="D8" s="35"/>
      <c r="E8" s="239"/>
      <c r="F8" s="230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6"/>
      <c r="H8" s="36"/>
      <c r="I8" s="239"/>
      <c r="J8" s="235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6"/>
      <c r="L8" s="125"/>
      <c r="M8" s="126" t="s">
        <v>37</v>
      </c>
      <c r="N8" s="126"/>
      <c r="O8" s="144">
        <v>0.1</v>
      </c>
      <c r="Q8" s="206"/>
      <c r="V8" s="363"/>
      <c r="Y8" s="105"/>
      <c r="AE8" s="363"/>
      <c r="AI8" s="214"/>
    </row>
    <row r="9" spans="1:35" ht="15" x14ac:dyDescent="0.25">
      <c r="A9" s="269" t="s">
        <v>87</v>
      </c>
      <c r="B9" s="231"/>
      <c r="C9" s="270">
        <v>0</v>
      </c>
      <c r="D9" s="272"/>
      <c r="E9" s="269" t="s">
        <v>15</v>
      </c>
      <c r="F9" s="289"/>
      <c r="G9" s="270">
        <v>0</v>
      </c>
      <c r="H9" s="274"/>
      <c r="I9" s="269" t="s">
        <v>4</v>
      </c>
      <c r="J9" s="232" t="str">
        <f>IF(K$9&lt;0,"д.б. &gt;=0","")</f>
        <v/>
      </c>
      <c r="K9" s="275">
        <v>0</v>
      </c>
      <c r="L9" s="276"/>
      <c r="M9" s="273"/>
      <c r="N9" s="273"/>
      <c r="O9" s="277"/>
      <c r="Q9" s="128"/>
      <c r="V9" s="363"/>
      <c r="Y9" s="105"/>
      <c r="AE9" s="363"/>
      <c r="AI9" s="214"/>
    </row>
    <row r="10" spans="1:35" ht="15" x14ac:dyDescent="0.25">
      <c r="A10" s="269" t="s">
        <v>88</v>
      </c>
      <c r="B10" s="231"/>
      <c r="C10" s="271">
        <v>0</v>
      </c>
      <c r="D10" s="278"/>
      <c r="E10" s="269" t="s">
        <v>16</v>
      </c>
      <c r="F10" s="289"/>
      <c r="G10" s="271">
        <v>0</v>
      </c>
      <c r="H10" s="279"/>
      <c r="I10" s="269" t="s">
        <v>5</v>
      </c>
      <c r="J10" s="232" t="str">
        <f>IF(AND(K$9=0,K$10&lt;&gt;0),"д.б. =0","")</f>
        <v/>
      </c>
      <c r="K10" s="280">
        <v>0</v>
      </c>
      <c r="L10" s="276"/>
      <c r="M10" s="281" t="s">
        <v>38</v>
      </c>
      <c r="N10" s="281"/>
      <c r="O10" s="282">
        <v>3700</v>
      </c>
      <c r="Q10" s="207"/>
      <c r="V10" s="363"/>
      <c r="Y10" s="105"/>
      <c r="AE10" s="363"/>
      <c r="AI10" s="214"/>
    </row>
    <row r="11" spans="1:35" ht="15" x14ac:dyDescent="0.25">
      <c r="A11" s="269"/>
      <c r="B11" s="231"/>
      <c r="C11" s="357"/>
      <c r="D11" s="278"/>
      <c r="E11" s="269"/>
      <c r="F11" s="289"/>
      <c r="G11" s="357"/>
      <c r="H11" s="279"/>
      <c r="I11" s="269"/>
      <c r="J11" s="232"/>
      <c r="K11" s="358"/>
      <c r="L11" s="276"/>
      <c r="M11" s="281"/>
      <c r="N11" s="281"/>
      <c r="O11" s="359"/>
      <c r="Q11" s="207"/>
      <c r="V11" s="363"/>
      <c r="Y11" s="105"/>
      <c r="AE11" s="363"/>
      <c r="AI11" s="214"/>
    </row>
    <row r="12" spans="1:35" ht="15" x14ac:dyDescent="0.25">
      <c r="A12" s="262" t="s">
        <v>24</v>
      </c>
      <c r="B12" s="231"/>
      <c r="C12" s="263">
        <v>0</v>
      </c>
      <c r="D12" s="278"/>
      <c r="E12" s="262" t="s">
        <v>90</v>
      </c>
      <c r="F12" s="232" t="str">
        <f>IF(G$12&lt;0,"д.б. &gt;=0","")</f>
        <v/>
      </c>
      <c r="G12" s="296"/>
      <c r="H12" s="227"/>
      <c r="I12" s="262" t="s">
        <v>92</v>
      </c>
      <c r="J12" s="232" t="str">
        <f>IF(K$12&lt;0,"д.б. &gt;=0","")</f>
        <v/>
      </c>
      <c r="K12" s="299">
        <v>0</v>
      </c>
      <c r="L12" s="276"/>
      <c r="M12" s="281"/>
      <c r="N12" s="281"/>
      <c r="O12" s="359"/>
      <c r="Q12" s="207"/>
      <c r="V12" s="363"/>
      <c r="Y12" s="105"/>
      <c r="AE12" s="363"/>
      <c r="AI12" s="214"/>
    </row>
    <row r="13" spans="1:35" ht="15" x14ac:dyDescent="0.25">
      <c r="A13" s="262" t="s">
        <v>25</v>
      </c>
      <c r="B13" s="231"/>
      <c r="C13" s="224">
        <v>0</v>
      </c>
      <c r="D13" s="278"/>
      <c r="E13" s="262" t="s">
        <v>91</v>
      </c>
      <c r="F13" s="232" t="str">
        <f>IF(AND(G$12=0,G$13&lt;&gt;0),"д.б. =0","")</f>
        <v/>
      </c>
      <c r="G13" s="224">
        <v>0</v>
      </c>
      <c r="H13" s="227"/>
      <c r="I13" s="262" t="s">
        <v>93</v>
      </c>
      <c r="J13" s="232" t="str">
        <f>IF(AND(K$12=0,K$13&lt;&gt;0),"д.б. =0","")</f>
        <v/>
      </c>
      <c r="K13" s="297">
        <v>0</v>
      </c>
      <c r="L13" s="276"/>
      <c r="M13" s="281"/>
      <c r="N13" s="281"/>
      <c r="O13" s="359"/>
      <c r="Q13" s="207"/>
      <c r="V13" s="363"/>
      <c r="Y13" s="105"/>
      <c r="AE13" s="363"/>
      <c r="AI13" s="214"/>
    </row>
    <row r="14" spans="1:35" ht="15" x14ac:dyDescent="0.25">
      <c r="A14" s="129"/>
      <c r="B14" s="231"/>
      <c r="C14" s="360"/>
      <c r="D14" s="131"/>
      <c r="E14" s="129"/>
      <c r="F14" s="231"/>
      <c r="G14" s="360"/>
      <c r="H14" s="132"/>
      <c r="I14" s="129"/>
      <c r="J14" s="232"/>
      <c r="K14" s="361"/>
      <c r="L14" s="130"/>
      <c r="M14" s="127"/>
      <c r="N14" s="127"/>
      <c r="O14" s="128"/>
      <c r="P14" s="223"/>
      <c r="Q14" s="207"/>
      <c r="V14" s="363"/>
      <c r="Y14" s="105"/>
      <c r="AE14" s="363"/>
      <c r="AI14" s="214"/>
    </row>
    <row r="15" spans="1:35" ht="15" x14ac:dyDescent="0.25">
      <c r="D15" s="225"/>
      <c r="E15" s="89" t="s">
        <v>82</v>
      </c>
      <c r="F15" s="231" t="str">
        <f>IF(G$15&lt;0,"д.б. &gt;=0","")</f>
        <v/>
      </c>
      <c r="G15" s="224">
        <v>0</v>
      </c>
      <c r="H15" s="227"/>
      <c r="I15" s="89" t="s">
        <v>83</v>
      </c>
      <c r="J15" s="232" t="str">
        <f>IF(K$15&lt;0,"д.б. &gt;=0","")</f>
        <v/>
      </c>
      <c r="K15" s="246">
        <v>0</v>
      </c>
      <c r="L15" s="228"/>
      <c r="M15" s="164"/>
      <c r="N15" s="164"/>
      <c r="O15" s="226"/>
      <c r="P15" s="229"/>
      <c r="Q15" s="207"/>
      <c r="V15" s="363"/>
      <c r="Y15" s="105"/>
      <c r="AE15" s="363"/>
      <c r="AI15" s="214"/>
    </row>
    <row r="16" spans="1:35" ht="15" x14ac:dyDescent="0.25">
      <c r="D16" s="225"/>
      <c r="E16" s="89"/>
      <c r="F16" s="226"/>
      <c r="G16" s="362"/>
      <c r="H16" s="227"/>
      <c r="I16" s="91" t="s">
        <v>86</v>
      </c>
      <c r="J16" s="232" t="str">
        <f>IF(K$16&lt;0,"д.б. &gt;=0","")</f>
        <v/>
      </c>
      <c r="K16" s="245">
        <v>1000</v>
      </c>
      <c r="L16" s="228"/>
      <c r="M16" s="164"/>
      <c r="N16" s="164"/>
      <c r="O16" s="226"/>
      <c r="P16" s="229"/>
      <c r="Q16" s="207"/>
      <c r="V16" s="363"/>
      <c r="Y16" s="105"/>
      <c r="AE16" s="363"/>
      <c r="AI16" s="214"/>
    </row>
    <row r="17" spans="1:35" ht="17.25" customHeight="1" thickBot="1" x14ac:dyDescent="0.3">
      <c r="A17" s="30"/>
      <c r="B17" s="30"/>
      <c r="C17" s="30"/>
      <c r="D17" s="50"/>
      <c r="E17" s="30"/>
      <c r="F17" s="30"/>
      <c r="G17" s="30"/>
      <c r="H17" s="51"/>
      <c r="I17" s="30"/>
      <c r="J17" s="30"/>
      <c r="K17" s="30"/>
      <c r="L17" s="105"/>
      <c r="V17" s="363"/>
      <c r="Y17" s="105"/>
      <c r="AE17" s="363"/>
      <c r="AI17" s="214"/>
    </row>
    <row r="18" spans="1:35" ht="65.25" customHeight="1" thickBot="1" x14ac:dyDescent="0.25">
      <c r="A18" s="155" t="s">
        <v>7</v>
      </c>
      <c r="B18" s="156" t="s">
        <v>84</v>
      </c>
      <c r="C18" s="157" t="s">
        <v>20</v>
      </c>
      <c r="D18" s="158"/>
      <c r="E18" s="156" t="s">
        <v>17</v>
      </c>
      <c r="F18" s="159" t="s">
        <v>46</v>
      </c>
      <c r="G18" s="157" t="s">
        <v>45</v>
      </c>
      <c r="H18" s="160"/>
      <c r="I18" s="161" t="s">
        <v>8</v>
      </c>
      <c r="J18" s="159" t="s">
        <v>9</v>
      </c>
      <c r="K18" s="157" t="s">
        <v>47</v>
      </c>
      <c r="L18" s="146"/>
      <c r="M18" s="385" t="s">
        <v>89</v>
      </c>
      <c r="N18" s="386"/>
      <c r="O18" s="123" t="s">
        <v>26</v>
      </c>
      <c r="P18" s="376" t="s">
        <v>81</v>
      </c>
      <c r="Q18" s="377"/>
      <c r="R18" s="383" t="s">
        <v>31</v>
      </c>
      <c r="S18" s="384"/>
      <c r="T18" s="379" t="s">
        <v>34</v>
      </c>
      <c r="U18" s="380"/>
      <c r="V18" s="364"/>
      <c r="W18" s="367" t="s">
        <v>39</v>
      </c>
      <c r="X18" s="318" t="s">
        <v>94</v>
      </c>
      <c r="Y18" s="321"/>
      <c r="Z18" s="322" t="s">
        <v>62</v>
      </c>
      <c r="AA18" s="323" t="s">
        <v>40</v>
      </c>
      <c r="AB18" s="381" t="s">
        <v>48</v>
      </c>
      <c r="AC18" s="382"/>
      <c r="AD18" s="324" t="s">
        <v>49</v>
      </c>
      <c r="AE18" s="365"/>
      <c r="AF18" s="319" t="s">
        <v>42</v>
      </c>
      <c r="AG18" s="320" t="s">
        <v>41</v>
      </c>
      <c r="AH18" s="124"/>
      <c r="AI18" s="215"/>
    </row>
    <row r="19" spans="1:35" ht="15" x14ac:dyDescent="0.25">
      <c r="A19" s="60"/>
      <c r="B19" s="287"/>
      <c r="C19" s="288"/>
      <c r="D19" s="64"/>
      <c r="E19" s="61"/>
      <c r="F19" s="62"/>
      <c r="G19" s="63"/>
      <c r="H19" s="66"/>
      <c r="I19" s="61"/>
      <c r="J19" s="62"/>
      <c r="K19" s="63"/>
      <c r="L19" s="105"/>
      <c r="M19" s="292" t="s">
        <v>79</v>
      </c>
      <c r="N19" s="202" t="s">
        <v>80</v>
      </c>
      <c r="O19" s="106"/>
      <c r="P19" s="208" t="s">
        <v>79</v>
      </c>
      <c r="Q19" s="202" t="s">
        <v>80</v>
      </c>
      <c r="R19" s="107" t="s">
        <v>32</v>
      </c>
      <c r="S19" s="108" t="s">
        <v>33</v>
      </c>
      <c r="T19" s="107" t="s">
        <v>32</v>
      </c>
      <c r="U19" s="108" t="s">
        <v>33</v>
      </c>
      <c r="V19" s="363"/>
      <c r="W19" s="325"/>
      <c r="X19" s="106"/>
      <c r="Y19" s="105"/>
      <c r="Z19" s="325"/>
      <c r="AA19" s="106"/>
      <c r="AB19" s="326" t="s">
        <v>43</v>
      </c>
      <c r="AC19" s="327" t="s">
        <v>44</v>
      </c>
      <c r="AD19" s="328"/>
      <c r="AE19" s="363"/>
      <c r="AF19" s="326"/>
      <c r="AG19" s="327"/>
      <c r="AI19" s="214"/>
    </row>
    <row r="20" spans="1:35" ht="15" x14ac:dyDescent="0.25">
      <c r="A20" s="153">
        <v>1</v>
      </c>
      <c r="B20" s="100">
        <v>0</v>
      </c>
      <c r="C20" s="93">
        <f>C$2</f>
        <v>50</v>
      </c>
      <c r="D20" s="69"/>
      <c r="E20" s="100">
        <f>IF(OR($A20&lt;2,AND(G$15&gt;0,$A20&gt;G$15)),0,IF(AND($A20&gt;=G$12,G$12&gt;0),G$13,IF(AND($A20&gt;=G$9,G$9&gt;0),G$10,IF(AND($A20&gt;=G$6,G$6&gt;0),G$7,0))))</f>
        <v>0</v>
      </c>
      <c r="F20" s="98">
        <v>0</v>
      </c>
      <c r="G20" s="93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03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05"/>
      <c r="M20" s="150">
        <f t="shared" ref="M20:M39" si="1">ROUND(C20*O20-K20*$O$6,2)</f>
        <v>5</v>
      </c>
      <c r="N20" s="293">
        <f t="shared" ref="N20:N39" si="2">IF($O$10&gt;0,M20/$O$10,0)</f>
        <v>1.3513513513513514E-3</v>
      </c>
      <c r="O20" s="147">
        <f t="shared" ref="O20:O39" si="3">ROUND(ROUND(K20,2)*$O$4,2)</f>
        <v>0.1</v>
      </c>
      <c r="P20" s="200">
        <f>ROUND(J20*$O$6,2)</f>
        <v>0</v>
      </c>
      <c r="Q20" s="210">
        <f t="shared" ref="Q20:Q39" si="4">P20/$O$10</f>
        <v>0</v>
      </c>
      <c r="R20" s="109">
        <f>ROUND(P20/O20,0)</f>
        <v>0</v>
      </c>
      <c r="S20" s="110">
        <v>0</v>
      </c>
      <c r="T20" s="116">
        <f>R20+C20</f>
        <v>50</v>
      </c>
      <c r="U20" s="117">
        <v>0</v>
      </c>
      <c r="V20" s="363"/>
      <c r="W20" s="329">
        <f t="shared" ref="W20:W39" si="5">ROUND(K20*$O$7,2)</f>
        <v>2.31</v>
      </c>
      <c r="X20" s="330">
        <f>ROUND(P20+W20,2)</f>
        <v>2.31</v>
      </c>
      <c r="Y20" s="333"/>
      <c r="Z20" s="334">
        <f t="shared" ref="Z20:Z39" si="6">IF($O$10&gt;0,ROUND($O$10-X20,2),0)</f>
        <v>3697.69</v>
      </c>
      <c r="AA20" s="335">
        <f t="shared" ref="AA20:AA39" si="7">IF($O$10&gt;0,ROUND(X20/$O$10,2),0)</f>
        <v>0</v>
      </c>
      <c r="AB20" s="336">
        <f t="shared" ref="AB20:AB39" si="8">IF(AND(Z20&gt;0,$O$4&gt;0),($O$10-P20-W20*$O$8)/O20,0)</f>
        <v>36997.689999999995</v>
      </c>
      <c r="AC20" s="337">
        <f t="shared" ref="AC20:AC39" si="9">IF(AB20&gt;0,AB20+G20,0)</f>
        <v>36997.689999999995</v>
      </c>
      <c r="AD20" s="162">
        <v>1</v>
      </c>
      <c r="AE20" s="366"/>
      <c r="AF20" s="331">
        <f t="shared" ref="AF20:AF39" si="10">IF(P20&gt;0,ROUND(W20/P20,2),0)</f>
        <v>0</v>
      </c>
      <c r="AG20" s="332">
        <f t="shared" ref="AG20:AG39" si="11">IF($O$10&gt;0,ROUND(W20/$O$10,2),0)</f>
        <v>0</v>
      </c>
      <c r="AI20" s="214"/>
    </row>
    <row r="21" spans="1:35" ht="15" x14ac:dyDescent="0.25">
      <c r="A21" s="153">
        <v>2</v>
      </c>
      <c r="B21" s="100">
        <f t="shared" ref="B21:B39" si="12">IF(AND($A21&gt;=C$12,C$12&gt;0),0,IF(AND($A21&gt;=C$9,C$9&gt;0),C$10,IF(AND($A21&gt;=C$6,C$6&gt;0),C$7,0)))</f>
        <v>0</v>
      </c>
      <c r="C21" s="93">
        <f t="shared" ref="C21:C39" si="13">IF(AND($A21&gt;=C$12,C$12&gt;0),C$13,C20+B21)</f>
        <v>50</v>
      </c>
      <c r="D21" s="69"/>
      <c r="E21" s="100">
        <f t="shared" ref="E21:E39" si="14">IF(OR($A21&lt;2,AND(G$15&gt;0,$A21&gt;G$15)),0,IF(AND($A21&gt;=G$12,G$12&gt;0),G$13,IF(AND($A21&gt;=G$9,G$9&gt;0),G$10,IF(AND($A21&gt;=G$6,G$6&gt;0),G$7,0))))</f>
        <v>0</v>
      </c>
      <c r="F21" s="98">
        <f>G$2+E21</f>
        <v>70</v>
      </c>
      <c r="G21" s="93">
        <f t="shared" ref="G21:G39" si="15">G20+F21</f>
        <v>70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03">
        <f t="shared" si="0"/>
        <v>0.01</v>
      </c>
      <c r="K21" s="8">
        <f>K20+ROUND(J21,3)</f>
        <v>0.02</v>
      </c>
      <c r="L21" s="105"/>
      <c r="M21" s="150">
        <f t="shared" si="1"/>
        <v>10</v>
      </c>
      <c r="N21" s="293">
        <f t="shared" si="2"/>
        <v>2.7027027027027029E-3</v>
      </c>
      <c r="O21" s="147">
        <f t="shared" si="3"/>
        <v>0.2</v>
      </c>
      <c r="P21" s="200">
        <f t="shared" ref="P21:P39" si="17">ROUND((ROUND(K20,2)*(G21-G20)*$O$4+P20+J21*$O$6),2)</f>
        <v>7</v>
      </c>
      <c r="Q21" s="210">
        <f t="shared" si="4"/>
        <v>1.8918918918918919E-3</v>
      </c>
      <c r="R21" s="109">
        <f>ROUND(P21/O21,0)</f>
        <v>35</v>
      </c>
      <c r="S21" s="110">
        <f>ROUND(R21/G21,2)</f>
        <v>0.5</v>
      </c>
      <c r="T21" s="116">
        <f t="shared" ref="T21:T39" si="18">R21+C21</f>
        <v>85</v>
      </c>
      <c r="U21" s="117">
        <f>ROUND(T21/G21,2)</f>
        <v>1.21</v>
      </c>
      <c r="V21" s="363"/>
      <c r="W21" s="329">
        <f t="shared" si="5"/>
        <v>4.6100000000000003</v>
      </c>
      <c r="X21" s="330">
        <f t="shared" ref="X21:X39" si="19">ROUND(P21+W21,2)</f>
        <v>11.61</v>
      </c>
      <c r="Y21" s="333"/>
      <c r="Z21" s="334">
        <f t="shared" si="6"/>
        <v>3688.39</v>
      </c>
      <c r="AA21" s="335">
        <f t="shared" si="7"/>
        <v>0</v>
      </c>
      <c r="AB21" s="336">
        <f t="shared" si="8"/>
        <v>18462.695</v>
      </c>
      <c r="AC21" s="337">
        <f t="shared" si="9"/>
        <v>18532.695</v>
      </c>
      <c r="AD21" s="162">
        <v>2</v>
      </c>
      <c r="AE21" s="366"/>
      <c r="AF21" s="331">
        <f t="shared" si="10"/>
        <v>0.66</v>
      </c>
      <c r="AG21" s="332">
        <f t="shared" si="11"/>
        <v>0</v>
      </c>
      <c r="AI21" s="214"/>
    </row>
    <row r="22" spans="1:35" ht="15" x14ac:dyDescent="0.25">
      <c r="A22" s="153">
        <v>3</v>
      </c>
      <c r="B22" s="100">
        <f t="shared" si="12"/>
        <v>0</v>
      </c>
      <c r="C22" s="93">
        <f t="shared" si="13"/>
        <v>50</v>
      </c>
      <c r="D22" s="69"/>
      <c r="E22" s="100">
        <f t="shared" si="14"/>
        <v>0</v>
      </c>
      <c r="F22" s="98">
        <f>F21+E22</f>
        <v>70</v>
      </c>
      <c r="G22" s="93">
        <f>G21+F22</f>
        <v>140</v>
      </c>
      <c r="H22" s="11"/>
      <c r="I22" s="7">
        <f t="shared" si="16"/>
        <v>1</v>
      </c>
      <c r="J22" s="103">
        <f t="shared" si="0"/>
        <v>0.01</v>
      </c>
      <c r="K22" s="8">
        <f t="shared" ref="K22:K39" si="20">K21+ROUND(J22,3)</f>
        <v>0.03</v>
      </c>
      <c r="L22" s="105"/>
      <c r="M22" s="150">
        <f t="shared" si="1"/>
        <v>15</v>
      </c>
      <c r="N22" s="293">
        <f t="shared" si="2"/>
        <v>4.0540540540540543E-3</v>
      </c>
      <c r="O22" s="147">
        <f t="shared" si="3"/>
        <v>0.3</v>
      </c>
      <c r="P22" s="200">
        <f t="shared" si="17"/>
        <v>21</v>
      </c>
      <c r="Q22" s="210">
        <f t="shared" si="4"/>
        <v>5.6756756756756758E-3</v>
      </c>
      <c r="R22" s="109">
        <f t="shared" ref="R22:R39" si="21">ROUND(P22/O22,0)</f>
        <v>70</v>
      </c>
      <c r="S22" s="110">
        <f t="shared" ref="S22:S39" si="22">ROUND(R22/G22,2)</f>
        <v>0.5</v>
      </c>
      <c r="T22" s="116">
        <f t="shared" si="18"/>
        <v>120</v>
      </c>
      <c r="U22" s="117">
        <f t="shared" ref="U22:U39" si="23">ROUND(T22/G22,2)</f>
        <v>0.86</v>
      </c>
      <c r="V22" s="363"/>
      <c r="W22" s="329">
        <f t="shared" si="5"/>
        <v>6.92</v>
      </c>
      <c r="X22" s="330">
        <f t="shared" si="19"/>
        <v>27.92</v>
      </c>
      <c r="Y22" s="333"/>
      <c r="Z22" s="334">
        <f t="shared" si="6"/>
        <v>3672.08</v>
      </c>
      <c r="AA22" s="335">
        <f t="shared" si="7"/>
        <v>0.01</v>
      </c>
      <c r="AB22" s="336">
        <f t="shared" si="8"/>
        <v>12261.026666666667</v>
      </c>
      <c r="AC22" s="337">
        <f t="shared" si="9"/>
        <v>12401.026666666667</v>
      </c>
      <c r="AD22" s="162">
        <v>3</v>
      </c>
      <c r="AE22" s="366"/>
      <c r="AF22" s="331">
        <f t="shared" si="10"/>
        <v>0.33</v>
      </c>
      <c r="AG22" s="332">
        <f t="shared" si="11"/>
        <v>0</v>
      </c>
      <c r="AI22" s="214"/>
    </row>
    <row r="23" spans="1:35" ht="15" x14ac:dyDescent="0.25">
      <c r="A23" s="153">
        <v>4</v>
      </c>
      <c r="B23" s="100">
        <f t="shared" si="12"/>
        <v>0</v>
      </c>
      <c r="C23" s="93">
        <f t="shared" si="13"/>
        <v>50</v>
      </c>
      <c r="D23" s="69"/>
      <c r="E23" s="100">
        <f t="shared" si="14"/>
        <v>0</v>
      </c>
      <c r="F23" s="98">
        <f t="shared" ref="F23:F39" si="24">F22+E23</f>
        <v>70</v>
      </c>
      <c r="G23" s="93">
        <f t="shared" si="15"/>
        <v>210</v>
      </c>
      <c r="H23" s="11"/>
      <c r="I23" s="7">
        <f t="shared" si="16"/>
        <v>1</v>
      </c>
      <c r="J23" s="103">
        <f t="shared" si="0"/>
        <v>0.01</v>
      </c>
      <c r="K23" s="8">
        <f t="shared" si="20"/>
        <v>0.04</v>
      </c>
      <c r="L23" s="105"/>
      <c r="M23" s="150">
        <f t="shared" si="1"/>
        <v>20</v>
      </c>
      <c r="N23" s="293">
        <f t="shared" si="2"/>
        <v>5.4054054054054057E-3</v>
      </c>
      <c r="O23" s="147">
        <f t="shared" si="3"/>
        <v>0.4</v>
      </c>
      <c r="P23" s="200">
        <f t="shared" si="17"/>
        <v>42</v>
      </c>
      <c r="Q23" s="210">
        <f t="shared" si="4"/>
        <v>1.1351351351351352E-2</v>
      </c>
      <c r="R23" s="109">
        <f t="shared" si="21"/>
        <v>105</v>
      </c>
      <c r="S23" s="110">
        <f t="shared" si="22"/>
        <v>0.5</v>
      </c>
      <c r="T23" s="116">
        <f t="shared" si="18"/>
        <v>155</v>
      </c>
      <c r="U23" s="117">
        <f t="shared" si="23"/>
        <v>0.74</v>
      </c>
      <c r="V23" s="363"/>
      <c r="W23" s="329">
        <f t="shared" si="5"/>
        <v>9.23</v>
      </c>
      <c r="X23" s="330">
        <f t="shared" si="19"/>
        <v>51.23</v>
      </c>
      <c r="Y23" s="333"/>
      <c r="Z23" s="334">
        <f t="shared" si="6"/>
        <v>3648.77</v>
      </c>
      <c r="AA23" s="335">
        <f t="shared" si="7"/>
        <v>0.01</v>
      </c>
      <c r="AB23" s="336">
        <f t="shared" si="8"/>
        <v>9142.6924999999992</v>
      </c>
      <c r="AC23" s="337">
        <f t="shared" si="9"/>
        <v>9352.6924999999992</v>
      </c>
      <c r="AD23" s="162">
        <v>4</v>
      </c>
      <c r="AE23" s="366"/>
      <c r="AF23" s="331">
        <f t="shared" si="10"/>
        <v>0.22</v>
      </c>
      <c r="AG23" s="332">
        <f t="shared" si="11"/>
        <v>0</v>
      </c>
      <c r="AI23" s="214"/>
    </row>
    <row r="24" spans="1:35" ht="15" x14ac:dyDescent="0.25">
      <c r="A24" s="153">
        <v>5</v>
      </c>
      <c r="B24" s="101">
        <f t="shared" si="12"/>
        <v>0</v>
      </c>
      <c r="C24" s="95">
        <f t="shared" si="13"/>
        <v>50</v>
      </c>
      <c r="D24" s="9"/>
      <c r="E24" s="101">
        <f t="shared" si="14"/>
        <v>0</v>
      </c>
      <c r="F24" s="94">
        <f t="shared" si="24"/>
        <v>70</v>
      </c>
      <c r="G24" s="95">
        <f t="shared" si="15"/>
        <v>280</v>
      </c>
      <c r="H24" s="9"/>
      <c r="I24" s="12">
        <f t="shared" si="16"/>
        <v>1</v>
      </c>
      <c r="J24" s="13">
        <f t="shared" si="0"/>
        <v>0.01</v>
      </c>
      <c r="K24" s="14">
        <f t="shared" si="20"/>
        <v>0.05</v>
      </c>
      <c r="L24" s="105"/>
      <c r="M24" s="151">
        <f t="shared" si="1"/>
        <v>25</v>
      </c>
      <c r="N24" s="294">
        <f t="shared" si="2"/>
        <v>6.7567567567567571E-3</v>
      </c>
      <c r="O24" s="148">
        <f t="shared" si="3"/>
        <v>0.5</v>
      </c>
      <c r="P24" s="201">
        <f t="shared" si="17"/>
        <v>70</v>
      </c>
      <c r="Q24" s="209">
        <f t="shared" si="4"/>
        <v>1.891891891891892E-2</v>
      </c>
      <c r="R24" s="111">
        <f t="shared" si="21"/>
        <v>140</v>
      </c>
      <c r="S24" s="112">
        <f t="shared" si="22"/>
        <v>0.5</v>
      </c>
      <c r="T24" s="122">
        <f t="shared" si="18"/>
        <v>190</v>
      </c>
      <c r="U24" s="112">
        <f t="shared" si="23"/>
        <v>0.68</v>
      </c>
      <c r="V24" s="363"/>
      <c r="W24" s="338">
        <f t="shared" si="5"/>
        <v>11.54</v>
      </c>
      <c r="X24" s="339">
        <f t="shared" si="19"/>
        <v>81.540000000000006</v>
      </c>
      <c r="Y24" s="333"/>
      <c r="Z24" s="342">
        <f t="shared" si="6"/>
        <v>3618.46</v>
      </c>
      <c r="AA24" s="343">
        <f t="shared" si="7"/>
        <v>0.02</v>
      </c>
      <c r="AB24" s="344">
        <f t="shared" si="8"/>
        <v>7257.692</v>
      </c>
      <c r="AC24" s="345">
        <f t="shared" si="9"/>
        <v>7537.692</v>
      </c>
      <c r="AD24" s="162">
        <v>5</v>
      </c>
      <c r="AE24" s="366"/>
      <c r="AF24" s="340">
        <f t="shared" si="10"/>
        <v>0.16</v>
      </c>
      <c r="AG24" s="341">
        <f t="shared" si="11"/>
        <v>0</v>
      </c>
      <c r="AI24" s="214"/>
    </row>
    <row r="25" spans="1:35" ht="15" x14ac:dyDescent="0.25">
      <c r="A25" s="153">
        <v>6</v>
      </c>
      <c r="B25" s="100">
        <f t="shared" si="12"/>
        <v>0</v>
      </c>
      <c r="C25" s="93">
        <f t="shared" si="13"/>
        <v>50</v>
      </c>
      <c r="D25" s="69"/>
      <c r="E25" s="100">
        <f t="shared" si="14"/>
        <v>0</v>
      </c>
      <c r="F25" s="98">
        <f t="shared" si="24"/>
        <v>70</v>
      </c>
      <c r="G25" s="93">
        <f t="shared" si="15"/>
        <v>350</v>
      </c>
      <c r="H25" s="11"/>
      <c r="I25" s="7">
        <f t="shared" si="16"/>
        <v>1</v>
      </c>
      <c r="J25" s="103">
        <f t="shared" si="0"/>
        <v>0.01</v>
      </c>
      <c r="K25" s="8">
        <f t="shared" si="20"/>
        <v>6.0000000000000005E-2</v>
      </c>
      <c r="L25" s="105"/>
      <c r="M25" s="150">
        <f t="shared" si="1"/>
        <v>30</v>
      </c>
      <c r="N25" s="293">
        <f t="shared" si="2"/>
        <v>8.1081081081081086E-3</v>
      </c>
      <c r="O25" s="147">
        <f t="shared" si="3"/>
        <v>0.6</v>
      </c>
      <c r="P25" s="200">
        <f t="shared" si="17"/>
        <v>105</v>
      </c>
      <c r="Q25" s="210">
        <f t="shared" si="4"/>
        <v>2.837837837837838E-2</v>
      </c>
      <c r="R25" s="109">
        <f t="shared" si="21"/>
        <v>175</v>
      </c>
      <c r="S25" s="110">
        <f t="shared" si="22"/>
        <v>0.5</v>
      </c>
      <c r="T25" s="116">
        <f t="shared" si="18"/>
        <v>225</v>
      </c>
      <c r="U25" s="117">
        <f t="shared" si="23"/>
        <v>0.64</v>
      </c>
      <c r="V25" s="363"/>
      <c r="W25" s="329">
        <f t="shared" si="5"/>
        <v>13.84</v>
      </c>
      <c r="X25" s="330">
        <f t="shared" si="19"/>
        <v>118.84</v>
      </c>
      <c r="Y25" s="333"/>
      <c r="Z25" s="334">
        <f t="shared" si="6"/>
        <v>3581.16</v>
      </c>
      <c r="AA25" s="335">
        <f t="shared" si="7"/>
        <v>0.03</v>
      </c>
      <c r="AB25" s="336">
        <f t="shared" si="8"/>
        <v>5989.3600000000006</v>
      </c>
      <c r="AC25" s="337">
        <f t="shared" si="9"/>
        <v>6339.3600000000006</v>
      </c>
      <c r="AD25" s="162">
        <v>6</v>
      </c>
      <c r="AE25" s="366"/>
      <c r="AF25" s="331">
        <f t="shared" si="10"/>
        <v>0.13</v>
      </c>
      <c r="AG25" s="332">
        <f t="shared" si="11"/>
        <v>0</v>
      </c>
      <c r="AI25" s="214"/>
    </row>
    <row r="26" spans="1:35" ht="15" x14ac:dyDescent="0.25">
      <c r="A26" s="153">
        <v>7</v>
      </c>
      <c r="B26" s="100">
        <f t="shared" si="12"/>
        <v>0</v>
      </c>
      <c r="C26" s="93">
        <f t="shared" si="13"/>
        <v>50</v>
      </c>
      <c r="D26" s="69"/>
      <c r="E26" s="100">
        <f t="shared" si="14"/>
        <v>0</v>
      </c>
      <c r="F26" s="98">
        <f t="shared" si="24"/>
        <v>70</v>
      </c>
      <c r="G26" s="93">
        <f t="shared" si="15"/>
        <v>420</v>
      </c>
      <c r="H26" s="11"/>
      <c r="I26" s="7">
        <f t="shared" si="16"/>
        <v>10</v>
      </c>
      <c r="J26" s="103">
        <f t="shared" si="0"/>
        <v>0.1</v>
      </c>
      <c r="K26" s="8">
        <f t="shared" si="20"/>
        <v>0.16</v>
      </c>
      <c r="L26" s="105"/>
      <c r="M26" s="150">
        <f t="shared" si="1"/>
        <v>80</v>
      </c>
      <c r="N26" s="293">
        <f t="shared" si="2"/>
        <v>2.1621621621621623E-2</v>
      </c>
      <c r="O26" s="147">
        <f t="shared" si="3"/>
        <v>1.6</v>
      </c>
      <c r="P26" s="200">
        <f t="shared" si="17"/>
        <v>147</v>
      </c>
      <c r="Q26" s="210">
        <f t="shared" si="4"/>
        <v>3.9729729729729726E-2</v>
      </c>
      <c r="R26" s="109">
        <f t="shared" si="21"/>
        <v>92</v>
      </c>
      <c r="S26" s="110">
        <f t="shared" si="22"/>
        <v>0.22</v>
      </c>
      <c r="T26" s="116">
        <f t="shared" si="18"/>
        <v>142</v>
      </c>
      <c r="U26" s="117">
        <f t="shared" si="23"/>
        <v>0.34</v>
      </c>
      <c r="V26" s="363"/>
      <c r="W26" s="329">
        <f t="shared" si="5"/>
        <v>36.92</v>
      </c>
      <c r="X26" s="330">
        <f t="shared" si="19"/>
        <v>183.92</v>
      </c>
      <c r="Y26" s="333"/>
      <c r="Z26" s="334">
        <f t="shared" si="6"/>
        <v>3516.08</v>
      </c>
      <c r="AA26" s="335">
        <f t="shared" si="7"/>
        <v>0.05</v>
      </c>
      <c r="AB26" s="336">
        <f t="shared" si="8"/>
        <v>2218.3174999999997</v>
      </c>
      <c r="AC26" s="337">
        <f t="shared" si="9"/>
        <v>2638.3174999999997</v>
      </c>
      <c r="AD26" s="162">
        <v>7</v>
      </c>
      <c r="AE26" s="366"/>
      <c r="AF26" s="331">
        <f t="shared" si="10"/>
        <v>0.25</v>
      </c>
      <c r="AG26" s="332">
        <f t="shared" si="11"/>
        <v>0.01</v>
      </c>
      <c r="AI26" s="375">
        <v>2</v>
      </c>
    </row>
    <row r="27" spans="1:35" ht="15" x14ac:dyDescent="0.25">
      <c r="A27" s="153">
        <v>8</v>
      </c>
      <c r="B27" s="100">
        <f t="shared" si="12"/>
        <v>0</v>
      </c>
      <c r="C27" s="93">
        <f t="shared" si="13"/>
        <v>50</v>
      </c>
      <c r="D27" s="69"/>
      <c r="E27" s="100">
        <f t="shared" si="14"/>
        <v>0</v>
      </c>
      <c r="F27" s="98">
        <f t="shared" si="24"/>
        <v>70</v>
      </c>
      <c r="G27" s="93">
        <f t="shared" si="15"/>
        <v>490</v>
      </c>
      <c r="H27" s="11"/>
      <c r="I27" s="7">
        <f t="shared" si="16"/>
        <v>10</v>
      </c>
      <c r="J27" s="103">
        <f t="shared" si="0"/>
        <v>1</v>
      </c>
      <c r="K27" s="8">
        <f t="shared" si="20"/>
        <v>1.1599999999999999</v>
      </c>
      <c r="L27" s="105"/>
      <c r="M27" s="150">
        <f t="shared" si="1"/>
        <v>580</v>
      </c>
      <c r="N27" s="293">
        <f t="shared" si="2"/>
        <v>0.15675675675675677</v>
      </c>
      <c r="O27" s="147">
        <f t="shared" si="3"/>
        <v>11.6</v>
      </c>
      <c r="P27" s="200">
        <f t="shared" si="17"/>
        <v>259</v>
      </c>
      <c r="Q27" s="210">
        <f t="shared" si="4"/>
        <v>7.0000000000000007E-2</v>
      </c>
      <c r="R27" s="109">
        <f t="shared" si="21"/>
        <v>22</v>
      </c>
      <c r="S27" s="110">
        <f t="shared" si="22"/>
        <v>0.04</v>
      </c>
      <c r="T27" s="116">
        <f t="shared" si="18"/>
        <v>72</v>
      </c>
      <c r="U27" s="117">
        <f t="shared" si="23"/>
        <v>0.15</v>
      </c>
      <c r="V27" s="363"/>
      <c r="W27" s="329">
        <f t="shared" si="5"/>
        <v>267.64</v>
      </c>
      <c r="X27" s="330">
        <f t="shared" si="19"/>
        <v>526.64</v>
      </c>
      <c r="Y27" s="333"/>
      <c r="Z27" s="334">
        <f t="shared" si="6"/>
        <v>3173.36</v>
      </c>
      <c r="AA27" s="335">
        <f t="shared" si="7"/>
        <v>0.14000000000000001</v>
      </c>
      <c r="AB27" s="336">
        <f t="shared" si="8"/>
        <v>294.33068965517242</v>
      </c>
      <c r="AC27" s="337">
        <f t="shared" si="9"/>
        <v>784.33068965517236</v>
      </c>
      <c r="AD27" s="162">
        <v>8</v>
      </c>
      <c r="AE27" s="366"/>
      <c r="AF27" s="331">
        <f t="shared" si="10"/>
        <v>1.03</v>
      </c>
      <c r="AG27" s="332">
        <f t="shared" si="11"/>
        <v>7.0000000000000007E-2</v>
      </c>
      <c r="AI27" s="375"/>
    </row>
    <row r="28" spans="1:35" ht="17.25" customHeight="1" x14ac:dyDescent="0.25">
      <c r="A28" s="153">
        <v>9</v>
      </c>
      <c r="B28" s="100">
        <f t="shared" si="12"/>
        <v>0</v>
      </c>
      <c r="C28" s="93">
        <f t="shared" si="13"/>
        <v>50</v>
      </c>
      <c r="D28" s="69"/>
      <c r="E28" s="100">
        <f t="shared" si="14"/>
        <v>0</v>
      </c>
      <c r="F28" s="98">
        <f t="shared" si="24"/>
        <v>70</v>
      </c>
      <c r="G28" s="93">
        <f t="shared" si="15"/>
        <v>560</v>
      </c>
      <c r="H28" s="11"/>
      <c r="I28" s="7">
        <f t="shared" si="16"/>
        <v>10</v>
      </c>
      <c r="J28" s="103">
        <f t="shared" si="0"/>
        <v>10</v>
      </c>
      <c r="K28" s="8">
        <f t="shared" si="20"/>
        <v>11.16</v>
      </c>
      <c r="L28" s="105"/>
      <c r="M28" s="150">
        <f t="shared" si="1"/>
        <v>5580</v>
      </c>
      <c r="N28" s="293">
        <f t="shared" si="2"/>
        <v>1.508108108108108</v>
      </c>
      <c r="O28" s="147">
        <f t="shared" si="3"/>
        <v>111.6</v>
      </c>
      <c r="P28" s="200">
        <f t="shared" si="17"/>
        <v>1071</v>
      </c>
      <c r="Q28" s="210">
        <f t="shared" si="4"/>
        <v>0.28945945945945944</v>
      </c>
      <c r="R28" s="109">
        <f t="shared" si="21"/>
        <v>10</v>
      </c>
      <c r="S28" s="110">
        <f t="shared" si="22"/>
        <v>0.02</v>
      </c>
      <c r="T28" s="116">
        <f t="shared" si="18"/>
        <v>60</v>
      </c>
      <c r="U28" s="117">
        <f t="shared" si="23"/>
        <v>0.11</v>
      </c>
      <c r="V28" s="363"/>
      <c r="W28" s="329">
        <f t="shared" si="5"/>
        <v>2574.84</v>
      </c>
      <c r="X28" s="330">
        <f t="shared" si="19"/>
        <v>3645.84</v>
      </c>
      <c r="Y28" s="333"/>
      <c r="Z28" s="334">
        <f t="shared" si="6"/>
        <v>54.16</v>
      </c>
      <c r="AA28" s="335">
        <f t="shared" si="7"/>
        <v>0.99</v>
      </c>
      <c r="AB28" s="336">
        <f t="shared" si="8"/>
        <v>21.250143369175628</v>
      </c>
      <c r="AC28" s="337">
        <f t="shared" si="9"/>
        <v>581.25014336917559</v>
      </c>
      <c r="AD28" s="162">
        <v>9</v>
      </c>
      <c r="AE28" s="366"/>
      <c r="AF28" s="331">
        <f t="shared" si="10"/>
        <v>2.4</v>
      </c>
      <c r="AG28" s="332">
        <f t="shared" si="11"/>
        <v>0.7</v>
      </c>
      <c r="AI28" s="169"/>
    </row>
    <row r="29" spans="1:35" ht="15" x14ac:dyDescent="0.25">
      <c r="A29" s="153">
        <v>10</v>
      </c>
      <c r="B29" s="101">
        <f t="shared" si="12"/>
        <v>0</v>
      </c>
      <c r="C29" s="95">
        <f t="shared" si="13"/>
        <v>50</v>
      </c>
      <c r="D29" s="9"/>
      <c r="E29" s="101">
        <f t="shared" si="14"/>
        <v>0</v>
      </c>
      <c r="F29" s="94">
        <f t="shared" si="24"/>
        <v>70</v>
      </c>
      <c r="G29" s="95">
        <f t="shared" si="15"/>
        <v>630</v>
      </c>
      <c r="H29" s="9"/>
      <c r="I29" s="12">
        <f t="shared" si="16"/>
        <v>10</v>
      </c>
      <c r="J29" s="13">
        <f t="shared" si="0"/>
        <v>10</v>
      </c>
      <c r="K29" s="14">
        <f t="shared" si="20"/>
        <v>21.16</v>
      </c>
      <c r="L29" s="105"/>
      <c r="M29" s="151">
        <f t="shared" si="1"/>
        <v>10580</v>
      </c>
      <c r="N29" s="294">
        <f t="shared" si="2"/>
        <v>2.8594594594594596</v>
      </c>
      <c r="O29" s="148">
        <f t="shared" si="3"/>
        <v>211.6</v>
      </c>
      <c r="P29" s="201">
        <f t="shared" si="17"/>
        <v>8883</v>
      </c>
      <c r="Q29" s="209">
        <f t="shared" si="4"/>
        <v>2.4008108108108108</v>
      </c>
      <c r="R29" s="111">
        <f t="shared" si="21"/>
        <v>42</v>
      </c>
      <c r="S29" s="112">
        <f t="shared" si="22"/>
        <v>7.0000000000000007E-2</v>
      </c>
      <c r="T29" s="122">
        <f t="shared" si="18"/>
        <v>92</v>
      </c>
      <c r="U29" s="112">
        <f t="shared" si="23"/>
        <v>0.15</v>
      </c>
      <c r="V29" s="363"/>
      <c r="W29" s="338">
        <f t="shared" si="5"/>
        <v>4882.04</v>
      </c>
      <c r="X29" s="339">
        <f t="shared" si="19"/>
        <v>13765.04</v>
      </c>
      <c r="Y29" s="333"/>
      <c r="Z29" s="342">
        <f t="shared" si="6"/>
        <v>-10065.040000000001</v>
      </c>
      <c r="AA29" s="343">
        <f t="shared" si="7"/>
        <v>3.72</v>
      </c>
      <c r="AB29" s="344">
        <f t="shared" si="8"/>
        <v>0</v>
      </c>
      <c r="AC29" s="345">
        <f t="shared" si="9"/>
        <v>0</v>
      </c>
      <c r="AD29" s="162">
        <v>10</v>
      </c>
      <c r="AE29" s="366"/>
      <c r="AF29" s="340">
        <f t="shared" si="10"/>
        <v>0.55000000000000004</v>
      </c>
      <c r="AG29" s="341">
        <f t="shared" si="11"/>
        <v>1.32</v>
      </c>
    </row>
    <row r="30" spans="1:35" ht="15" x14ac:dyDescent="0.25">
      <c r="A30" s="153">
        <v>11</v>
      </c>
      <c r="B30" s="100">
        <f t="shared" si="12"/>
        <v>0</v>
      </c>
      <c r="C30" s="93">
        <f t="shared" si="13"/>
        <v>50</v>
      </c>
      <c r="D30" s="69"/>
      <c r="E30" s="100">
        <f t="shared" si="14"/>
        <v>0</v>
      </c>
      <c r="F30" s="98">
        <f t="shared" si="24"/>
        <v>70</v>
      </c>
      <c r="G30" s="93">
        <f t="shared" si="15"/>
        <v>700</v>
      </c>
      <c r="H30" s="11"/>
      <c r="I30" s="7">
        <f t="shared" si="16"/>
        <v>10</v>
      </c>
      <c r="J30" s="103">
        <f t="shared" si="0"/>
        <v>10</v>
      </c>
      <c r="K30" s="8">
        <f t="shared" si="20"/>
        <v>31.16</v>
      </c>
      <c r="L30" s="105"/>
      <c r="M30" s="150">
        <f t="shared" si="1"/>
        <v>15580</v>
      </c>
      <c r="N30" s="293">
        <f t="shared" si="2"/>
        <v>4.2108108108108109</v>
      </c>
      <c r="O30" s="147">
        <f t="shared" si="3"/>
        <v>311.60000000000002</v>
      </c>
      <c r="P30" s="200">
        <f t="shared" si="17"/>
        <v>23695</v>
      </c>
      <c r="Q30" s="210">
        <f t="shared" si="4"/>
        <v>6.404054054054054</v>
      </c>
      <c r="R30" s="109">
        <f t="shared" si="21"/>
        <v>76</v>
      </c>
      <c r="S30" s="110">
        <f t="shared" si="22"/>
        <v>0.11</v>
      </c>
      <c r="T30" s="116">
        <f t="shared" si="18"/>
        <v>126</v>
      </c>
      <c r="U30" s="117">
        <f t="shared" si="23"/>
        <v>0.18</v>
      </c>
      <c r="V30" s="363"/>
      <c r="W30" s="329">
        <f t="shared" si="5"/>
        <v>7189.24</v>
      </c>
      <c r="X30" s="330">
        <f t="shared" si="19"/>
        <v>30884.240000000002</v>
      </c>
      <c r="Y30" s="333"/>
      <c r="Z30" s="334">
        <f t="shared" si="6"/>
        <v>-27184.240000000002</v>
      </c>
      <c r="AA30" s="335">
        <f t="shared" si="7"/>
        <v>8.35</v>
      </c>
      <c r="AB30" s="336">
        <f t="shared" si="8"/>
        <v>0</v>
      </c>
      <c r="AC30" s="337">
        <f t="shared" si="9"/>
        <v>0</v>
      </c>
      <c r="AD30" s="162">
        <v>11</v>
      </c>
      <c r="AE30" s="366"/>
      <c r="AF30" s="331">
        <f t="shared" si="10"/>
        <v>0.3</v>
      </c>
      <c r="AG30" s="332">
        <f t="shared" si="11"/>
        <v>1.94</v>
      </c>
    </row>
    <row r="31" spans="1:35" ht="15" x14ac:dyDescent="0.25">
      <c r="A31" s="153">
        <v>12</v>
      </c>
      <c r="B31" s="100">
        <f t="shared" si="12"/>
        <v>0</v>
      </c>
      <c r="C31" s="93">
        <f t="shared" si="13"/>
        <v>50</v>
      </c>
      <c r="D31" s="69"/>
      <c r="E31" s="100">
        <f t="shared" si="14"/>
        <v>0</v>
      </c>
      <c r="F31" s="98">
        <f t="shared" si="24"/>
        <v>70</v>
      </c>
      <c r="G31" s="93">
        <f t="shared" si="15"/>
        <v>770</v>
      </c>
      <c r="H31" s="11"/>
      <c r="I31" s="7">
        <f t="shared" si="16"/>
        <v>10</v>
      </c>
      <c r="J31" s="103">
        <f t="shared" si="0"/>
        <v>10</v>
      </c>
      <c r="K31" s="8">
        <f t="shared" si="20"/>
        <v>41.16</v>
      </c>
      <c r="L31" s="105"/>
      <c r="M31" s="150">
        <f t="shared" si="1"/>
        <v>20580</v>
      </c>
      <c r="N31" s="293">
        <f t="shared" si="2"/>
        <v>5.5621621621621617</v>
      </c>
      <c r="O31" s="147">
        <f t="shared" si="3"/>
        <v>411.6</v>
      </c>
      <c r="P31" s="200">
        <f t="shared" si="17"/>
        <v>45507</v>
      </c>
      <c r="Q31" s="210">
        <f t="shared" si="4"/>
        <v>12.299189189189189</v>
      </c>
      <c r="R31" s="109">
        <f t="shared" si="21"/>
        <v>111</v>
      </c>
      <c r="S31" s="110">
        <f t="shared" si="22"/>
        <v>0.14000000000000001</v>
      </c>
      <c r="T31" s="116">
        <f t="shared" si="18"/>
        <v>161</v>
      </c>
      <c r="U31" s="117">
        <f t="shared" si="23"/>
        <v>0.21</v>
      </c>
      <c r="V31" s="363"/>
      <c r="W31" s="329">
        <f t="shared" si="5"/>
        <v>9496.44</v>
      </c>
      <c r="X31" s="330">
        <f t="shared" si="19"/>
        <v>55003.44</v>
      </c>
      <c r="Y31" s="333"/>
      <c r="Z31" s="334">
        <f t="shared" si="6"/>
        <v>-51303.44</v>
      </c>
      <c r="AA31" s="335">
        <f t="shared" si="7"/>
        <v>14.87</v>
      </c>
      <c r="AB31" s="336">
        <f t="shared" si="8"/>
        <v>0</v>
      </c>
      <c r="AC31" s="337">
        <f t="shared" si="9"/>
        <v>0</v>
      </c>
      <c r="AD31" s="162">
        <v>12</v>
      </c>
      <c r="AE31" s="366"/>
      <c r="AF31" s="331">
        <f t="shared" si="10"/>
        <v>0.21</v>
      </c>
      <c r="AG31" s="332">
        <f t="shared" si="11"/>
        <v>2.57</v>
      </c>
    </row>
    <row r="32" spans="1:35" ht="15" x14ac:dyDescent="0.25">
      <c r="A32" s="153">
        <v>13</v>
      </c>
      <c r="B32" s="100">
        <f t="shared" si="12"/>
        <v>0</v>
      </c>
      <c r="C32" s="93">
        <f t="shared" si="13"/>
        <v>50</v>
      </c>
      <c r="D32" s="69"/>
      <c r="E32" s="100">
        <f t="shared" si="14"/>
        <v>0</v>
      </c>
      <c r="F32" s="98">
        <f t="shared" si="24"/>
        <v>70</v>
      </c>
      <c r="G32" s="93">
        <f t="shared" si="15"/>
        <v>840</v>
      </c>
      <c r="H32" s="11"/>
      <c r="I32" s="7">
        <f t="shared" si="16"/>
        <v>10</v>
      </c>
      <c r="J32" s="103">
        <f t="shared" si="0"/>
        <v>10</v>
      </c>
      <c r="K32" s="8">
        <f t="shared" si="20"/>
        <v>51.16</v>
      </c>
      <c r="L32" s="105"/>
      <c r="M32" s="150">
        <f t="shared" si="1"/>
        <v>25580</v>
      </c>
      <c r="N32" s="293">
        <f t="shared" si="2"/>
        <v>6.9135135135135135</v>
      </c>
      <c r="O32" s="147">
        <f t="shared" si="3"/>
        <v>511.6</v>
      </c>
      <c r="P32" s="200">
        <f t="shared" si="17"/>
        <v>74319</v>
      </c>
      <c r="Q32" s="210">
        <f t="shared" si="4"/>
        <v>20.086216216216215</v>
      </c>
      <c r="R32" s="109">
        <f t="shared" si="21"/>
        <v>145</v>
      </c>
      <c r="S32" s="110">
        <f t="shared" si="22"/>
        <v>0.17</v>
      </c>
      <c r="T32" s="116">
        <f t="shared" si="18"/>
        <v>195</v>
      </c>
      <c r="U32" s="117">
        <f t="shared" si="23"/>
        <v>0.23</v>
      </c>
      <c r="V32" s="363"/>
      <c r="W32" s="329">
        <f t="shared" si="5"/>
        <v>11803.64</v>
      </c>
      <c r="X32" s="330">
        <f t="shared" si="19"/>
        <v>86122.64</v>
      </c>
      <c r="Y32" s="333"/>
      <c r="Z32" s="334">
        <f t="shared" si="6"/>
        <v>-82422.64</v>
      </c>
      <c r="AA32" s="335">
        <f t="shared" si="7"/>
        <v>23.28</v>
      </c>
      <c r="AB32" s="336">
        <f t="shared" si="8"/>
        <v>0</v>
      </c>
      <c r="AC32" s="337">
        <f t="shared" si="9"/>
        <v>0</v>
      </c>
      <c r="AD32" s="162">
        <v>13</v>
      </c>
      <c r="AE32" s="366"/>
      <c r="AF32" s="331">
        <f t="shared" si="10"/>
        <v>0.16</v>
      </c>
      <c r="AG32" s="332">
        <f t="shared" si="11"/>
        <v>3.19</v>
      </c>
    </row>
    <row r="33" spans="1:33" ht="15" x14ac:dyDescent="0.25">
      <c r="A33" s="153">
        <v>14</v>
      </c>
      <c r="B33" s="100">
        <f t="shared" si="12"/>
        <v>0</v>
      </c>
      <c r="C33" s="93">
        <f t="shared" si="13"/>
        <v>50</v>
      </c>
      <c r="D33" s="69"/>
      <c r="E33" s="100">
        <f t="shared" si="14"/>
        <v>0</v>
      </c>
      <c r="F33" s="98">
        <f t="shared" si="24"/>
        <v>70</v>
      </c>
      <c r="G33" s="93">
        <f t="shared" si="15"/>
        <v>910</v>
      </c>
      <c r="H33" s="11"/>
      <c r="I33" s="7">
        <f t="shared" si="16"/>
        <v>10</v>
      </c>
      <c r="J33" s="103">
        <f t="shared" si="0"/>
        <v>10</v>
      </c>
      <c r="K33" s="8">
        <f t="shared" si="20"/>
        <v>61.16</v>
      </c>
      <c r="L33" s="105"/>
      <c r="M33" s="150">
        <f t="shared" si="1"/>
        <v>30580</v>
      </c>
      <c r="N33" s="293">
        <f t="shared" si="2"/>
        <v>8.2648648648648653</v>
      </c>
      <c r="O33" s="147">
        <f t="shared" si="3"/>
        <v>611.6</v>
      </c>
      <c r="P33" s="200">
        <f t="shared" si="17"/>
        <v>110131</v>
      </c>
      <c r="Q33" s="210">
        <f t="shared" si="4"/>
        <v>29.765135135135136</v>
      </c>
      <c r="R33" s="109">
        <f t="shared" si="21"/>
        <v>180</v>
      </c>
      <c r="S33" s="110">
        <f t="shared" si="22"/>
        <v>0.2</v>
      </c>
      <c r="T33" s="116">
        <f t="shared" si="18"/>
        <v>230</v>
      </c>
      <c r="U33" s="117">
        <f t="shared" si="23"/>
        <v>0.25</v>
      </c>
      <c r="V33" s="363"/>
      <c r="W33" s="329">
        <f t="shared" si="5"/>
        <v>14110.84</v>
      </c>
      <c r="X33" s="330">
        <f t="shared" si="19"/>
        <v>124241.84</v>
      </c>
      <c r="Y33" s="333"/>
      <c r="Z33" s="334">
        <f t="shared" si="6"/>
        <v>-120541.84</v>
      </c>
      <c r="AA33" s="335">
        <f t="shared" si="7"/>
        <v>33.58</v>
      </c>
      <c r="AB33" s="336">
        <f t="shared" si="8"/>
        <v>0</v>
      </c>
      <c r="AC33" s="337">
        <f t="shared" si="9"/>
        <v>0</v>
      </c>
      <c r="AD33" s="162">
        <v>14</v>
      </c>
      <c r="AE33" s="366"/>
      <c r="AF33" s="331">
        <f t="shared" si="10"/>
        <v>0.13</v>
      </c>
      <c r="AG33" s="332">
        <f t="shared" si="11"/>
        <v>3.81</v>
      </c>
    </row>
    <row r="34" spans="1:33" ht="15" x14ac:dyDescent="0.25">
      <c r="A34" s="153">
        <v>15</v>
      </c>
      <c r="B34" s="101">
        <f t="shared" si="12"/>
        <v>0</v>
      </c>
      <c r="C34" s="95">
        <f t="shared" si="13"/>
        <v>50</v>
      </c>
      <c r="D34" s="9"/>
      <c r="E34" s="101">
        <f t="shared" si="14"/>
        <v>0</v>
      </c>
      <c r="F34" s="94">
        <f t="shared" si="24"/>
        <v>70</v>
      </c>
      <c r="G34" s="95">
        <f t="shared" si="15"/>
        <v>980</v>
      </c>
      <c r="H34" s="9"/>
      <c r="I34" s="12">
        <f t="shared" si="16"/>
        <v>10</v>
      </c>
      <c r="J34" s="13">
        <f t="shared" si="0"/>
        <v>10</v>
      </c>
      <c r="K34" s="14">
        <f t="shared" si="20"/>
        <v>71.16</v>
      </c>
      <c r="L34" s="105"/>
      <c r="M34" s="151">
        <f t="shared" si="1"/>
        <v>35580</v>
      </c>
      <c r="N34" s="294">
        <f t="shared" si="2"/>
        <v>9.6162162162162161</v>
      </c>
      <c r="O34" s="148">
        <f t="shared" si="3"/>
        <v>711.6</v>
      </c>
      <c r="P34" s="201">
        <f t="shared" si="17"/>
        <v>152943</v>
      </c>
      <c r="Q34" s="209">
        <f t="shared" si="4"/>
        <v>41.335945945945944</v>
      </c>
      <c r="R34" s="111">
        <f t="shared" si="21"/>
        <v>215</v>
      </c>
      <c r="S34" s="112">
        <f t="shared" si="22"/>
        <v>0.22</v>
      </c>
      <c r="T34" s="120">
        <f t="shared" si="18"/>
        <v>265</v>
      </c>
      <c r="U34" s="121">
        <f t="shared" si="23"/>
        <v>0.27</v>
      </c>
      <c r="V34" s="363"/>
      <c r="W34" s="338">
        <f t="shared" si="5"/>
        <v>16418.04</v>
      </c>
      <c r="X34" s="339">
        <f t="shared" si="19"/>
        <v>169361.04</v>
      </c>
      <c r="Y34" s="333"/>
      <c r="Z34" s="342">
        <f t="shared" si="6"/>
        <v>-165661.04</v>
      </c>
      <c r="AA34" s="343">
        <f t="shared" si="7"/>
        <v>45.77</v>
      </c>
      <c r="AB34" s="344">
        <f t="shared" si="8"/>
        <v>0</v>
      </c>
      <c r="AC34" s="345">
        <f t="shared" si="9"/>
        <v>0</v>
      </c>
      <c r="AD34" s="162">
        <v>15</v>
      </c>
      <c r="AE34" s="366"/>
      <c r="AF34" s="340">
        <f t="shared" si="10"/>
        <v>0.11</v>
      </c>
      <c r="AG34" s="341">
        <f t="shared" si="11"/>
        <v>4.4400000000000004</v>
      </c>
    </row>
    <row r="35" spans="1:33" ht="15" x14ac:dyDescent="0.25">
      <c r="A35" s="153">
        <v>16</v>
      </c>
      <c r="B35" s="100">
        <f t="shared" si="12"/>
        <v>0</v>
      </c>
      <c r="C35" s="93">
        <f t="shared" si="13"/>
        <v>50</v>
      </c>
      <c r="D35" s="69"/>
      <c r="E35" s="100">
        <f t="shared" si="14"/>
        <v>0</v>
      </c>
      <c r="F35" s="98">
        <f t="shared" si="24"/>
        <v>70</v>
      </c>
      <c r="G35" s="93">
        <f t="shared" si="15"/>
        <v>1050</v>
      </c>
      <c r="H35" s="11"/>
      <c r="I35" s="7">
        <f t="shared" si="16"/>
        <v>10</v>
      </c>
      <c r="J35" s="103">
        <f t="shared" si="0"/>
        <v>10</v>
      </c>
      <c r="K35" s="8">
        <f t="shared" si="20"/>
        <v>81.16</v>
      </c>
      <c r="L35" s="105"/>
      <c r="M35" s="150">
        <f t="shared" si="1"/>
        <v>40580</v>
      </c>
      <c r="N35" s="293">
        <f t="shared" si="2"/>
        <v>10.967567567567567</v>
      </c>
      <c r="O35" s="147">
        <f t="shared" si="3"/>
        <v>811.6</v>
      </c>
      <c r="P35" s="200">
        <f t="shared" si="17"/>
        <v>202755</v>
      </c>
      <c r="Q35" s="210">
        <f t="shared" si="4"/>
        <v>54.798648648648651</v>
      </c>
      <c r="R35" s="109">
        <f t="shared" si="21"/>
        <v>250</v>
      </c>
      <c r="S35" s="110">
        <f t="shared" si="22"/>
        <v>0.24</v>
      </c>
      <c r="T35" s="116">
        <f t="shared" si="18"/>
        <v>300</v>
      </c>
      <c r="U35" s="117">
        <f t="shared" si="23"/>
        <v>0.28999999999999998</v>
      </c>
      <c r="V35" s="363"/>
      <c r="W35" s="329">
        <f t="shared" si="5"/>
        <v>18725.240000000002</v>
      </c>
      <c r="X35" s="330">
        <f t="shared" si="19"/>
        <v>221480.24</v>
      </c>
      <c r="Y35" s="333"/>
      <c r="Z35" s="334">
        <f t="shared" si="6"/>
        <v>-217780.24</v>
      </c>
      <c r="AA35" s="335">
        <f t="shared" si="7"/>
        <v>59.86</v>
      </c>
      <c r="AB35" s="336">
        <f t="shared" si="8"/>
        <v>0</v>
      </c>
      <c r="AC35" s="337">
        <f t="shared" si="9"/>
        <v>0</v>
      </c>
      <c r="AD35" s="162">
        <v>16</v>
      </c>
      <c r="AE35" s="366"/>
      <c r="AF35" s="331">
        <f t="shared" si="10"/>
        <v>0.09</v>
      </c>
      <c r="AG35" s="332">
        <f t="shared" si="11"/>
        <v>5.0599999999999996</v>
      </c>
    </row>
    <row r="36" spans="1:33" ht="15" x14ac:dyDescent="0.25">
      <c r="A36" s="153">
        <v>17</v>
      </c>
      <c r="B36" s="100">
        <f t="shared" si="12"/>
        <v>0</v>
      </c>
      <c r="C36" s="93">
        <f t="shared" si="13"/>
        <v>50</v>
      </c>
      <c r="D36" s="69"/>
      <c r="E36" s="100">
        <f t="shared" si="14"/>
        <v>0</v>
      </c>
      <c r="F36" s="98">
        <f t="shared" si="24"/>
        <v>70</v>
      </c>
      <c r="G36" s="93">
        <f t="shared" si="15"/>
        <v>1120</v>
      </c>
      <c r="H36" s="11"/>
      <c r="I36" s="7">
        <f t="shared" si="16"/>
        <v>10</v>
      </c>
      <c r="J36" s="103">
        <f t="shared" si="0"/>
        <v>10</v>
      </c>
      <c r="K36" s="8">
        <f t="shared" si="20"/>
        <v>91.16</v>
      </c>
      <c r="L36" s="105"/>
      <c r="M36" s="150">
        <f t="shared" si="1"/>
        <v>45580</v>
      </c>
      <c r="N36" s="293">
        <f t="shared" si="2"/>
        <v>12.31891891891892</v>
      </c>
      <c r="O36" s="147">
        <f t="shared" si="3"/>
        <v>911.6</v>
      </c>
      <c r="P36" s="200">
        <f t="shared" si="17"/>
        <v>259567</v>
      </c>
      <c r="Q36" s="210">
        <f t="shared" si="4"/>
        <v>70.153243243243239</v>
      </c>
      <c r="R36" s="109">
        <f t="shared" si="21"/>
        <v>285</v>
      </c>
      <c r="S36" s="110">
        <f t="shared" si="22"/>
        <v>0.25</v>
      </c>
      <c r="T36" s="116">
        <f t="shared" si="18"/>
        <v>335</v>
      </c>
      <c r="U36" s="117">
        <f t="shared" si="23"/>
        <v>0.3</v>
      </c>
      <c r="V36" s="363"/>
      <c r="W36" s="329">
        <f t="shared" si="5"/>
        <v>21032.44</v>
      </c>
      <c r="X36" s="330">
        <f t="shared" si="19"/>
        <v>280599.44</v>
      </c>
      <c r="Y36" s="333"/>
      <c r="Z36" s="334">
        <f t="shared" si="6"/>
        <v>-276899.44</v>
      </c>
      <c r="AA36" s="335">
        <f t="shared" si="7"/>
        <v>75.84</v>
      </c>
      <c r="AB36" s="336">
        <f t="shared" si="8"/>
        <v>0</v>
      </c>
      <c r="AC36" s="337">
        <f t="shared" si="9"/>
        <v>0</v>
      </c>
      <c r="AD36" s="162">
        <v>17</v>
      </c>
      <c r="AE36" s="366"/>
      <c r="AF36" s="331">
        <f t="shared" si="10"/>
        <v>0.08</v>
      </c>
      <c r="AG36" s="332">
        <f t="shared" si="11"/>
        <v>5.68</v>
      </c>
    </row>
    <row r="37" spans="1:33" ht="15" x14ac:dyDescent="0.25">
      <c r="A37" s="153">
        <v>18</v>
      </c>
      <c r="B37" s="100">
        <f t="shared" si="12"/>
        <v>0</v>
      </c>
      <c r="C37" s="93">
        <f t="shared" si="13"/>
        <v>50</v>
      </c>
      <c r="D37" s="69"/>
      <c r="E37" s="100">
        <f t="shared" si="14"/>
        <v>0</v>
      </c>
      <c r="F37" s="98">
        <f t="shared" si="24"/>
        <v>70</v>
      </c>
      <c r="G37" s="93">
        <f t="shared" si="15"/>
        <v>1190</v>
      </c>
      <c r="H37" s="11"/>
      <c r="I37" s="7">
        <f t="shared" si="16"/>
        <v>10</v>
      </c>
      <c r="J37" s="103">
        <f t="shared" si="0"/>
        <v>10</v>
      </c>
      <c r="K37" s="8">
        <f t="shared" si="20"/>
        <v>101.16</v>
      </c>
      <c r="L37" s="105"/>
      <c r="M37" s="150">
        <f t="shared" si="1"/>
        <v>50580</v>
      </c>
      <c r="N37" s="293">
        <f t="shared" si="2"/>
        <v>13.670270270270271</v>
      </c>
      <c r="O37" s="147">
        <f t="shared" si="3"/>
        <v>1011.6</v>
      </c>
      <c r="P37" s="200">
        <f t="shared" si="17"/>
        <v>323379</v>
      </c>
      <c r="Q37" s="210">
        <f t="shared" si="4"/>
        <v>87.399729729729728</v>
      </c>
      <c r="R37" s="109">
        <f t="shared" si="21"/>
        <v>320</v>
      </c>
      <c r="S37" s="110">
        <f t="shared" si="22"/>
        <v>0.27</v>
      </c>
      <c r="T37" s="116">
        <f t="shared" si="18"/>
        <v>370</v>
      </c>
      <c r="U37" s="117">
        <f t="shared" si="23"/>
        <v>0.31</v>
      </c>
      <c r="V37" s="363"/>
      <c r="W37" s="329">
        <f t="shared" si="5"/>
        <v>23339.64</v>
      </c>
      <c r="X37" s="330">
        <f t="shared" si="19"/>
        <v>346718.64</v>
      </c>
      <c r="Y37" s="333"/>
      <c r="Z37" s="334">
        <f t="shared" si="6"/>
        <v>-343018.64</v>
      </c>
      <c r="AA37" s="335">
        <f t="shared" si="7"/>
        <v>93.71</v>
      </c>
      <c r="AB37" s="336">
        <f t="shared" si="8"/>
        <v>0</v>
      </c>
      <c r="AC37" s="337">
        <f t="shared" si="9"/>
        <v>0</v>
      </c>
      <c r="AD37" s="162">
        <v>18</v>
      </c>
      <c r="AE37" s="366"/>
      <c r="AF37" s="331">
        <f t="shared" si="10"/>
        <v>7.0000000000000007E-2</v>
      </c>
      <c r="AG37" s="332">
        <f t="shared" si="11"/>
        <v>6.31</v>
      </c>
    </row>
    <row r="38" spans="1:33" ht="15" x14ac:dyDescent="0.25">
      <c r="A38" s="153">
        <v>19</v>
      </c>
      <c r="B38" s="100">
        <f t="shared" si="12"/>
        <v>0</v>
      </c>
      <c r="C38" s="93">
        <f t="shared" si="13"/>
        <v>50</v>
      </c>
      <c r="D38" s="69"/>
      <c r="E38" s="100">
        <f t="shared" si="14"/>
        <v>0</v>
      </c>
      <c r="F38" s="98">
        <f t="shared" si="24"/>
        <v>70</v>
      </c>
      <c r="G38" s="93">
        <f t="shared" si="15"/>
        <v>1260</v>
      </c>
      <c r="H38" s="11"/>
      <c r="I38" s="7">
        <f t="shared" si="16"/>
        <v>10</v>
      </c>
      <c r="J38" s="103">
        <f t="shared" si="0"/>
        <v>10</v>
      </c>
      <c r="K38" s="8">
        <f t="shared" si="20"/>
        <v>111.16</v>
      </c>
      <c r="L38" s="105"/>
      <c r="M38" s="150">
        <f t="shared" si="1"/>
        <v>55580</v>
      </c>
      <c r="N38" s="293">
        <f t="shared" si="2"/>
        <v>15.021621621621621</v>
      </c>
      <c r="O38" s="147">
        <f t="shared" si="3"/>
        <v>1111.5999999999999</v>
      </c>
      <c r="P38" s="200">
        <f t="shared" si="17"/>
        <v>394191</v>
      </c>
      <c r="Q38" s="210">
        <f t="shared" si="4"/>
        <v>106.5381081081081</v>
      </c>
      <c r="R38" s="109">
        <f t="shared" si="21"/>
        <v>355</v>
      </c>
      <c r="S38" s="110">
        <f t="shared" si="22"/>
        <v>0.28000000000000003</v>
      </c>
      <c r="T38" s="116">
        <f t="shared" si="18"/>
        <v>405</v>
      </c>
      <c r="U38" s="117">
        <f t="shared" si="23"/>
        <v>0.32</v>
      </c>
      <c r="V38" s="363"/>
      <c r="W38" s="329">
        <f t="shared" si="5"/>
        <v>25646.84</v>
      </c>
      <c r="X38" s="330">
        <f t="shared" si="19"/>
        <v>419837.84</v>
      </c>
      <c r="Y38" s="333"/>
      <c r="Z38" s="334">
        <f t="shared" si="6"/>
        <v>-416137.84</v>
      </c>
      <c r="AA38" s="335">
        <f t="shared" si="7"/>
        <v>113.47</v>
      </c>
      <c r="AB38" s="336">
        <f t="shared" si="8"/>
        <v>0</v>
      </c>
      <c r="AC38" s="337">
        <f t="shared" si="9"/>
        <v>0</v>
      </c>
      <c r="AD38" s="162">
        <v>19</v>
      </c>
      <c r="AE38" s="366"/>
      <c r="AF38" s="331">
        <f t="shared" si="10"/>
        <v>7.0000000000000007E-2</v>
      </c>
      <c r="AG38" s="332">
        <f t="shared" si="11"/>
        <v>6.93</v>
      </c>
    </row>
    <row r="39" spans="1:33" ht="15.75" thickBot="1" x14ac:dyDescent="0.3">
      <c r="A39" s="154">
        <v>20</v>
      </c>
      <c r="B39" s="102">
        <f t="shared" si="12"/>
        <v>0</v>
      </c>
      <c r="C39" s="96">
        <f t="shared" si="13"/>
        <v>50</v>
      </c>
      <c r="D39" s="72"/>
      <c r="E39" s="102">
        <f t="shared" si="14"/>
        <v>0</v>
      </c>
      <c r="F39" s="99">
        <f t="shared" si="24"/>
        <v>70</v>
      </c>
      <c r="G39" s="96">
        <f t="shared" si="15"/>
        <v>1330</v>
      </c>
      <c r="H39" s="20"/>
      <c r="I39" s="16">
        <f t="shared" si="16"/>
        <v>10</v>
      </c>
      <c r="J39" s="104">
        <f t="shared" si="0"/>
        <v>10</v>
      </c>
      <c r="K39" s="17">
        <f t="shared" si="20"/>
        <v>121.16</v>
      </c>
      <c r="L39" s="105"/>
      <c r="M39" s="152">
        <f t="shared" si="1"/>
        <v>60580</v>
      </c>
      <c r="N39" s="295">
        <f t="shared" si="2"/>
        <v>16.372972972972974</v>
      </c>
      <c r="O39" s="149">
        <f t="shared" si="3"/>
        <v>1211.5999999999999</v>
      </c>
      <c r="P39" s="199">
        <f t="shared" si="17"/>
        <v>472003</v>
      </c>
      <c r="Q39" s="211">
        <f t="shared" si="4"/>
        <v>127.56837837837838</v>
      </c>
      <c r="R39" s="113">
        <f t="shared" si="21"/>
        <v>390</v>
      </c>
      <c r="S39" s="114">
        <f t="shared" si="22"/>
        <v>0.28999999999999998</v>
      </c>
      <c r="T39" s="118">
        <f t="shared" si="18"/>
        <v>440</v>
      </c>
      <c r="U39" s="119">
        <f t="shared" si="23"/>
        <v>0.33</v>
      </c>
      <c r="V39" s="363"/>
      <c r="W39" s="346">
        <f t="shared" si="5"/>
        <v>27954.04</v>
      </c>
      <c r="X39" s="347">
        <f t="shared" si="19"/>
        <v>499957.04</v>
      </c>
      <c r="Y39" s="333"/>
      <c r="Z39" s="350">
        <f t="shared" si="6"/>
        <v>-496257.04</v>
      </c>
      <c r="AA39" s="351">
        <f t="shared" si="7"/>
        <v>135.12</v>
      </c>
      <c r="AB39" s="352">
        <f t="shared" si="8"/>
        <v>0</v>
      </c>
      <c r="AC39" s="353">
        <f t="shared" si="9"/>
        <v>0</v>
      </c>
      <c r="AD39" s="163">
        <v>20</v>
      </c>
      <c r="AE39" s="366"/>
      <c r="AF39" s="348">
        <f t="shared" si="10"/>
        <v>0.06</v>
      </c>
      <c r="AG39" s="349">
        <f t="shared" si="11"/>
        <v>7.56</v>
      </c>
    </row>
    <row r="40" spans="1:33" ht="4.5" customHeight="1" x14ac:dyDescent="0.2"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363"/>
      <c r="W40" s="363"/>
      <c r="X40" s="363"/>
      <c r="Y40" s="105"/>
      <c r="Z40" s="105"/>
      <c r="AA40" s="105"/>
      <c r="AB40" s="105"/>
      <c r="AC40" s="105"/>
      <c r="AD40" s="105"/>
      <c r="AE40" s="363"/>
      <c r="AF40" s="363"/>
      <c r="AG40" s="363"/>
    </row>
    <row r="43" spans="1:33" ht="26.25" x14ac:dyDescent="0.4">
      <c r="A43" s="212"/>
      <c r="B43" s="213">
        <v>1</v>
      </c>
      <c r="C43" s="213"/>
      <c r="D43" s="213"/>
      <c r="E43" s="213"/>
      <c r="F43" s="213">
        <v>2</v>
      </c>
      <c r="G43" s="213"/>
      <c r="H43" s="213"/>
      <c r="I43" s="213"/>
      <c r="J43" s="213">
        <v>3</v>
      </c>
      <c r="K43" s="213"/>
      <c r="L43" s="213"/>
      <c r="M43" s="374">
        <v>4</v>
      </c>
      <c r="N43" s="374"/>
      <c r="O43" s="374"/>
      <c r="P43" s="374"/>
      <c r="Q43" s="378"/>
      <c r="R43" s="374"/>
      <c r="S43" s="374"/>
      <c r="T43" s="374"/>
      <c r="U43" s="374"/>
      <c r="V43" s="213"/>
      <c r="W43" s="374">
        <v>5</v>
      </c>
      <c r="X43" s="378"/>
      <c r="Y43" s="213"/>
      <c r="Z43" s="213"/>
      <c r="AA43" s="374">
        <v>6</v>
      </c>
      <c r="AB43" s="374"/>
      <c r="AF43" s="374">
        <v>7</v>
      </c>
      <c r="AG43" s="374"/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11">
    <mergeCell ref="AI5:AI6"/>
    <mergeCell ref="T18:U18"/>
    <mergeCell ref="AB18:AC18"/>
    <mergeCell ref="R18:S18"/>
    <mergeCell ref="M18:N18"/>
    <mergeCell ref="AA43:AB43"/>
    <mergeCell ref="AI26:AI27"/>
    <mergeCell ref="P18:Q18"/>
    <mergeCell ref="AF43:AG43"/>
    <mergeCell ref="W43:X43"/>
    <mergeCell ref="M43:U43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65" t="s">
        <v>50</v>
      </c>
    </row>
    <row r="2" spans="1:6" ht="15.75" x14ac:dyDescent="0.25">
      <c r="B2" s="165"/>
    </row>
    <row r="3" spans="1:6" x14ac:dyDescent="0.2">
      <c r="B3" s="169" t="s">
        <v>57</v>
      </c>
    </row>
    <row r="4" spans="1:6" x14ac:dyDescent="0.2">
      <c r="B4" s="169" t="s">
        <v>58</v>
      </c>
    </row>
    <row r="5" spans="1:6" x14ac:dyDescent="0.2">
      <c r="B5" s="169" t="s">
        <v>55</v>
      </c>
    </row>
    <row r="7" spans="1:6" ht="15.75" x14ac:dyDescent="0.25">
      <c r="B7" s="167">
        <v>42492</v>
      </c>
      <c r="D7" s="168" t="s">
        <v>53</v>
      </c>
      <c r="F7" s="170" t="s">
        <v>54</v>
      </c>
    </row>
    <row r="8" spans="1:6" ht="13.5" thickBot="1" x14ac:dyDescent="0.25"/>
    <row r="9" spans="1:6" ht="39" thickBot="1" x14ac:dyDescent="0.25">
      <c r="A9" s="171" t="s">
        <v>56</v>
      </c>
      <c r="B9" s="172" t="s">
        <v>51</v>
      </c>
      <c r="C9" s="176" t="s">
        <v>39</v>
      </c>
      <c r="D9" s="177" t="s">
        <v>52</v>
      </c>
      <c r="E9" s="166"/>
    </row>
    <row r="10" spans="1:6" ht="14.25" x14ac:dyDescent="0.2">
      <c r="A10" s="180">
        <v>1</v>
      </c>
      <c r="B10" s="181" t="s">
        <v>29</v>
      </c>
      <c r="C10" s="178">
        <v>230.72</v>
      </c>
      <c r="D10" s="182">
        <v>10</v>
      </c>
    </row>
    <row r="11" spans="1:6" ht="14.25" x14ac:dyDescent="0.2">
      <c r="A11" s="183">
        <f>A10+1</f>
        <v>2</v>
      </c>
      <c r="B11" s="184" t="s">
        <v>59</v>
      </c>
      <c r="C11" s="185">
        <v>293.43</v>
      </c>
      <c r="D11" s="186">
        <v>10</v>
      </c>
    </row>
    <row r="12" spans="1:6" ht="14.25" x14ac:dyDescent="0.2">
      <c r="A12" s="183">
        <f t="shared" ref="A12:A49" si="0">A11+1</f>
        <v>3</v>
      </c>
      <c r="B12" s="184" t="s">
        <v>60</v>
      </c>
      <c r="C12" s="185">
        <v>153.47999999999999</v>
      </c>
      <c r="D12" s="186">
        <v>10</v>
      </c>
    </row>
    <row r="13" spans="1:6" ht="14.25" x14ac:dyDescent="0.2">
      <c r="A13" s="183">
        <f t="shared" si="0"/>
        <v>4</v>
      </c>
      <c r="B13" s="184" t="s">
        <v>61</v>
      </c>
      <c r="C13" s="185">
        <v>140.97999999999999</v>
      </c>
      <c r="D13" s="186">
        <v>10</v>
      </c>
    </row>
    <row r="14" spans="1:6" ht="14.25" x14ac:dyDescent="0.2">
      <c r="A14" s="187">
        <f t="shared" si="0"/>
        <v>5</v>
      </c>
      <c r="B14" s="188" t="s">
        <v>63</v>
      </c>
      <c r="C14" s="189">
        <v>200</v>
      </c>
      <c r="D14" s="190">
        <v>10.4811</v>
      </c>
    </row>
    <row r="15" spans="1:6" ht="14.25" x14ac:dyDescent="0.2">
      <c r="A15" s="187">
        <f t="shared" si="0"/>
        <v>6</v>
      </c>
      <c r="B15" s="188" t="s">
        <v>64</v>
      </c>
      <c r="C15" s="189">
        <v>200</v>
      </c>
      <c r="D15" s="190">
        <v>9.4276999999999997</v>
      </c>
    </row>
    <row r="16" spans="1:6" ht="14.25" x14ac:dyDescent="0.2">
      <c r="A16" s="187">
        <f t="shared" si="0"/>
        <v>7</v>
      </c>
      <c r="B16" s="188" t="s">
        <v>65</v>
      </c>
      <c r="C16" s="189">
        <v>200</v>
      </c>
      <c r="D16" s="190">
        <v>7.9878999999999998</v>
      </c>
    </row>
    <row r="17" spans="1:4" ht="14.25" x14ac:dyDescent="0.2">
      <c r="A17" s="195">
        <f t="shared" si="0"/>
        <v>8</v>
      </c>
      <c r="B17" s="196" t="s">
        <v>66</v>
      </c>
      <c r="C17" s="197">
        <v>230.72</v>
      </c>
      <c r="D17" s="198">
        <v>10.4811</v>
      </c>
    </row>
    <row r="18" spans="1:4" ht="14.25" x14ac:dyDescent="0.2">
      <c r="A18" s="195">
        <f t="shared" si="0"/>
        <v>9</v>
      </c>
      <c r="B18" s="196" t="s">
        <v>67</v>
      </c>
      <c r="C18" s="197">
        <v>230.72</v>
      </c>
      <c r="D18" s="198">
        <v>9.4276999999999997</v>
      </c>
    </row>
    <row r="19" spans="1:4" ht="14.25" x14ac:dyDescent="0.2">
      <c r="A19" s="195">
        <f t="shared" si="0"/>
        <v>10</v>
      </c>
      <c r="B19" s="196" t="s">
        <v>68</v>
      </c>
      <c r="C19" s="197">
        <v>230.72</v>
      </c>
      <c r="D19" s="198">
        <v>14.67</v>
      </c>
    </row>
    <row r="20" spans="1:4" ht="14.25" x14ac:dyDescent="0.2">
      <c r="A20" s="195">
        <f t="shared" si="0"/>
        <v>11</v>
      </c>
      <c r="B20" s="196" t="s">
        <v>69</v>
      </c>
      <c r="C20" s="197">
        <v>230.72</v>
      </c>
      <c r="D20" s="198">
        <v>7.6719999999999997</v>
      </c>
    </row>
    <row r="21" spans="1:4" ht="14.25" x14ac:dyDescent="0.2">
      <c r="A21" s="195">
        <f t="shared" si="0"/>
        <v>12</v>
      </c>
      <c r="B21" s="196" t="s">
        <v>70</v>
      </c>
      <c r="C21" s="197">
        <v>230.72</v>
      </c>
      <c r="D21" s="198">
        <v>7.9878999999999998</v>
      </c>
    </row>
    <row r="22" spans="1:4" ht="14.25" x14ac:dyDescent="0.2">
      <c r="A22" s="195">
        <f t="shared" si="0"/>
        <v>13</v>
      </c>
      <c r="B22" s="196" t="s">
        <v>71</v>
      </c>
      <c r="C22" s="197">
        <v>230.72</v>
      </c>
      <c r="D22" s="198">
        <v>7.0439999999999996</v>
      </c>
    </row>
    <row r="23" spans="1:4" ht="14.25" x14ac:dyDescent="0.2">
      <c r="A23" s="191">
        <f t="shared" si="0"/>
        <v>14</v>
      </c>
      <c r="B23" s="192" t="s">
        <v>72</v>
      </c>
      <c r="C23" s="193">
        <v>293.43</v>
      </c>
      <c r="D23" s="194">
        <v>9.4276999999999997</v>
      </c>
    </row>
    <row r="24" spans="1:4" ht="14.25" x14ac:dyDescent="0.2">
      <c r="A24" s="191">
        <f t="shared" si="0"/>
        <v>15</v>
      </c>
      <c r="B24" s="192" t="s">
        <v>73</v>
      </c>
      <c r="C24" s="193">
        <v>293.43</v>
      </c>
      <c r="D24" s="194">
        <v>10.4811</v>
      </c>
    </row>
    <row r="25" spans="1:4" ht="14.25" x14ac:dyDescent="0.2">
      <c r="A25" s="191">
        <f t="shared" si="0"/>
        <v>16</v>
      </c>
      <c r="B25" s="192" t="s">
        <v>74</v>
      </c>
      <c r="C25" s="193">
        <v>293.43</v>
      </c>
      <c r="D25" s="194">
        <v>7.673</v>
      </c>
    </row>
    <row r="26" spans="1:4" ht="14.25" x14ac:dyDescent="0.2">
      <c r="A26" s="191">
        <f t="shared" si="0"/>
        <v>17</v>
      </c>
      <c r="B26" s="192" t="s">
        <v>75</v>
      </c>
      <c r="C26" s="193">
        <v>293.43</v>
      </c>
      <c r="D26" s="194">
        <v>7.9878999999999998</v>
      </c>
    </row>
    <row r="27" spans="1:4" ht="14.25" x14ac:dyDescent="0.2">
      <c r="A27" s="195">
        <f t="shared" si="0"/>
        <v>18</v>
      </c>
      <c r="B27" s="196" t="s">
        <v>76</v>
      </c>
      <c r="C27" s="197">
        <v>153.47999999999999</v>
      </c>
      <c r="D27" s="198">
        <v>7.9878999999999998</v>
      </c>
    </row>
    <row r="28" spans="1:4" ht="14.25" x14ac:dyDescent="0.2">
      <c r="A28" s="195">
        <f t="shared" si="0"/>
        <v>19</v>
      </c>
      <c r="B28" s="196" t="s">
        <v>77</v>
      </c>
      <c r="C28" s="197">
        <v>153.47999999999999</v>
      </c>
      <c r="D28" s="198">
        <v>7.0439999999999996</v>
      </c>
    </row>
    <row r="29" spans="1:4" ht="14.25" x14ac:dyDescent="0.2">
      <c r="A29" s="195">
        <f t="shared" si="0"/>
        <v>20</v>
      </c>
      <c r="B29" s="196" t="s">
        <v>78</v>
      </c>
      <c r="C29" s="197">
        <v>153.47999999999999</v>
      </c>
      <c r="D29" s="198">
        <v>9.4276999999999997</v>
      </c>
    </row>
    <row r="30" spans="1:4" ht="14.25" x14ac:dyDescent="0.2">
      <c r="A30" s="173">
        <f t="shared" si="0"/>
        <v>21</v>
      </c>
      <c r="B30" s="179"/>
      <c r="C30" s="174"/>
      <c r="D30" s="175"/>
    </row>
    <row r="31" spans="1:4" ht="14.25" x14ac:dyDescent="0.2">
      <c r="A31" s="173">
        <f t="shared" si="0"/>
        <v>22</v>
      </c>
      <c r="B31" s="179"/>
      <c r="C31" s="174"/>
      <c r="D31" s="175"/>
    </row>
    <row r="32" spans="1:4" ht="14.25" x14ac:dyDescent="0.2">
      <c r="A32" s="173">
        <f t="shared" si="0"/>
        <v>23</v>
      </c>
      <c r="B32" s="179"/>
      <c r="C32" s="174"/>
      <c r="D32" s="175"/>
    </row>
    <row r="33" spans="1:4" ht="14.25" x14ac:dyDescent="0.2">
      <c r="A33" s="173">
        <f t="shared" si="0"/>
        <v>24</v>
      </c>
      <c r="B33" s="179"/>
      <c r="C33" s="174"/>
      <c r="D33" s="175"/>
    </row>
    <row r="34" spans="1:4" ht="14.25" x14ac:dyDescent="0.2">
      <c r="A34" s="173">
        <f t="shared" si="0"/>
        <v>25</v>
      </c>
      <c r="B34" s="179"/>
      <c r="C34" s="174"/>
      <c r="D34" s="175"/>
    </row>
    <row r="35" spans="1:4" ht="14.25" x14ac:dyDescent="0.2">
      <c r="A35" s="173">
        <f t="shared" si="0"/>
        <v>26</v>
      </c>
      <c r="B35" s="179"/>
      <c r="C35" s="174"/>
      <c r="D35" s="175"/>
    </row>
    <row r="36" spans="1:4" ht="14.25" x14ac:dyDescent="0.2">
      <c r="A36" s="173">
        <f t="shared" si="0"/>
        <v>27</v>
      </c>
      <c r="B36" s="179"/>
      <c r="C36" s="174"/>
      <c r="D36" s="175"/>
    </row>
    <row r="37" spans="1:4" ht="14.25" x14ac:dyDescent="0.2">
      <c r="A37" s="173">
        <f t="shared" si="0"/>
        <v>28</v>
      </c>
      <c r="B37" s="179"/>
      <c r="C37" s="174"/>
      <c r="D37" s="175"/>
    </row>
    <row r="38" spans="1:4" ht="14.25" x14ac:dyDescent="0.2">
      <c r="A38" s="173">
        <f t="shared" si="0"/>
        <v>29</v>
      </c>
      <c r="B38" s="179"/>
      <c r="C38" s="174"/>
      <c r="D38" s="175"/>
    </row>
    <row r="39" spans="1:4" ht="14.25" x14ac:dyDescent="0.2">
      <c r="A39" s="173">
        <f t="shared" si="0"/>
        <v>30</v>
      </c>
      <c r="B39" s="179"/>
      <c r="C39" s="174"/>
      <c r="D39" s="175"/>
    </row>
    <row r="40" spans="1:4" ht="14.25" x14ac:dyDescent="0.2">
      <c r="A40" s="173">
        <f t="shared" si="0"/>
        <v>31</v>
      </c>
      <c r="B40" s="179"/>
      <c r="C40" s="174"/>
      <c r="D40" s="175"/>
    </row>
    <row r="41" spans="1:4" ht="14.25" x14ac:dyDescent="0.2">
      <c r="A41" s="173">
        <f t="shared" si="0"/>
        <v>32</v>
      </c>
      <c r="B41" s="179"/>
      <c r="C41" s="174"/>
      <c r="D41" s="175"/>
    </row>
    <row r="42" spans="1:4" ht="14.25" x14ac:dyDescent="0.2">
      <c r="A42" s="173">
        <f t="shared" si="0"/>
        <v>33</v>
      </c>
      <c r="B42" s="179"/>
      <c r="C42" s="174"/>
      <c r="D42" s="175"/>
    </row>
    <row r="43" spans="1:4" ht="14.25" x14ac:dyDescent="0.2">
      <c r="A43" s="173">
        <f t="shared" si="0"/>
        <v>34</v>
      </c>
      <c r="B43" s="179"/>
      <c r="C43" s="174"/>
      <c r="D43" s="175"/>
    </row>
    <row r="44" spans="1:4" ht="14.25" x14ac:dyDescent="0.2">
      <c r="A44" s="173">
        <f t="shared" si="0"/>
        <v>35</v>
      </c>
      <c r="B44" s="179"/>
      <c r="C44" s="174"/>
      <c r="D44" s="175"/>
    </row>
    <row r="45" spans="1:4" ht="14.25" x14ac:dyDescent="0.2">
      <c r="A45" s="173">
        <f t="shared" si="0"/>
        <v>36</v>
      </c>
      <c r="B45" s="179"/>
      <c r="C45" s="174"/>
      <c r="D45" s="175"/>
    </row>
    <row r="46" spans="1:4" ht="14.25" x14ac:dyDescent="0.2">
      <c r="A46" s="173">
        <f t="shared" si="0"/>
        <v>37</v>
      </c>
      <c r="B46" s="179"/>
      <c r="C46" s="174"/>
      <c r="D46" s="175"/>
    </row>
    <row r="47" spans="1:4" ht="14.25" x14ac:dyDescent="0.2">
      <c r="A47" s="173">
        <f t="shared" si="0"/>
        <v>38</v>
      </c>
      <c r="B47" s="179"/>
      <c r="C47" s="174"/>
      <c r="D47" s="175"/>
    </row>
    <row r="48" spans="1:4" ht="14.25" x14ac:dyDescent="0.2">
      <c r="A48" s="173">
        <f t="shared" si="0"/>
        <v>39</v>
      </c>
      <c r="B48" s="179"/>
      <c r="C48" s="174"/>
      <c r="D48" s="175"/>
    </row>
    <row r="49" spans="1:4" ht="14.25" x14ac:dyDescent="0.2">
      <c r="A49" s="173">
        <f t="shared" si="0"/>
        <v>40</v>
      </c>
      <c r="B49" s="179"/>
      <c r="C49" s="174"/>
      <c r="D49" s="175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user</cp:lastModifiedBy>
  <cp:lastPrinted>2016-09-13T02:40:01Z</cp:lastPrinted>
  <dcterms:created xsi:type="dcterms:W3CDTF">2016-02-20T10:06:05Z</dcterms:created>
  <dcterms:modified xsi:type="dcterms:W3CDTF">2023-01-23T14:58:17Z</dcterms:modified>
</cp:coreProperties>
</file>